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6-2026\"/>
    </mc:Choice>
  </mc:AlternateContent>
  <xr:revisionPtr revIDLastSave="0" documentId="8_{CA6891C5-3D20-432C-B75E-CA7E6725776E}" xr6:coauthVersionLast="47" xr6:coauthVersionMax="47" xr10:uidLastSave="{00000000-0000-0000-0000-000000000000}"/>
  <bookViews>
    <workbookView xWindow="-120" yWindow="-120" windowWidth="20730" windowHeight="11040" firstSheet="1" activeTab="1" xr2:uid="{7CE69E39-F651-41FF-B000-6CB782B207C1}"/>
  </bookViews>
  <sheets>
    <sheet name="producao" sheetId="1" r:id="rId1"/>
    <sheet name="desempenho" sheetId="2" r:id="rId2"/>
    <sheet name="efetividade" sheetId="3" state="hidden" r:id="rId3"/>
  </sheets>
  <definedNames>
    <definedName name="__xlfn_IFERROR">NA()</definedName>
    <definedName name="_1Excel_BuiltIn_Print_Area_2_1">#REF!</definedName>
    <definedName name="_1Excel_BuiltIn_Print_Area_2_1_2">#REF!</definedName>
    <definedName name="_1Excel_BuiltIn_Print_Area_2_1_3">#REF!</definedName>
    <definedName name="_1Excel_BuiltIn_Print_Area_2_1_4">#REF!</definedName>
    <definedName name="_1Excel_BuiltIn_Print_Area_2_1_5">#REF!</definedName>
    <definedName name="a">#REF!</definedName>
    <definedName name="aaaaaaaaaaaaaaaa">#REF!</definedName>
    <definedName name="aaaaaaaaaaaaaaaaa">#REF!</definedName>
    <definedName name="aaaaaaaaaaaaaaaaaaaaaaaaa">#REF!</definedName>
    <definedName name="ab">#REF!</definedName>
    <definedName name="ac">#REF!</definedName>
    <definedName name="ad">#REF!</definedName>
    <definedName name="agfsrdg">#REF!</definedName>
    <definedName name="ardfghk">#REF!</definedName>
    <definedName name="_xlnm.Print_Area" localSheetId="1">desempenho!$B$1:$DC$83</definedName>
    <definedName name="_xlnm.Print_Area" localSheetId="2">efetividade!$A$1:$DQ$97</definedName>
    <definedName name="_xlnm.Print_Area" localSheetId="0">producao!$BH$1:$DR$176</definedName>
    <definedName name="asddff">#REF!</definedName>
    <definedName name="avg">#REF!</definedName>
    <definedName name="bia">#REF!</definedName>
    <definedName name="btu">#REF!</definedName>
    <definedName name="ç">#REF!</definedName>
    <definedName name="c.custo_red">#REF!</definedName>
    <definedName name="ccccccccc">#REF!</definedName>
    <definedName name="ccusto">#REF!</definedName>
    <definedName name="CME">#REF!</definedName>
    <definedName name="col">#REF!</definedName>
    <definedName name="d">#REF!</definedName>
    <definedName name="Detstes">#REF!</definedName>
    <definedName name="e">#REF!</definedName>
    <definedName name="Educacao">#REF!</definedName>
    <definedName name="eu">#REF!</definedName>
    <definedName name="eu.">#REF!</definedName>
    <definedName name="eu...">#REF!</definedName>
    <definedName name="excel">#REF!</definedName>
    <definedName name="Excel_BuiltIn_Print_Area_10">#REF!</definedName>
    <definedName name="Excel_BuiltIn_Print_Area_10_2">#REF!</definedName>
    <definedName name="Excel_BuiltIn_Print_Area_10_3">#REF!</definedName>
    <definedName name="Excel_BuiltIn_Print_Area_10_4">#REF!</definedName>
    <definedName name="Excel_BuiltIn_Print_Area_10_5">#REF!</definedName>
    <definedName name="Excel_BuiltIn_Print_Titles_1_1">(#REF!,#REF!)</definedName>
    <definedName name="Excel_BuiltIn_Print_Titles_10">#REF!</definedName>
    <definedName name="Excel_BuiltIn_Print_Titles_10_2">#REF!</definedName>
    <definedName name="Excel_BuiltIn_Print_Titles_10_3">#REF!</definedName>
    <definedName name="Excel_BuiltIn_Print_Titles_10_4">#REF!</definedName>
    <definedName name="Excel_BuiltIn_Print_Titles_10_5">#REF!</definedName>
    <definedName name="Excel_BuiltIn_Print_Titles_2_1">(#REF!,#REF!)</definedName>
    <definedName name="Excel_BuiltIn_Print_Titles_32">#REF!</definedName>
    <definedName name="Excel_BuiltIn_Print_Titles_4_1">(#REF!,#REF!)</definedName>
    <definedName name="f">#REF!</definedName>
    <definedName name="ffffffffffff">#REF!</definedName>
    <definedName name="Funcionarios">#REF!</definedName>
    <definedName name="Funcionarios_6">#REF!</definedName>
    <definedName name="Funcionarios_7">#REF!</definedName>
    <definedName name="ggggggggggggggggggg">#REF!</definedName>
    <definedName name="GRUPO">#REF!</definedName>
    <definedName name="h">#REF!</definedName>
    <definedName name="Inter_Graf">#REF!</definedName>
    <definedName name="j">#REF!</definedName>
    <definedName name="jjj">#REF!</definedName>
    <definedName name="jjjjjjjjjjjjjjjjjjjjj">#REF!</definedName>
    <definedName name="ki">#REF!</definedName>
    <definedName name="lista">#REF!</definedName>
    <definedName name="llllllllllllllllll">#REF!</definedName>
    <definedName name="nj">#REF!</definedName>
    <definedName name="njbuhb">#REF!</definedName>
    <definedName name="Novo">#REF!</definedName>
    <definedName name="oi">#REF!</definedName>
    <definedName name="ok">#REF!</definedName>
    <definedName name="p">#REF!</definedName>
    <definedName name="q">#REF!</definedName>
    <definedName name="qwwss">#REF!</definedName>
    <definedName name="sd">#REF!</definedName>
    <definedName name="ssdfccxx">#REF!</definedName>
    <definedName name="ssssssssssssssssssss">#REF!</definedName>
    <definedName name="telefonia">#REF!</definedName>
    <definedName name="_xlnm.Print_Titles" localSheetId="1">desempenho!$1:$4</definedName>
    <definedName name="_xlnm.Print_Titles" localSheetId="2">efetividade!$1:$6</definedName>
    <definedName name="_xlnm.Print_Titles" localSheetId="0">producao!$1:$3</definedName>
    <definedName name="ttt">#REF!</definedName>
    <definedName name="vc">#REF!</definedName>
    <definedName name="ww">#REF!</definedName>
    <definedName name="xxx">#REF!</definedName>
    <definedName name="XXXXXXXXXXXXXXX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P97" i="3" l="1"/>
  <c r="DN97" i="3"/>
  <c r="DL97" i="3"/>
  <c r="DJ97" i="3"/>
  <c r="DH97" i="3"/>
  <c r="DF97" i="3"/>
  <c r="DD97" i="3"/>
  <c r="DB97" i="3"/>
  <c r="CZ97" i="3"/>
  <c r="CX97" i="3"/>
  <c r="CJ97" i="3"/>
  <c r="BX97" i="3"/>
  <c r="AX97" i="3"/>
  <c r="AV97" i="3"/>
  <c r="CV96" i="3"/>
  <c r="CT96" i="3"/>
  <c r="CR96" i="3"/>
  <c r="CP96" i="3"/>
  <c r="CN96" i="3"/>
  <c r="CL96" i="3"/>
  <c r="CJ96" i="3"/>
  <c r="CH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F96" i="3"/>
  <c r="AD96" i="3"/>
  <c r="AB96" i="3"/>
  <c r="Z96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CV94" i="3"/>
  <c r="CT94" i="3"/>
  <c r="CR94" i="3"/>
  <c r="CP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CV93" i="3"/>
  <c r="CT93" i="3"/>
  <c r="CT97" i="3"/>
  <c r="CR93" i="3"/>
  <c r="CR97" i="3" s="1"/>
  <c r="CP93" i="3"/>
  <c r="CP97" i="3" s="1"/>
  <c r="CN93" i="3"/>
  <c r="CN97" i="3"/>
  <c r="CL93" i="3"/>
  <c r="CL97" i="3"/>
  <c r="CJ93" i="3"/>
  <c r="CH93" i="3"/>
  <c r="CH97" i="3"/>
  <c r="CF93" i="3"/>
  <c r="CD93" i="3"/>
  <c r="CD97" i="3"/>
  <c r="CB93" i="3"/>
  <c r="CB97" i="3" s="1"/>
  <c r="BZ93" i="3"/>
  <c r="BZ97" i="3" s="1"/>
  <c r="BV93" i="3"/>
  <c r="BV97" i="3" s="1"/>
  <c r="BT93" i="3"/>
  <c r="BT97" i="3"/>
  <c r="BR93" i="3"/>
  <c r="BP93" i="3"/>
  <c r="BP97" i="3"/>
  <c r="BN93" i="3"/>
  <c r="BL93" i="3"/>
  <c r="BL97" i="3" s="1"/>
  <c r="BJ93" i="3"/>
  <c r="BJ97" i="3" s="1"/>
  <c r="BH93" i="3"/>
  <c r="BH97" i="3"/>
  <c r="BF93" i="3"/>
  <c r="BF97" i="3" s="1"/>
  <c r="BD93" i="3"/>
  <c r="BD97" i="3"/>
  <c r="BB93" i="3"/>
  <c r="AZ93" i="3"/>
  <c r="AZ97" i="3"/>
  <c r="AP93" i="3"/>
  <c r="AP97" i="3" s="1"/>
  <c r="AN93" i="3"/>
  <c r="AN97" i="3"/>
  <c r="AL93" i="3"/>
  <c r="AL97" i="3" s="1"/>
  <c r="AJ93" i="3"/>
  <c r="AJ97" i="3"/>
  <c r="AH93" i="3"/>
  <c r="AH97" i="3"/>
  <c r="AF93" i="3"/>
  <c r="AF97" i="3"/>
  <c r="AD93" i="3"/>
  <c r="AB93" i="3"/>
  <c r="AB97" i="3"/>
  <c r="Z93" i="3"/>
  <c r="Z97" i="3" s="1"/>
  <c r="DD89" i="3"/>
  <c r="CZ89" i="3"/>
  <c r="CX89" i="3"/>
  <c r="CV89" i="3"/>
  <c r="CT89" i="3"/>
  <c r="CR89" i="3"/>
  <c r="CP89" i="3"/>
  <c r="CN89" i="3"/>
  <c r="DP74" i="3"/>
  <c r="DN74" i="3"/>
  <c r="DL74" i="3"/>
  <c r="DJ74" i="3"/>
  <c r="DH74" i="3"/>
  <c r="DF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DP73" i="3"/>
  <c r="DN73" i="3"/>
  <c r="DL73" i="3"/>
  <c r="DJ73" i="3"/>
  <c r="DH73" i="3"/>
  <c r="DF73" i="3"/>
  <c r="CV73" i="3"/>
  <c r="CT73" i="3"/>
  <c r="CR73" i="3"/>
  <c r="CP73" i="3"/>
  <c r="CN73" i="3"/>
  <c r="CL73" i="3"/>
  <c r="CJ73" i="3"/>
  <c r="CH73" i="3"/>
  <c r="CF73" i="3"/>
  <c r="CD73" i="3"/>
  <c r="CB73" i="3"/>
  <c r="BZ73" i="3"/>
  <c r="BX73" i="3"/>
  <c r="BV73" i="3"/>
  <c r="BT73" i="3"/>
  <c r="BR73" i="3"/>
  <c r="BP73" i="3"/>
  <c r="BN73" i="3"/>
  <c r="BL73" i="3"/>
  <c r="BJ73" i="3"/>
  <c r="BH73" i="3"/>
  <c r="BF73" i="3"/>
  <c r="BD73" i="3"/>
  <c r="BB73" i="3"/>
  <c r="AZ73" i="3"/>
  <c r="AX73" i="3"/>
  <c r="AV73" i="3"/>
  <c r="AT73" i="3"/>
  <c r="AR73" i="3"/>
  <c r="AP73" i="3"/>
  <c r="AN73" i="3"/>
  <c r="AB73" i="3"/>
  <c r="Z73" i="3"/>
  <c r="DP72" i="3"/>
  <c r="DP71" i="3"/>
  <c r="DD72" i="3"/>
  <c r="DB72" i="3"/>
  <c r="CZ72" i="3"/>
  <c r="CJ72" i="3"/>
  <c r="CJ71" i="3"/>
  <c r="BV72" i="3"/>
  <c r="BV71" i="3"/>
  <c r="BR72" i="3"/>
  <c r="BR71" i="3"/>
  <c r="BH72" i="3"/>
  <c r="BH71" i="3"/>
  <c r="BF72" i="3"/>
  <c r="BF71" i="3"/>
  <c r="BB72" i="3"/>
  <c r="BB71" i="3"/>
  <c r="AR72" i="3"/>
  <c r="AR71" i="3"/>
  <c r="DD71" i="3"/>
  <c r="DB71" i="3"/>
  <c r="CZ71" i="3"/>
  <c r="CV71" i="3"/>
  <c r="CT71" i="3"/>
  <c r="CR71" i="3"/>
  <c r="CP71" i="3"/>
  <c r="CN71" i="3"/>
  <c r="BX71" i="3"/>
  <c r="AP71" i="3"/>
  <c r="AN71" i="3"/>
  <c r="AL71" i="3"/>
  <c r="AJ71" i="3"/>
  <c r="AH71" i="3"/>
  <c r="AF71" i="3"/>
  <c r="AD71" i="3"/>
  <c r="AB71" i="3"/>
  <c r="Z71" i="3"/>
  <c r="DP69" i="3"/>
  <c r="DN72" i="3"/>
  <c r="DL72" i="3"/>
  <c r="DL71" i="3"/>
  <c r="DJ72" i="3"/>
  <c r="DH72" i="3"/>
  <c r="DF72" i="3"/>
  <c r="CV66" i="3"/>
  <c r="CL72" i="3"/>
  <c r="CL71" i="3"/>
  <c r="CH72" i="3"/>
  <c r="CH71" i="3"/>
  <c r="CF72" i="3"/>
  <c r="CF71" i="3" s="1"/>
  <c r="CB72" i="3"/>
  <c r="CB71" i="3"/>
  <c r="BT72" i="3"/>
  <c r="BT71" i="3"/>
  <c r="BP72" i="3"/>
  <c r="BP71" i="3"/>
  <c r="BL72" i="3"/>
  <c r="BL71" i="3"/>
  <c r="BD72" i="3"/>
  <c r="BD71" i="3"/>
  <c r="AZ72" i="3"/>
  <c r="AZ71" i="3"/>
  <c r="AV72" i="3"/>
  <c r="AV71" i="3"/>
  <c r="DN69" i="3"/>
  <c r="DJ69" i="3"/>
  <c r="DH69" i="3"/>
  <c r="DF69" i="3"/>
  <c r="DD69" i="3"/>
  <c r="DB69" i="3"/>
  <c r="CZ69" i="3"/>
  <c r="CR69" i="3"/>
  <c r="CN69" i="3"/>
  <c r="CL69" i="3"/>
  <c r="CJ69" i="3"/>
  <c r="CH69" i="3"/>
  <c r="CB69" i="3"/>
  <c r="BX69" i="3"/>
  <c r="BV69" i="3"/>
  <c r="BT69" i="3"/>
  <c r="BR69" i="3"/>
  <c r="BL69" i="3"/>
  <c r="BH69" i="3"/>
  <c r="BF69" i="3"/>
  <c r="BD69" i="3"/>
  <c r="BB69" i="3"/>
  <c r="AV69" i="3"/>
  <c r="AR69" i="3"/>
  <c r="AP69" i="3"/>
  <c r="AN69" i="3"/>
  <c r="AL69" i="3"/>
  <c r="AJ69" i="3"/>
  <c r="AH69" i="3"/>
  <c r="AF69" i="3"/>
  <c r="AD69" i="3"/>
  <c r="AB69" i="3"/>
  <c r="Z69" i="3"/>
  <c r="CF68" i="3"/>
  <c r="CD68" i="3"/>
  <c r="BZ68" i="3"/>
  <c r="BT68" i="3"/>
  <c r="BN68" i="3"/>
  <c r="BL68" i="3"/>
  <c r="BH68" i="3"/>
  <c r="AX68" i="3"/>
  <c r="AV68" i="3"/>
  <c r="AR68" i="3"/>
  <c r="CL68" i="3"/>
  <c r="CL66" i="3"/>
  <c r="CJ68" i="3"/>
  <c r="CH68" i="3"/>
  <c r="BV68" i="3"/>
  <c r="BV66" i="3"/>
  <c r="BR68" i="3"/>
  <c r="BP68" i="3"/>
  <c r="BP66" i="3"/>
  <c r="BD68" i="3"/>
  <c r="BB68" i="3"/>
  <c r="BB66" i="3"/>
  <c r="AZ68" i="3"/>
  <c r="AZ66" i="3"/>
  <c r="DP66" i="3"/>
  <c r="DD66" i="3"/>
  <c r="DB66" i="3"/>
  <c r="CZ66" i="3"/>
  <c r="CX66" i="3"/>
  <c r="CR66" i="3"/>
  <c r="CN66" i="3"/>
  <c r="BX66" i="3"/>
  <c r="BT66" i="3"/>
  <c r="BH66" i="3"/>
  <c r="BD66" i="3"/>
  <c r="AR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58" i="3" s="1"/>
  <c r="AD59" i="3"/>
  <c r="BV53" i="3"/>
  <c r="BJ53" i="3"/>
  <c r="BJ62" i="3"/>
  <c r="CF52" i="3"/>
  <c r="CF53" i="3"/>
  <c r="CF62" i="3"/>
  <c r="CD52" i="3"/>
  <c r="CD53" i="3" s="1"/>
  <c r="CD62" i="3" s="1"/>
  <c r="CB52" i="3"/>
  <c r="CB53" i="3" s="1"/>
  <c r="CB62" i="3" s="1"/>
  <c r="BV52" i="3"/>
  <c r="BP52" i="3"/>
  <c r="BP53" i="3" s="1"/>
  <c r="BP62" i="3" s="1"/>
  <c r="BH52" i="3"/>
  <c r="BH53" i="3"/>
  <c r="BH62" i="3"/>
  <c r="DP39" i="3"/>
  <c r="DN39" i="3"/>
  <c r="DL39" i="3"/>
  <c r="DJ39" i="3"/>
  <c r="DH39" i="3"/>
  <c r="DF39" i="3"/>
  <c r="CV39" i="3"/>
  <c r="CT39" i="3"/>
  <c r="CR39" i="3"/>
  <c r="CP39" i="3"/>
  <c r="CN39" i="3"/>
  <c r="CL39" i="3"/>
  <c r="CJ39" i="3"/>
  <c r="CH39" i="3"/>
  <c r="CF39" i="3"/>
  <c r="CD39" i="3"/>
  <c r="CB39" i="3"/>
  <c r="BZ39" i="3"/>
  <c r="BX39" i="3"/>
  <c r="BV39" i="3"/>
  <c r="BT39" i="3"/>
  <c r="BR39" i="3"/>
  <c r="BP39" i="3"/>
  <c r="BN39" i="3"/>
  <c r="BL39" i="3"/>
  <c r="BJ39" i="3"/>
  <c r="BH39" i="3"/>
  <c r="BF39" i="3"/>
  <c r="BD39" i="3"/>
  <c r="BB39" i="3"/>
  <c r="AZ39" i="3"/>
  <c r="AX39" i="3"/>
  <c r="AV39" i="3"/>
  <c r="AT39" i="3"/>
  <c r="AR39" i="3"/>
  <c r="AP39" i="3"/>
  <c r="AN39" i="3"/>
  <c r="AL39" i="3"/>
  <c r="AJ39" i="3"/>
  <c r="AH39" i="3"/>
  <c r="AF39" i="3"/>
  <c r="AD39" i="3"/>
  <c r="AB39" i="3"/>
  <c r="Z39" i="3"/>
  <c r="BT34" i="3"/>
  <c r="DD33" i="3"/>
  <c r="DB33" i="3"/>
  <c r="CZ33" i="3"/>
  <c r="BT33" i="3"/>
  <c r="BD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DD32" i="3"/>
  <c r="DB32" i="3"/>
  <c r="CZ32" i="3"/>
  <c r="CJ32" i="3"/>
  <c r="BV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DD31" i="3"/>
  <c r="DB31" i="3"/>
  <c r="CZ31" i="3"/>
  <c r="CL31" i="3"/>
  <c r="CF31" i="3"/>
  <c r="BT31" i="3"/>
  <c r="BP31" i="3"/>
  <c r="BD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BP29" i="3"/>
  <c r="AZ29" i="3"/>
  <c r="CV30" i="3"/>
  <c r="CF30" i="3"/>
  <c r="AJ30" i="3"/>
  <c r="DL29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T35" i="3"/>
  <c r="BR35" i="3"/>
  <c r="BN35" i="3"/>
  <c r="BL35" i="3"/>
  <c r="BJ35" i="3"/>
  <c r="BH35" i="3"/>
  <c r="BF35" i="3"/>
  <c r="BD35" i="3"/>
  <c r="BB35" i="3"/>
  <c r="AX35" i="3"/>
  <c r="AV35" i="3"/>
  <c r="AT35" i="3"/>
  <c r="AR35" i="3"/>
  <c r="AP35" i="3"/>
  <c r="AN35" i="3"/>
  <c r="AL35" i="3"/>
  <c r="AH35" i="3"/>
  <c r="AF35" i="3"/>
  <c r="AD35" i="3"/>
  <c r="AB35" i="3"/>
  <c r="Z35" i="3"/>
  <c r="DP34" i="3"/>
  <c r="DN34" i="3"/>
  <c r="DJ34" i="3"/>
  <c r="DH34" i="3"/>
  <c r="DF34" i="3"/>
  <c r="DD34" i="3"/>
  <c r="DB34" i="3"/>
  <c r="CZ34" i="3"/>
  <c r="CX34" i="3"/>
  <c r="CT34" i="3"/>
  <c r="CR34" i="3"/>
  <c r="CP34" i="3"/>
  <c r="CN34" i="3"/>
  <c r="CL34" i="3"/>
  <c r="CJ34" i="3"/>
  <c r="CH34" i="3"/>
  <c r="CD34" i="3"/>
  <c r="CB34" i="3"/>
  <c r="BZ34" i="3"/>
  <c r="BX34" i="3"/>
  <c r="BV34" i="3"/>
  <c r="BR34" i="3"/>
  <c r="BN34" i="3"/>
  <c r="BL34" i="3"/>
  <c r="BJ34" i="3"/>
  <c r="BH34" i="3"/>
  <c r="BF34" i="3"/>
  <c r="BD34" i="3"/>
  <c r="BB34" i="3"/>
  <c r="AX34" i="3"/>
  <c r="AV34" i="3"/>
  <c r="AT34" i="3"/>
  <c r="AR34" i="3"/>
  <c r="AP34" i="3"/>
  <c r="AN34" i="3"/>
  <c r="AL34" i="3"/>
  <c r="AH34" i="3"/>
  <c r="AF34" i="3"/>
  <c r="AD34" i="3"/>
  <c r="AB34" i="3"/>
  <c r="Z34" i="3"/>
  <c r="DP33" i="3"/>
  <c r="DN33" i="3"/>
  <c r="DJ33" i="3"/>
  <c r="DH33" i="3"/>
  <c r="DF33" i="3"/>
  <c r="CX33" i="3"/>
  <c r="CV33" i="3"/>
  <c r="CT33" i="3"/>
  <c r="CR33" i="3"/>
  <c r="CN33" i="3"/>
  <c r="CL33" i="3"/>
  <c r="CJ33" i="3"/>
  <c r="CH33" i="3"/>
  <c r="CF33" i="3"/>
  <c r="CD33" i="3"/>
  <c r="CB33" i="3"/>
  <c r="BX33" i="3"/>
  <c r="BV33" i="3"/>
  <c r="BR33" i="3"/>
  <c r="BP33" i="3"/>
  <c r="BN33" i="3"/>
  <c r="BL33" i="3"/>
  <c r="BH33" i="3"/>
  <c r="BF33" i="3"/>
  <c r="BB33" i="3"/>
  <c r="AZ33" i="3"/>
  <c r="DP32" i="3"/>
  <c r="DN32" i="3"/>
  <c r="DL32" i="3"/>
  <c r="DJ32" i="3"/>
  <c r="DH32" i="3"/>
  <c r="DF32" i="3"/>
  <c r="CX32" i="3"/>
  <c r="CV32" i="3"/>
  <c r="CT32" i="3"/>
  <c r="CR32" i="3"/>
  <c r="CN32" i="3"/>
  <c r="CL32" i="3"/>
  <c r="CH32" i="3"/>
  <c r="CF32" i="3"/>
  <c r="CD32" i="3"/>
  <c r="CB32" i="3"/>
  <c r="BX32" i="3"/>
  <c r="BT32" i="3"/>
  <c r="BR32" i="3"/>
  <c r="BP32" i="3"/>
  <c r="BN32" i="3"/>
  <c r="BL32" i="3"/>
  <c r="BH32" i="3"/>
  <c r="BF32" i="3"/>
  <c r="BD32" i="3"/>
  <c r="BB32" i="3"/>
  <c r="AZ32" i="3"/>
  <c r="DP31" i="3"/>
  <c r="DN31" i="3"/>
  <c r="DJ31" i="3"/>
  <c r="DH31" i="3"/>
  <c r="DF31" i="3"/>
  <c r="CX31" i="3"/>
  <c r="CV31" i="3"/>
  <c r="CT31" i="3"/>
  <c r="CR31" i="3"/>
  <c r="CN31" i="3"/>
  <c r="CJ31" i="3"/>
  <c r="CH31" i="3"/>
  <c r="CD31" i="3"/>
  <c r="CB31" i="3"/>
  <c r="BX31" i="3"/>
  <c r="BV31" i="3"/>
  <c r="BR31" i="3"/>
  <c r="BN31" i="3"/>
  <c r="BL31" i="3"/>
  <c r="BH31" i="3"/>
  <c r="BF31" i="3"/>
  <c r="BB31" i="3"/>
  <c r="DP30" i="3"/>
  <c r="DN30" i="3"/>
  <c r="DL30" i="3"/>
  <c r="DJ30" i="3"/>
  <c r="DH30" i="3"/>
  <c r="DF30" i="3"/>
  <c r="DD30" i="3"/>
  <c r="DB30" i="3"/>
  <c r="CZ30" i="3"/>
  <c r="CX30" i="3"/>
  <c r="CT30" i="3"/>
  <c r="CR30" i="3"/>
  <c r="CP30" i="3"/>
  <c r="CN30" i="3"/>
  <c r="CL30" i="3"/>
  <c r="CJ30" i="3"/>
  <c r="CH30" i="3"/>
  <c r="CD30" i="3"/>
  <c r="CB30" i="3"/>
  <c r="BZ30" i="3"/>
  <c r="BX30" i="3"/>
  <c r="BV30" i="3"/>
  <c r="BT30" i="3"/>
  <c r="BR30" i="3"/>
  <c r="BP30" i="3"/>
  <c r="BN30" i="3"/>
  <c r="BL30" i="3"/>
  <c r="BJ30" i="3"/>
  <c r="BH30" i="3"/>
  <c r="BF30" i="3"/>
  <c r="BD30" i="3"/>
  <c r="BB30" i="3"/>
  <c r="AZ30" i="3"/>
  <c r="AX30" i="3"/>
  <c r="AV30" i="3"/>
  <c r="AT30" i="3"/>
  <c r="AR30" i="3"/>
  <c r="AP30" i="3"/>
  <c r="AN30" i="3"/>
  <c r="AL30" i="3"/>
  <c r="AH30" i="3"/>
  <c r="AF30" i="3"/>
  <c r="AD30" i="3"/>
  <c r="AB30" i="3"/>
  <c r="Z30" i="3"/>
  <c r="DP29" i="3"/>
  <c r="DN29" i="3"/>
  <c r="DJ29" i="3"/>
  <c r="DH29" i="3"/>
  <c r="DF29" i="3"/>
  <c r="DD29" i="3"/>
  <c r="DB29" i="3"/>
  <c r="CZ29" i="3"/>
  <c r="CX29" i="3"/>
  <c r="CV29" i="3"/>
  <c r="CT29" i="3"/>
  <c r="CR29" i="3"/>
  <c r="CP29" i="3"/>
  <c r="CN29" i="3"/>
  <c r="CL29" i="3"/>
  <c r="CJ29" i="3"/>
  <c r="CH29" i="3"/>
  <c r="CF29" i="3"/>
  <c r="CD29" i="3"/>
  <c r="CB29" i="3"/>
  <c r="BZ29" i="3"/>
  <c r="BX29" i="3"/>
  <c r="BV29" i="3"/>
  <c r="BT29" i="3"/>
  <c r="BR29" i="3"/>
  <c r="BN29" i="3"/>
  <c r="BL29" i="3"/>
  <c r="BJ29" i="3"/>
  <c r="BH29" i="3"/>
  <c r="BF29" i="3"/>
  <c r="BD29" i="3"/>
  <c r="BB29" i="3"/>
  <c r="AX29" i="3"/>
  <c r="AV29" i="3"/>
  <c r="AT29" i="3"/>
  <c r="AR29" i="3"/>
  <c r="AP29" i="3"/>
  <c r="AN29" i="3"/>
  <c r="AL29" i="3"/>
  <c r="AJ29" i="3"/>
  <c r="AH29" i="3"/>
  <c r="AF29" i="3"/>
  <c r="AD29" i="3"/>
  <c r="AB29" i="3"/>
  <c r="Z29" i="3"/>
  <c r="Z8" i="3"/>
  <c r="Z18" i="3" s="1"/>
  <c r="Z28" i="3" s="1"/>
  <c r="Z38" i="3" s="1"/>
  <c r="Z48" i="3" s="1"/>
  <c r="Z57" i="3" s="1"/>
  <c r="Z65" i="3" s="1"/>
  <c r="Z77" i="3" s="1"/>
  <c r="Z92" i="3" s="1"/>
  <c r="AB8" i="3"/>
  <c r="AB18" i="3" s="1"/>
  <c r="AB28" i="3" s="1"/>
  <c r="AB38" i="3" s="1"/>
  <c r="AB48" i="3" s="1"/>
  <c r="AB57" i="3" s="1"/>
  <c r="AB65" i="3" s="1"/>
  <c r="AB77" i="3" s="1"/>
  <c r="AB92" i="3" s="1"/>
  <c r="CO102" i="2"/>
  <c r="CJ102" i="2"/>
  <c r="CI102" i="2"/>
  <c r="CO101" i="2"/>
  <c r="CJ101" i="2"/>
  <c r="CI101" i="2"/>
  <c r="CO100" i="2"/>
  <c r="CJ100" i="2"/>
  <c r="CI100" i="2"/>
  <c r="CO99" i="2"/>
  <c r="CJ99" i="2"/>
  <c r="CI99" i="2"/>
  <c r="CO98" i="2"/>
  <c r="CJ98" i="2"/>
  <c r="CI98" i="2"/>
  <c r="CO97" i="2"/>
  <c r="CJ97" i="2"/>
  <c r="CI97" i="2"/>
  <c r="AP97" i="2"/>
  <c r="CO96" i="2"/>
  <c r="CJ96" i="2"/>
  <c r="CI96" i="2"/>
  <c r="AP96" i="2"/>
  <c r="CO95" i="2"/>
  <c r="CJ95" i="2"/>
  <c r="CI95" i="2"/>
  <c r="AP95" i="2"/>
  <c r="CO94" i="2"/>
  <c r="CJ94" i="2"/>
  <c r="CI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A94" i="2"/>
  <c r="AZ94" i="2"/>
  <c r="AR94" i="2"/>
  <c r="AP94" i="2"/>
  <c r="CO93" i="2"/>
  <c r="CJ93" i="2"/>
  <c r="CI93" i="2"/>
  <c r="BW93" i="2"/>
  <c r="BU93" i="2"/>
  <c r="AP93" i="2"/>
  <c r="CO92" i="2"/>
  <c r="CJ92" i="2"/>
  <c r="CI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CO91" i="2"/>
  <c r="CJ91" i="2"/>
  <c r="CI91" i="2"/>
  <c r="AP91" i="2"/>
  <c r="CO90" i="2"/>
  <c r="CJ90" i="2"/>
  <c r="CI90" i="2"/>
  <c r="BT90" i="2"/>
  <c r="AY90" i="2"/>
  <c r="AP90" i="2"/>
  <c r="CO89" i="2"/>
  <c r="CJ89" i="2"/>
  <c r="CI89" i="2"/>
  <c r="AP89" i="2"/>
  <c r="CO88" i="2"/>
  <c r="CJ88" i="2"/>
  <c r="CI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CO87" i="2"/>
  <c r="CJ87" i="2"/>
  <c r="CI87" i="2"/>
  <c r="AP87" i="2"/>
  <c r="CO86" i="2"/>
  <c r="CJ86" i="2"/>
  <c r="CI86" i="2"/>
  <c r="AP86" i="2"/>
  <c r="BE83" i="2"/>
  <c r="BE82" i="2"/>
  <c r="DE81" i="2"/>
  <c r="DE85" i="2"/>
  <c r="CQ81" i="2"/>
  <c r="CQ85" i="2"/>
  <c r="CP81" i="2"/>
  <c r="CP85" i="2"/>
  <c r="CO81" i="2"/>
  <c r="CO85" i="2"/>
  <c r="CN81" i="2"/>
  <c r="CN85" i="2"/>
  <c r="CM81" i="2"/>
  <c r="CM85" i="2"/>
  <c r="CK81" i="2"/>
  <c r="CK85" i="2"/>
  <c r="BA81" i="2"/>
  <c r="BA85" i="2" s="1"/>
  <c r="AZ81" i="2"/>
  <c r="AZ85" i="2"/>
  <c r="AY81" i="2"/>
  <c r="AY85" i="2"/>
  <c r="AX81" i="2"/>
  <c r="AX85" i="2" s="1"/>
  <c r="AW81" i="2"/>
  <c r="AW85" i="2"/>
  <c r="AV81" i="2"/>
  <c r="AV85" i="2"/>
  <c r="AU81" i="2"/>
  <c r="AU85" i="2" s="1"/>
  <c r="AT81" i="2"/>
  <c r="AT85" i="2"/>
  <c r="AS81" i="2"/>
  <c r="AS85" i="2" s="1"/>
  <c r="AR81" i="2"/>
  <c r="AR85" i="2"/>
  <c r="AQ81" i="2"/>
  <c r="AQ85" i="2"/>
  <c r="AX77" i="2"/>
  <c r="AX94" i="2"/>
  <c r="AV77" i="2"/>
  <c r="AV94" i="2"/>
  <c r="AU77" i="2"/>
  <c r="AU94" i="2"/>
  <c r="AY77" i="2"/>
  <c r="AY94" i="2"/>
  <c r="AW77" i="2"/>
  <c r="AW94" i="2"/>
  <c r="AT77" i="2"/>
  <c r="AT94" i="2" s="1"/>
  <c r="AQ77" i="2"/>
  <c r="AQ94" i="2"/>
  <c r="BA76" i="2"/>
  <c r="BA74" i="2"/>
  <c r="BA93" i="2"/>
  <c r="AY76" i="2"/>
  <c r="AX76" i="2"/>
  <c r="AW76" i="2"/>
  <c r="AW74" i="2"/>
  <c r="AW93" i="2"/>
  <c r="AV76" i="2"/>
  <c r="AU76" i="2"/>
  <c r="AT76" i="2"/>
  <c r="AS76" i="2"/>
  <c r="AR76" i="2"/>
  <c r="AQ76" i="2"/>
  <c r="AV74" i="2"/>
  <c r="AV93" i="2"/>
  <c r="AT74" i="2"/>
  <c r="AT93" i="2"/>
  <c r="AS74" i="2"/>
  <c r="AS93" i="2"/>
  <c r="AZ74" i="2"/>
  <c r="AZ93" i="2" s="1"/>
  <c r="AX74" i="2"/>
  <c r="AX93" i="2"/>
  <c r="AU74" i="2"/>
  <c r="AU93" i="2"/>
  <c r="AR74" i="2"/>
  <c r="AR93" i="2"/>
  <c r="AR71" i="2"/>
  <c r="AV71" i="2"/>
  <c r="AS71" i="2"/>
  <c r="BA71" i="2"/>
  <c r="AZ71" i="2"/>
  <c r="AX71" i="2"/>
  <c r="AW71" i="2"/>
  <c r="AU71" i="2"/>
  <c r="BA67" i="2"/>
  <c r="AZ67" i="2"/>
  <c r="AY67" i="2"/>
  <c r="AX67" i="2"/>
  <c r="AW67" i="2"/>
  <c r="AV67" i="2"/>
  <c r="AU67" i="2"/>
  <c r="AT67" i="2"/>
  <c r="AS67" i="2"/>
  <c r="AR67" i="2"/>
  <c r="AQ67" i="2"/>
  <c r="AS64" i="2"/>
  <c r="AS97" i="2"/>
  <c r="AY64" i="2"/>
  <c r="AY97" i="2"/>
  <c r="AX64" i="2"/>
  <c r="AX97" i="2"/>
  <c r="AW64" i="2"/>
  <c r="AW97" i="2"/>
  <c r="AU64" i="2"/>
  <c r="AU97" i="2"/>
  <c r="AT64" i="2"/>
  <c r="AT97" i="2"/>
  <c r="AQ64" i="2"/>
  <c r="AQ97" i="2"/>
  <c r="BA64" i="2"/>
  <c r="BA97" i="2"/>
  <c r="AZ64" i="2"/>
  <c r="AZ97" i="2"/>
  <c r="AV64" i="2"/>
  <c r="AV97" i="2"/>
  <c r="AR64" i="2"/>
  <c r="AR97" i="2"/>
  <c r="AY63" i="2"/>
  <c r="AX63" i="2"/>
  <c r="AW63" i="2"/>
  <c r="AV63" i="2"/>
  <c r="AU63" i="2"/>
  <c r="AT63" i="2"/>
  <c r="AS63" i="2"/>
  <c r="AR63" i="2"/>
  <c r="AQ63" i="2"/>
  <c r="CG62" i="2"/>
  <c r="CG63" i="2"/>
  <c r="CF62" i="2"/>
  <c r="CF63" i="2" s="1"/>
  <c r="CE62" i="2"/>
  <c r="CE63" i="2" s="1"/>
  <c r="CD62" i="2"/>
  <c r="CC62" i="2"/>
  <c r="CB62" i="2"/>
  <c r="CB63" i="2"/>
  <c r="CB61" i="2"/>
  <c r="CB96" i="2"/>
  <c r="CA62" i="2"/>
  <c r="CA63" i="2"/>
  <c r="BZ62" i="2"/>
  <c r="BY62" i="2"/>
  <c r="BY63" i="2"/>
  <c r="BX62" i="2"/>
  <c r="BX63" i="2" s="1"/>
  <c r="BW62" i="2"/>
  <c r="BV62" i="2"/>
  <c r="BU62" i="2"/>
  <c r="BT62" i="2"/>
  <c r="BT63" i="2"/>
  <c r="BS62" i="2"/>
  <c r="BS63" i="2"/>
  <c r="BR62" i="2"/>
  <c r="BR63" i="2" s="1"/>
  <c r="BQ62" i="2"/>
  <c r="BQ63" i="2"/>
  <c r="BP62" i="2"/>
  <c r="BP63" i="2" s="1"/>
  <c r="BO62" i="2"/>
  <c r="BO63" i="2" s="1"/>
  <c r="BN62" i="2"/>
  <c r="BM62" i="2"/>
  <c r="BL62" i="2"/>
  <c r="BL63" i="2"/>
  <c r="BK62" i="2"/>
  <c r="BK63" i="2"/>
  <c r="BJ62" i="2"/>
  <c r="BJ63" i="2"/>
  <c r="BI62" i="2"/>
  <c r="BI63" i="2"/>
  <c r="BH62" i="2"/>
  <c r="BG62" i="2"/>
  <c r="BF62" i="2"/>
  <c r="BF63" i="2"/>
  <c r="BE62" i="2"/>
  <c r="BD62" i="2"/>
  <c r="BD63" i="2"/>
  <c r="BA62" i="2"/>
  <c r="BA63" i="2"/>
  <c r="BA61" i="2"/>
  <c r="BA96" i="2"/>
  <c r="AZ62" i="2"/>
  <c r="AZ63" i="2" s="1"/>
  <c r="AZ61" i="2"/>
  <c r="AZ96" i="2"/>
  <c r="AY62" i="2"/>
  <c r="AX62" i="2"/>
  <c r="AX61" i="2"/>
  <c r="AX96" i="2"/>
  <c r="AW62" i="2"/>
  <c r="AW61" i="2"/>
  <c r="AW96" i="2"/>
  <c r="AV62" i="2"/>
  <c r="AV61" i="2"/>
  <c r="AV96" i="2"/>
  <c r="AU62" i="2"/>
  <c r="AT62" i="2"/>
  <c r="AT61" i="2"/>
  <c r="AT96" i="2"/>
  <c r="AS62" i="2"/>
  <c r="AR62" i="2"/>
  <c r="AR61" i="2"/>
  <c r="AR96" i="2"/>
  <c r="AQ62" i="2"/>
  <c r="CG61" i="2"/>
  <c r="CG96" i="2"/>
  <c r="CF61" i="2"/>
  <c r="CF96" i="2"/>
  <c r="CA61" i="2"/>
  <c r="CA96" i="2"/>
  <c r="BY61" i="2"/>
  <c r="BY96" i="2"/>
  <c r="BX61" i="2"/>
  <c r="BX96" i="2"/>
  <c r="BS61" i="2"/>
  <c r="BS96" i="2"/>
  <c r="BP61" i="2"/>
  <c r="BP96" i="2"/>
  <c r="BK61" i="2"/>
  <c r="BK96" i="2"/>
  <c r="BI61" i="2"/>
  <c r="BI96" i="2"/>
  <c r="BF61" i="2"/>
  <c r="BF96" i="2"/>
  <c r="BC96" i="2"/>
  <c r="AY61" i="2"/>
  <c r="AY96" i="2"/>
  <c r="AU61" i="2"/>
  <c r="AU96" i="2"/>
  <c r="AS61" i="2"/>
  <c r="AS96" i="2"/>
  <c r="AQ61" i="2"/>
  <c r="AQ96" i="2"/>
  <c r="BE60" i="2"/>
  <c r="BF60" i="2" s="1"/>
  <c r="BG60" i="2" s="1"/>
  <c r="BH60" i="2" s="1"/>
  <c r="BI60" i="2" s="1"/>
  <c r="BJ60" i="2" s="1"/>
  <c r="BD60" i="2"/>
  <c r="AQ60" i="2"/>
  <c r="AR60" i="2" s="1"/>
  <c r="AS60" i="2" s="1"/>
  <c r="AT60" i="2" s="1"/>
  <c r="AU60" i="2" s="1"/>
  <c r="CG59" i="2"/>
  <c r="CF59" i="2"/>
  <c r="CE59" i="2"/>
  <c r="CD59" i="2"/>
  <c r="CC59" i="2"/>
  <c r="CB59" i="2"/>
  <c r="CA59" i="2"/>
  <c r="BZ59" i="2"/>
  <c r="BY59" i="2"/>
  <c r="BX59" i="2"/>
  <c r="BV59" i="2"/>
  <c r="BU59" i="2"/>
  <c r="BT59" i="2"/>
  <c r="BS59" i="2"/>
  <c r="BR59" i="2"/>
  <c r="BQ59" i="2"/>
  <c r="BP59" i="2"/>
  <c r="BO59" i="2"/>
  <c r="BM59" i="2"/>
  <c r="BK59" i="2"/>
  <c r="BJ59" i="2"/>
  <c r="BI59" i="2"/>
  <c r="BH59" i="2"/>
  <c r="BG59" i="2"/>
  <c r="BE59" i="2"/>
  <c r="AY59" i="2"/>
  <c r="AX59" i="2"/>
  <c r="AW59" i="2"/>
  <c r="AV59" i="2"/>
  <c r="AU59" i="2"/>
  <c r="AT59" i="2"/>
  <c r="AS59" i="2"/>
  <c r="AR59" i="2"/>
  <c r="AR58" i="2"/>
  <c r="AR95" i="2"/>
  <c r="AQ59" i="2"/>
  <c r="BH58" i="2"/>
  <c r="BH95" i="2"/>
  <c r="BG58" i="2"/>
  <c r="BG95" i="2"/>
  <c r="BE58" i="2"/>
  <c r="BE95" i="2"/>
  <c r="BC95" i="2"/>
  <c r="AZ58" i="2"/>
  <c r="AZ95" i="2"/>
  <c r="AQ58" i="2"/>
  <c r="AQ95" i="2"/>
  <c r="DE55" i="2"/>
  <c r="DE102" i="2"/>
  <c r="DD55" i="2"/>
  <c r="DD102" i="2"/>
  <c r="DC55" i="2"/>
  <c r="DC102" i="2"/>
  <c r="DB55" i="2"/>
  <c r="DB102" i="2"/>
  <c r="DA55" i="2"/>
  <c r="DA102" i="2"/>
  <c r="CZ55" i="2"/>
  <c r="CZ102" i="2"/>
  <c r="CY55" i="2"/>
  <c r="CY102" i="2"/>
  <c r="CX55" i="2"/>
  <c r="CX102" i="2"/>
  <c r="CW55" i="2"/>
  <c r="CW102" i="2"/>
  <c r="CV55" i="2"/>
  <c r="CV102" i="2"/>
  <c r="CU55" i="2"/>
  <c r="CU102" i="2"/>
  <c r="CT55" i="2"/>
  <c r="CT102" i="2"/>
  <c r="CS55" i="2"/>
  <c r="CS102" i="2"/>
  <c r="CR55" i="2"/>
  <c r="CR102" i="2"/>
  <c r="CQ55" i="2"/>
  <c r="CQ102" i="2"/>
  <c r="CP55" i="2"/>
  <c r="CP102" i="2"/>
  <c r="CN55" i="2"/>
  <c r="CN102" i="2"/>
  <c r="CM55" i="2"/>
  <c r="CM102" i="2"/>
  <c r="CK55" i="2"/>
  <c r="CK102" i="2"/>
  <c r="DE52" i="2"/>
  <c r="DE101" i="2"/>
  <c r="DD52" i="2"/>
  <c r="DD101" i="2"/>
  <c r="DC52" i="2"/>
  <c r="DC101" i="2"/>
  <c r="DB52" i="2"/>
  <c r="DB101" i="2"/>
  <c r="DA52" i="2"/>
  <c r="DA101" i="2"/>
  <c r="CZ52" i="2"/>
  <c r="CZ101" i="2"/>
  <c r="CY52" i="2"/>
  <c r="CY101" i="2"/>
  <c r="CX52" i="2"/>
  <c r="CX101" i="2"/>
  <c r="CW52" i="2"/>
  <c r="CW101" i="2"/>
  <c r="CV52" i="2"/>
  <c r="CV101" i="2"/>
  <c r="CU52" i="2"/>
  <c r="CU101" i="2"/>
  <c r="CT52" i="2"/>
  <c r="CT101" i="2"/>
  <c r="CS52" i="2"/>
  <c r="CS101" i="2"/>
  <c r="CR52" i="2"/>
  <c r="CR101" i="2"/>
  <c r="CQ52" i="2"/>
  <c r="CQ101" i="2"/>
  <c r="CP52" i="2"/>
  <c r="CP101" i="2"/>
  <c r="CN52" i="2"/>
  <c r="CN101" i="2"/>
  <c r="CM52" i="2"/>
  <c r="CM101" i="2"/>
  <c r="CK52" i="2"/>
  <c r="CK101" i="2"/>
  <c r="CM49" i="2"/>
  <c r="CM100" i="2"/>
  <c r="DE49" i="2"/>
  <c r="DE100" i="2"/>
  <c r="DD49" i="2"/>
  <c r="DD100" i="2"/>
  <c r="DC49" i="2"/>
  <c r="DC100" i="2"/>
  <c r="DB49" i="2"/>
  <c r="DB100" i="2"/>
  <c r="DA49" i="2"/>
  <c r="DA100" i="2"/>
  <c r="CZ49" i="2"/>
  <c r="CZ100" i="2"/>
  <c r="CY49" i="2"/>
  <c r="CY100" i="2"/>
  <c r="CX49" i="2"/>
  <c r="CX100" i="2"/>
  <c r="CW49" i="2"/>
  <c r="CW100" i="2"/>
  <c r="CV49" i="2"/>
  <c r="CV100" i="2"/>
  <c r="CU49" i="2"/>
  <c r="CU100" i="2"/>
  <c r="CT49" i="2"/>
  <c r="CT100" i="2"/>
  <c r="CS49" i="2"/>
  <c r="CS100" i="2"/>
  <c r="CR49" i="2"/>
  <c r="CR100" i="2"/>
  <c r="CQ49" i="2"/>
  <c r="CQ100" i="2"/>
  <c r="CP49" i="2"/>
  <c r="CP100" i="2"/>
  <c r="CN49" i="2"/>
  <c r="CN100" i="2"/>
  <c r="CK49" i="2"/>
  <c r="CK100" i="2"/>
  <c r="DE46" i="2"/>
  <c r="DE99" i="2"/>
  <c r="DD46" i="2"/>
  <c r="DD99" i="2"/>
  <c r="DC46" i="2"/>
  <c r="DC99" i="2"/>
  <c r="DB46" i="2"/>
  <c r="DB99" i="2"/>
  <c r="DA46" i="2"/>
  <c r="DA99" i="2"/>
  <c r="CZ46" i="2"/>
  <c r="CZ99" i="2"/>
  <c r="CY46" i="2"/>
  <c r="CY99" i="2"/>
  <c r="CX46" i="2"/>
  <c r="CX99" i="2"/>
  <c r="CW46" i="2"/>
  <c r="CW99" i="2"/>
  <c r="CV46" i="2"/>
  <c r="CV99" i="2"/>
  <c r="CU46" i="2"/>
  <c r="CU99" i="2"/>
  <c r="CT46" i="2"/>
  <c r="CT99" i="2"/>
  <c r="CS46" i="2"/>
  <c r="CS99" i="2"/>
  <c r="CR46" i="2"/>
  <c r="CR99" i="2"/>
  <c r="CQ46" i="2"/>
  <c r="CQ99" i="2"/>
  <c r="CP46" i="2"/>
  <c r="CP99" i="2"/>
  <c r="CN46" i="2"/>
  <c r="CN99" i="2"/>
  <c r="CM46" i="2"/>
  <c r="CM99" i="2"/>
  <c r="CK46" i="2"/>
  <c r="CK99" i="2"/>
  <c r="CF43" i="2"/>
  <c r="CF99" i="2"/>
  <c r="CC43" i="2"/>
  <c r="CC99" i="2"/>
  <c r="CA43" i="2"/>
  <c r="CA99" i="2"/>
  <c r="BZ43" i="2"/>
  <c r="BZ99" i="2"/>
  <c r="BX43" i="2"/>
  <c r="BX99" i="2"/>
  <c r="BV43" i="2"/>
  <c r="BV99" i="2"/>
  <c r="BU43" i="2"/>
  <c r="BU99" i="2"/>
  <c r="BS43" i="2"/>
  <c r="BS99" i="2"/>
  <c r="BR43" i="2"/>
  <c r="BR99" i="2"/>
  <c r="BP43" i="2"/>
  <c r="BP99" i="2"/>
  <c r="BN43" i="2"/>
  <c r="BN99" i="2"/>
  <c r="BM43" i="2"/>
  <c r="BM99" i="2"/>
  <c r="BJ43" i="2"/>
  <c r="BJ99" i="2"/>
  <c r="BH43" i="2"/>
  <c r="BH99" i="2"/>
  <c r="BF43" i="2"/>
  <c r="BF99" i="2"/>
  <c r="DE43" i="2"/>
  <c r="DE98" i="2"/>
  <c r="DD43" i="2"/>
  <c r="DD98" i="2"/>
  <c r="DC43" i="2"/>
  <c r="DC98" i="2"/>
  <c r="DB43" i="2"/>
  <c r="DB98" i="2"/>
  <c r="DA43" i="2"/>
  <c r="DA98" i="2"/>
  <c r="CZ43" i="2"/>
  <c r="CZ98" i="2"/>
  <c r="CY43" i="2"/>
  <c r="CY98" i="2"/>
  <c r="CX43" i="2"/>
  <c r="CX98" i="2"/>
  <c r="CW43" i="2"/>
  <c r="CW98" i="2"/>
  <c r="CV43" i="2"/>
  <c r="CV98" i="2"/>
  <c r="CU43" i="2"/>
  <c r="CU98" i="2"/>
  <c r="CT43" i="2"/>
  <c r="CT98" i="2"/>
  <c r="CS43" i="2"/>
  <c r="CS98" i="2"/>
  <c r="CR43" i="2"/>
  <c r="CR98" i="2"/>
  <c r="CQ43" i="2"/>
  <c r="CQ98" i="2"/>
  <c r="CP43" i="2"/>
  <c r="CP98" i="2"/>
  <c r="CN43" i="2"/>
  <c r="CN98" i="2"/>
  <c r="CM43" i="2"/>
  <c r="CM98" i="2"/>
  <c r="CK43" i="2"/>
  <c r="CK98" i="2"/>
  <c r="CG43" i="2"/>
  <c r="CG99" i="2"/>
  <c r="CE43" i="2"/>
  <c r="CE99" i="2"/>
  <c r="CD43" i="2"/>
  <c r="CD99" i="2"/>
  <c r="CB43" i="2"/>
  <c r="CB99" i="2"/>
  <c r="BY43" i="2"/>
  <c r="BY99" i="2"/>
  <c r="BW43" i="2"/>
  <c r="BW99" i="2"/>
  <c r="BT43" i="2"/>
  <c r="BT99" i="2"/>
  <c r="BQ43" i="2"/>
  <c r="BQ99" i="2"/>
  <c r="BO43" i="2"/>
  <c r="BO99" i="2"/>
  <c r="BL43" i="2"/>
  <c r="BL99" i="2"/>
  <c r="BK43" i="2"/>
  <c r="BK99" i="2"/>
  <c r="BI43" i="2"/>
  <c r="BI99" i="2"/>
  <c r="BG43" i="2"/>
  <c r="BG99" i="2"/>
  <c r="BE43" i="2"/>
  <c r="BE99" i="2"/>
  <c r="BD43" i="2"/>
  <c r="BD99" i="2"/>
  <c r="BC99" i="2"/>
  <c r="CD40" i="2"/>
  <c r="CD98" i="2"/>
  <c r="CB40" i="2"/>
  <c r="CB98" i="2"/>
  <c r="BZ40" i="2"/>
  <c r="BZ98" i="2"/>
  <c r="BV40" i="2"/>
  <c r="BV98" i="2" s="1"/>
  <c r="BT40" i="2"/>
  <c r="BT98" i="2"/>
  <c r="BR40" i="2"/>
  <c r="BR98" i="2"/>
  <c r="BN40" i="2"/>
  <c r="BN98" i="2"/>
  <c r="BL40" i="2"/>
  <c r="BL98" i="2"/>
  <c r="BJ40" i="2"/>
  <c r="BJ98" i="2"/>
  <c r="CR40" i="2"/>
  <c r="CR97" i="2"/>
  <c r="CF40" i="2"/>
  <c r="CF98" i="2"/>
  <c r="CA40" i="2"/>
  <c r="CA98" i="2"/>
  <c r="BX40" i="2"/>
  <c r="BX98" i="2"/>
  <c r="BW40" i="2"/>
  <c r="BW98" i="2"/>
  <c r="BU40" i="2"/>
  <c r="BU98" i="2"/>
  <c r="BS40" i="2"/>
  <c r="BS98" i="2"/>
  <c r="BP40" i="2"/>
  <c r="BP98" i="2"/>
  <c r="BO40" i="2"/>
  <c r="BO98" i="2"/>
  <c r="BK40" i="2"/>
  <c r="BK98" i="2"/>
  <c r="BH40" i="2"/>
  <c r="BH98" i="2"/>
  <c r="DE40" i="2"/>
  <c r="DE97" i="2"/>
  <c r="DD40" i="2"/>
  <c r="DD97" i="2"/>
  <c r="DC40" i="2"/>
  <c r="DC97" i="2"/>
  <c r="DB40" i="2"/>
  <c r="DB97" i="2"/>
  <c r="DA40" i="2"/>
  <c r="DA97" i="2"/>
  <c r="CZ40" i="2"/>
  <c r="CZ97" i="2"/>
  <c r="CY40" i="2"/>
  <c r="CY97" i="2"/>
  <c r="CX40" i="2"/>
  <c r="CX97" i="2"/>
  <c r="CW40" i="2"/>
  <c r="CW97" i="2"/>
  <c r="CV40" i="2"/>
  <c r="CV97" i="2"/>
  <c r="CU40" i="2"/>
  <c r="CU97" i="2"/>
  <c r="CT40" i="2"/>
  <c r="CT97" i="2"/>
  <c r="CS40" i="2"/>
  <c r="CS97" i="2"/>
  <c r="CQ40" i="2"/>
  <c r="CQ97" i="2"/>
  <c r="CP40" i="2"/>
  <c r="CP97" i="2"/>
  <c r="CN40" i="2"/>
  <c r="CN97" i="2" s="1"/>
  <c r="CM40" i="2"/>
  <c r="CM97" i="2"/>
  <c r="CK40" i="2"/>
  <c r="CK97" i="2"/>
  <c r="CG40" i="2"/>
  <c r="CG98" i="2"/>
  <c r="CE40" i="2"/>
  <c r="CE98" i="2"/>
  <c r="CC40" i="2"/>
  <c r="CC98" i="2"/>
  <c r="BY40" i="2"/>
  <c r="BY98" i="2"/>
  <c r="BQ40" i="2"/>
  <c r="BQ98" i="2"/>
  <c r="BM40" i="2"/>
  <c r="BM98" i="2"/>
  <c r="BI40" i="2"/>
  <c r="BI98" i="2"/>
  <c r="BG40" i="2"/>
  <c r="BG98" i="2"/>
  <c r="BF40" i="2"/>
  <c r="BF98" i="2"/>
  <c r="BE40" i="2"/>
  <c r="BE98" i="2"/>
  <c r="BD40" i="2"/>
  <c r="BD98" i="2"/>
  <c r="BC98" i="2"/>
  <c r="CG37" i="2"/>
  <c r="CG97" i="2"/>
  <c r="CE37" i="2"/>
  <c r="CE97" i="2"/>
  <c r="BY37" i="2"/>
  <c r="BY97" i="2"/>
  <c r="BW37" i="2"/>
  <c r="BW97" i="2"/>
  <c r="BQ37" i="2"/>
  <c r="BQ97" i="2"/>
  <c r="BO37" i="2"/>
  <c r="BO97" i="2"/>
  <c r="BI37" i="2"/>
  <c r="BI97" i="2"/>
  <c r="BG37" i="2"/>
  <c r="BG97" i="2"/>
  <c r="CR37" i="2"/>
  <c r="CR96" i="2"/>
  <c r="CF37" i="2"/>
  <c r="CF97" i="2"/>
  <c r="CA37" i="2"/>
  <c r="CA97" i="2"/>
  <c r="BZ37" i="2"/>
  <c r="BZ97" i="2"/>
  <c r="BX37" i="2"/>
  <c r="BX97" i="2"/>
  <c r="BS37" i="2"/>
  <c r="BS97" i="2"/>
  <c r="BR37" i="2"/>
  <c r="BR97" i="2"/>
  <c r="BP37" i="2"/>
  <c r="BP97" i="2"/>
  <c r="BK37" i="2"/>
  <c r="BK97" i="2"/>
  <c r="BJ37" i="2"/>
  <c r="BJ97" i="2"/>
  <c r="BH37" i="2"/>
  <c r="BH97" i="2"/>
  <c r="DE37" i="2"/>
  <c r="DE96" i="2"/>
  <c r="DD37" i="2"/>
  <c r="DD96" i="2"/>
  <c r="DC37" i="2"/>
  <c r="DC96" i="2"/>
  <c r="DB37" i="2"/>
  <c r="DB96" i="2"/>
  <c r="DA37" i="2"/>
  <c r="DA96" i="2"/>
  <c r="CZ37" i="2"/>
  <c r="CZ96" i="2"/>
  <c r="CY37" i="2"/>
  <c r="CY96" i="2"/>
  <c r="CX37" i="2"/>
  <c r="CX96" i="2"/>
  <c r="CW37" i="2"/>
  <c r="CW96" i="2"/>
  <c r="CV37" i="2"/>
  <c r="CV96" i="2"/>
  <c r="CU37" i="2"/>
  <c r="CU96" i="2"/>
  <c r="CT37" i="2"/>
  <c r="CT96" i="2"/>
  <c r="CS37" i="2"/>
  <c r="CS96" i="2"/>
  <c r="CQ37" i="2"/>
  <c r="CQ96" i="2"/>
  <c r="CP37" i="2"/>
  <c r="CP96" i="2"/>
  <c r="CN37" i="2"/>
  <c r="CN96" i="2"/>
  <c r="CM37" i="2"/>
  <c r="CM96" i="2"/>
  <c r="CK37" i="2"/>
  <c r="CK96" i="2"/>
  <c r="CD37" i="2"/>
  <c r="CD97" i="2"/>
  <c r="CC37" i="2"/>
  <c r="CC97" i="2"/>
  <c r="CB37" i="2"/>
  <c r="CB97" i="2"/>
  <c r="BV37" i="2"/>
  <c r="BV97" i="2"/>
  <c r="BU37" i="2"/>
  <c r="BU97" i="2"/>
  <c r="BT37" i="2"/>
  <c r="BT97" i="2"/>
  <c r="BN37" i="2"/>
  <c r="BN97" i="2"/>
  <c r="BM37" i="2"/>
  <c r="BM97" i="2"/>
  <c r="BL37" i="2"/>
  <c r="BL97" i="2"/>
  <c r="BF37" i="2"/>
  <c r="BF97" i="2"/>
  <c r="BE37" i="2"/>
  <c r="BE97" i="2"/>
  <c r="BD37" i="2"/>
  <c r="BD97" i="2"/>
  <c r="BC97" i="2"/>
  <c r="DE34" i="2"/>
  <c r="DE95" i="2"/>
  <c r="DD34" i="2"/>
  <c r="DD95" i="2"/>
  <c r="DC34" i="2"/>
  <c r="DC95" i="2"/>
  <c r="DB34" i="2"/>
  <c r="DB95" i="2"/>
  <c r="DA34" i="2"/>
  <c r="DA95" i="2"/>
  <c r="CZ34" i="2"/>
  <c r="CZ95" i="2"/>
  <c r="CY34" i="2"/>
  <c r="CY95" i="2"/>
  <c r="CX34" i="2"/>
  <c r="CX95" i="2"/>
  <c r="CW34" i="2"/>
  <c r="CW95" i="2"/>
  <c r="CV34" i="2"/>
  <c r="CV95" i="2"/>
  <c r="CU34" i="2"/>
  <c r="CU95" i="2"/>
  <c r="CT34" i="2"/>
  <c r="CT95" i="2"/>
  <c r="CS34" i="2"/>
  <c r="CS95" i="2"/>
  <c r="CR34" i="2"/>
  <c r="CR95" i="2"/>
  <c r="CQ34" i="2"/>
  <c r="CQ95" i="2"/>
  <c r="CP34" i="2"/>
  <c r="CP95" i="2"/>
  <c r="CN34" i="2"/>
  <c r="CN95" i="2"/>
  <c r="CM34" i="2"/>
  <c r="CM95" i="2"/>
  <c r="CK34" i="2"/>
  <c r="CK95" i="2"/>
  <c r="BZ33" i="2"/>
  <c r="DE31" i="2"/>
  <c r="DE94" i="2"/>
  <c r="DD31" i="2"/>
  <c r="DD94" i="2"/>
  <c r="DC31" i="2"/>
  <c r="DC94" i="2"/>
  <c r="DB31" i="2"/>
  <c r="DB94" i="2"/>
  <c r="DA31" i="2"/>
  <c r="DA94" i="2"/>
  <c r="CZ31" i="2"/>
  <c r="CZ94" i="2"/>
  <c r="CY31" i="2"/>
  <c r="CY94" i="2"/>
  <c r="CX31" i="2"/>
  <c r="CX94" i="2"/>
  <c r="CW31" i="2"/>
  <c r="CW94" i="2"/>
  <c r="CV31" i="2"/>
  <c r="CV94" i="2"/>
  <c r="CU31" i="2"/>
  <c r="CU94" i="2"/>
  <c r="CT31" i="2"/>
  <c r="CT94" i="2"/>
  <c r="CS31" i="2"/>
  <c r="CS94" i="2"/>
  <c r="CR31" i="2"/>
  <c r="CR94" i="2"/>
  <c r="CQ31" i="2"/>
  <c r="CQ94" i="2"/>
  <c r="CP31" i="2"/>
  <c r="CP94" i="2"/>
  <c r="CN31" i="2"/>
  <c r="CN94" i="2"/>
  <c r="CM31" i="2"/>
  <c r="CM94" i="2"/>
  <c r="CK31" i="2"/>
  <c r="CK94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M30" i="2"/>
  <c r="BM28" i="2"/>
  <c r="BM93" i="2"/>
  <c r="DE28" i="2"/>
  <c r="DE93" i="2"/>
  <c r="DD28" i="2"/>
  <c r="DD93" i="2"/>
  <c r="DC28" i="2"/>
  <c r="DC93" i="2"/>
  <c r="DB28" i="2"/>
  <c r="DB93" i="2"/>
  <c r="DA28" i="2"/>
  <c r="DA93" i="2"/>
  <c r="CZ28" i="2"/>
  <c r="CZ93" i="2"/>
  <c r="CY28" i="2"/>
  <c r="CY93" i="2"/>
  <c r="CX28" i="2"/>
  <c r="CX93" i="2" s="1"/>
  <c r="CW28" i="2"/>
  <c r="CW93" i="2"/>
  <c r="CV28" i="2"/>
  <c r="CV93" i="2"/>
  <c r="CU28" i="2"/>
  <c r="CU93" i="2"/>
  <c r="CT28" i="2"/>
  <c r="CT93" i="2"/>
  <c r="CS28" i="2"/>
  <c r="CS93" i="2"/>
  <c r="CR28" i="2"/>
  <c r="CR93" i="2"/>
  <c r="CQ28" i="2"/>
  <c r="CQ93" i="2"/>
  <c r="CP28" i="2"/>
  <c r="CP93" i="2"/>
  <c r="CN28" i="2"/>
  <c r="CN93" i="2"/>
  <c r="CM28" i="2"/>
  <c r="CM93" i="2"/>
  <c r="CK28" i="2"/>
  <c r="CK93" i="2"/>
  <c r="CG28" i="2"/>
  <c r="CG93" i="2"/>
  <c r="CF28" i="2"/>
  <c r="CF93" i="2"/>
  <c r="CE28" i="2"/>
  <c r="CE93" i="2"/>
  <c r="CD28" i="2"/>
  <c r="CD93" i="2"/>
  <c r="CC28" i="2"/>
  <c r="CC93" i="2"/>
  <c r="CB28" i="2"/>
  <c r="CB93" i="2"/>
  <c r="CA28" i="2"/>
  <c r="CA93" i="2"/>
  <c r="BZ28" i="2"/>
  <c r="BZ93" i="2"/>
  <c r="BY28" i="2"/>
  <c r="BY93" i="2" s="1"/>
  <c r="BX28" i="2"/>
  <c r="BX93" i="2"/>
  <c r="BV28" i="2"/>
  <c r="BS28" i="2"/>
  <c r="BS93" i="2"/>
  <c r="BR28" i="2"/>
  <c r="BR93" i="2"/>
  <c r="BQ28" i="2"/>
  <c r="BQ93" i="2"/>
  <c r="BP28" i="2"/>
  <c r="BP93" i="2"/>
  <c r="BO28" i="2"/>
  <c r="BO93" i="2"/>
  <c r="BN28" i="2"/>
  <c r="BN93" i="2"/>
  <c r="BL28" i="2"/>
  <c r="BL93" i="2"/>
  <c r="BK28" i="2"/>
  <c r="BJ28" i="2"/>
  <c r="BJ93" i="2"/>
  <c r="BI28" i="2"/>
  <c r="BI93" i="2"/>
  <c r="BH28" i="2"/>
  <c r="BH93" i="2"/>
  <c r="BG28" i="2"/>
  <c r="BG93" i="2"/>
  <c r="BF28" i="2"/>
  <c r="BF93" i="2"/>
  <c r="BE28" i="2"/>
  <c r="BE93" i="2"/>
  <c r="BD28" i="2"/>
  <c r="BD93" i="2"/>
  <c r="BC93" i="2"/>
  <c r="CR25" i="2"/>
  <c r="CR92" i="2"/>
  <c r="CG25" i="2"/>
  <c r="CG92" i="2"/>
  <c r="CE25" i="2"/>
  <c r="CE92" i="2"/>
  <c r="CC25" i="2"/>
  <c r="CC92" i="2"/>
  <c r="CA25" i="2"/>
  <c r="CA92" i="2"/>
  <c r="BZ25" i="2"/>
  <c r="BZ92" i="2"/>
  <c r="BY25" i="2"/>
  <c r="BY92" i="2"/>
  <c r="BW25" i="2"/>
  <c r="BW92" i="2"/>
  <c r="BU25" i="2"/>
  <c r="BU92" i="2"/>
  <c r="BS25" i="2"/>
  <c r="BS92" i="2"/>
  <c r="BR25" i="2"/>
  <c r="BR92" i="2"/>
  <c r="BQ25" i="2"/>
  <c r="BQ92" i="2"/>
  <c r="BO25" i="2"/>
  <c r="BO92" i="2"/>
  <c r="BM25" i="2"/>
  <c r="BM92" i="2"/>
  <c r="BK25" i="2"/>
  <c r="BK92" i="2"/>
  <c r="BE27" i="2"/>
  <c r="BE25" i="2"/>
  <c r="BE92" i="2"/>
  <c r="BD27" i="2"/>
  <c r="CM25" i="2"/>
  <c r="CM92" i="2"/>
  <c r="CD25" i="2"/>
  <c r="CD92" i="2"/>
  <c r="BV25" i="2"/>
  <c r="BV92" i="2"/>
  <c r="BG25" i="2"/>
  <c r="BG92" i="2"/>
  <c r="DE25" i="2"/>
  <c r="DE92" i="2"/>
  <c r="DD25" i="2"/>
  <c r="DD92" i="2"/>
  <c r="DC25" i="2"/>
  <c r="DC92" i="2"/>
  <c r="DB25" i="2"/>
  <c r="DB92" i="2"/>
  <c r="DA25" i="2"/>
  <c r="DA92" i="2"/>
  <c r="CZ25" i="2"/>
  <c r="CZ92" i="2"/>
  <c r="CY25" i="2"/>
  <c r="CY92" i="2"/>
  <c r="CX25" i="2"/>
  <c r="CX92" i="2"/>
  <c r="CW25" i="2"/>
  <c r="CW92" i="2"/>
  <c r="CV25" i="2"/>
  <c r="CV92" i="2"/>
  <c r="CU25" i="2"/>
  <c r="CU92" i="2"/>
  <c r="CT25" i="2"/>
  <c r="CT92" i="2"/>
  <c r="CS25" i="2"/>
  <c r="CS92" i="2"/>
  <c r="CQ25" i="2"/>
  <c r="CQ92" i="2"/>
  <c r="CP25" i="2"/>
  <c r="CP92" i="2"/>
  <c r="CN25" i="2"/>
  <c r="CN92" i="2"/>
  <c r="CK25" i="2"/>
  <c r="CK92" i="2"/>
  <c r="CF25" i="2"/>
  <c r="CF92" i="2"/>
  <c r="CB25" i="2"/>
  <c r="CB92" i="2"/>
  <c r="BX25" i="2"/>
  <c r="BX92" i="2"/>
  <c r="BT25" i="2"/>
  <c r="BT92" i="2"/>
  <c r="BP25" i="2"/>
  <c r="BP92" i="2"/>
  <c r="BN25" i="2"/>
  <c r="BN92" i="2" s="1"/>
  <c r="BL25" i="2"/>
  <c r="BL92" i="2"/>
  <c r="BJ25" i="2"/>
  <c r="BJ92" i="2"/>
  <c r="BI25" i="2"/>
  <c r="BI92" i="2"/>
  <c r="BH25" i="2"/>
  <c r="BH92" i="2"/>
  <c r="BF25" i="2"/>
  <c r="BF92" i="2"/>
  <c r="BD25" i="2"/>
  <c r="BD92" i="2"/>
  <c r="BC92" i="2"/>
  <c r="DE24" i="2"/>
  <c r="CQ24" i="2"/>
  <c r="CP24" i="2"/>
  <c r="CN24" i="2"/>
  <c r="CM24" i="2"/>
  <c r="CK24" i="2"/>
  <c r="BE24" i="2"/>
  <c r="BE81" i="2"/>
  <c r="BE85" i="2"/>
  <c r="BD24" i="2"/>
  <c r="BD81" i="2"/>
  <c r="BD85" i="2"/>
  <c r="BC85" i="2"/>
  <c r="BA24" i="2"/>
  <c r="AZ24" i="2"/>
  <c r="CF21" i="2"/>
  <c r="CF91" i="2"/>
  <c r="BX21" i="2"/>
  <c r="BX91" i="2"/>
  <c r="BR21" i="2"/>
  <c r="BR91" i="2"/>
  <c r="BJ21" i="2"/>
  <c r="BJ91" i="2"/>
  <c r="BE23" i="2"/>
  <c r="CM21" i="2"/>
  <c r="CM91" i="2"/>
  <c r="CD21" i="2"/>
  <c r="CD91" i="2"/>
  <c r="CB21" i="2"/>
  <c r="CB91" i="2"/>
  <c r="BV21" i="2"/>
  <c r="BV91" i="2"/>
  <c r="BT21" i="2"/>
  <c r="BT91" i="2"/>
  <c r="BL21" i="2"/>
  <c r="BL91" i="2"/>
  <c r="BK21" i="2"/>
  <c r="BK91" i="2"/>
  <c r="BE22" i="2"/>
  <c r="BA21" i="2"/>
  <c r="BA91" i="2"/>
  <c r="AY21" i="2"/>
  <c r="AY91" i="2"/>
  <c r="AS21" i="2"/>
  <c r="AS91" i="2"/>
  <c r="AQ21" i="2"/>
  <c r="AQ91" i="2"/>
  <c r="DE21" i="2"/>
  <c r="DE91" i="2"/>
  <c r="DD21" i="2"/>
  <c r="DD91" i="2"/>
  <c r="DC21" i="2"/>
  <c r="DC91" i="2"/>
  <c r="DB21" i="2"/>
  <c r="DB91" i="2"/>
  <c r="DA21" i="2"/>
  <c r="DA91" i="2"/>
  <c r="CZ21" i="2"/>
  <c r="CZ91" i="2"/>
  <c r="CY21" i="2"/>
  <c r="CY91" i="2" s="1"/>
  <c r="CX21" i="2"/>
  <c r="CX91" i="2"/>
  <c r="CW21" i="2"/>
  <c r="CW91" i="2"/>
  <c r="CV21" i="2"/>
  <c r="CV91" i="2"/>
  <c r="CU21" i="2"/>
  <c r="CU91" i="2"/>
  <c r="CT21" i="2"/>
  <c r="CT91" i="2"/>
  <c r="CS21" i="2"/>
  <c r="CS91" i="2"/>
  <c r="CR21" i="2"/>
  <c r="CR91" i="2"/>
  <c r="CQ21" i="2"/>
  <c r="CQ91" i="2"/>
  <c r="CP21" i="2"/>
  <c r="CP91" i="2"/>
  <c r="CN21" i="2"/>
  <c r="CN91" i="2"/>
  <c r="CK21" i="2"/>
  <c r="CK91" i="2"/>
  <c r="CG21" i="2"/>
  <c r="CG91" i="2"/>
  <c r="CE21" i="2"/>
  <c r="CE91" i="2"/>
  <c r="CC21" i="2"/>
  <c r="CC91" i="2"/>
  <c r="CA21" i="2"/>
  <c r="CA91" i="2"/>
  <c r="BY21" i="2"/>
  <c r="BY91" i="2"/>
  <c r="BW21" i="2"/>
  <c r="BW91" i="2"/>
  <c r="BU21" i="2"/>
  <c r="BU91" i="2"/>
  <c r="BS21" i="2"/>
  <c r="BS91" i="2"/>
  <c r="BP21" i="2"/>
  <c r="BP91" i="2"/>
  <c r="BO21" i="2"/>
  <c r="BO91" i="2"/>
  <c r="BN21" i="2"/>
  <c r="BN91" i="2"/>
  <c r="BM21" i="2"/>
  <c r="BM91" i="2"/>
  <c r="BH21" i="2"/>
  <c r="BH91" i="2" s="1"/>
  <c r="BG21" i="2"/>
  <c r="BG91" i="2"/>
  <c r="BF21" i="2"/>
  <c r="BF91" i="2"/>
  <c r="BE21" i="2"/>
  <c r="BE91" i="2"/>
  <c r="BD21" i="2"/>
  <c r="BD91" i="2"/>
  <c r="BC91" i="2"/>
  <c r="AZ21" i="2"/>
  <c r="AZ91" i="2"/>
  <c r="AX21" i="2"/>
  <c r="AX91" i="2"/>
  <c r="AV21" i="2"/>
  <c r="AV91" i="2"/>
  <c r="AT21" i="2"/>
  <c r="AT91" i="2"/>
  <c r="AR21" i="2"/>
  <c r="AR91" i="2"/>
  <c r="CO20" i="2"/>
  <c r="CO24" i="2"/>
  <c r="CJ20" i="2"/>
  <c r="CJ24" i="2"/>
  <c r="CJ85" i="2"/>
  <c r="AQ20" i="2"/>
  <c r="AR20" i="2"/>
  <c r="AS20" i="2"/>
  <c r="AT20" i="2"/>
  <c r="AU20" i="2"/>
  <c r="AV20" i="2"/>
  <c r="AW20" i="2"/>
  <c r="AX20" i="2"/>
  <c r="AY20" i="2"/>
  <c r="AP20" i="2"/>
  <c r="AP24" i="2"/>
  <c r="AP85" i="2"/>
  <c r="CF17" i="2"/>
  <c r="CF90" i="2"/>
  <c r="CE17" i="2"/>
  <c r="CE90" i="2"/>
  <c r="BX17" i="2"/>
  <c r="BX90" i="2"/>
  <c r="BT19" i="2"/>
  <c r="BA19" i="2"/>
  <c r="BE19" i="2" s="1"/>
  <c r="AZ19" i="2"/>
  <c r="BD19" i="2" s="1"/>
  <c r="AY19" i="2"/>
  <c r="CR17" i="2"/>
  <c r="CR90" i="2"/>
  <c r="CC17" i="2"/>
  <c r="CC90" i="2"/>
  <c r="CB17" i="2"/>
  <c r="CB90" i="2"/>
  <c r="BU17" i="2"/>
  <c r="BU90" i="2"/>
  <c r="BS17" i="2"/>
  <c r="BS90" i="2"/>
  <c r="BM17" i="2"/>
  <c r="BM90" i="2"/>
  <c r="BK17" i="2"/>
  <c r="BK90" i="2"/>
  <c r="BE18" i="2"/>
  <c r="BE17" i="2"/>
  <c r="BE90" i="2"/>
  <c r="AW17" i="2"/>
  <c r="AW90" i="2"/>
  <c r="AU17" i="2"/>
  <c r="AU90" i="2"/>
  <c r="AS17" i="2"/>
  <c r="AS90" i="2"/>
  <c r="AQ17" i="2"/>
  <c r="AQ90" i="2"/>
  <c r="DE17" i="2"/>
  <c r="DE90" i="2"/>
  <c r="DD17" i="2"/>
  <c r="DD90" i="2"/>
  <c r="DC17" i="2"/>
  <c r="DC90" i="2"/>
  <c r="DB17" i="2"/>
  <c r="DB90" i="2"/>
  <c r="DA17" i="2"/>
  <c r="DA90" i="2"/>
  <c r="CZ17" i="2"/>
  <c r="CZ90" i="2"/>
  <c r="CY17" i="2"/>
  <c r="CY90" i="2"/>
  <c r="CX17" i="2"/>
  <c r="CX90" i="2"/>
  <c r="CW17" i="2"/>
  <c r="CW90" i="2"/>
  <c r="CV17" i="2"/>
  <c r="CV90" i="2"/>
  <c r="CU17" i="2"/>
  <c r="CU90" i="2"/>
  <c r="CT17" i="2"/>
  <c r="CT90" i="2"/>
  <c r="CS17" i="2"/>
  <c r="CS90" i="2"/>
  <c r="CQ17" i="2"/>
  <c r="CQ90" i="2"/>
  <c r="CP17" i="2"/>
  <c r="CP90" i="2"/>
  <c r="CN17" i="2"/>
  <c r="CN90" i="2"/>
  <c r="CM17" i="2"/>
  <c r="CM90" i="2"/>
  <c r="CK17" i="2"/>
  <c r="CK90" i="2"/>
  <c r="CD17" i="2"/>
  <c r="CD90" i="2"/>
  <c r="CA17" i="2"/>
  <c r="CA90" i="2"/>
  <c r="BZ17" i="2"/>
  <c r="BZ90" i="2"/>
  <c r="BW17" i="2"/>
  <c r="BW90" i="2"/>
  <c r="BV17" i="2"/>
  <c r="BV90" i="2"/>
  <c r="BR17" i="2"/>
  <c r="BR90" i="2"/>
  <c r="BP17" i="2"/>
  <c r="BP90" i="2"/>
  <c r="BN17" i="2"/>
  <c r="BN90" i="2"/>
  <c r="BL17" i="2"/>
  <c r="BL90" i="2"/>
  <c r="BJ17" i="2"/>
  <c r="BJ90" i="2"/>
  <c r="BH17" i="2"/>
  <c r="BH90" i="2"/>
  <c r="BF17" i="2"/>
  <c r="BF90" i="2"/>
  <c r="BD17" i="2"/>
  <c r="BD90" i="2"/>
  <c r="BC90" i="2"/>
  <c r="BA17" i="2"/>
  <c r="BA90" i="2"/>
  <c r="AZ17" i="2"/>
  <c r="AZ90" i="2"/>
  <c r="AX17" i="2"/>
  <c r="AX90" i="2"/>
  <c r="AV17" i="2"/>
  <c r="AV90" i="2"/>
  <c r="AT17" i="2"/>
  <c r="AT90" i="2"/>
  <c r="AR17" i="2"/>
  <c r="AR90" i="2"/>
  <c r="CG14" i="2"/>
  <c r="CG89" i="2"/>
  <c r="BY14" i="2"/>
  <c r="BY89" i="2"/>
  <c r="BW14" i="2"/>
  <c r="BW89" i="2"/>
  <c r="BS14" i="2"/>
  <c r="BS89" i="2"/>
  <c r="BQ14" i="2"/>
  <c r="BQ89" i="2"/>
  <c r="BI14" i="2"/>
  <c r="BI89" i="2"/>
  <c r="BG14" i="2"/>
  <c r="BG89" i="2"/>
  <c r="BE16" i="2"/>
  <c r="BD16" i="2"/>
  <c r="AU14" i="2"/>
  <c r="AU89" i="2"/>
  <c r="CM14" i="2"/>
  <c r="CM89" i="2"/>
  <c r="CD14" i="2"/>
  <c r="CD89" i="2"/>
  <c r="CB14" i="2"/>
  <c r="CB89" i="2"/>
  <c r="BZ14" i="2"/>
  <c r="BZ89" i="2"/>
  <c r="BV14" i="2"/>
  <c r="BV89" i="2"/>
  <c r="BT14" i="2"/>
  <c r="BT89" i="2"/>
  <c r="BR14" i="2"/>
  <c r="BR89" i="2"/>
  <c r="BN14" i="2"/>
  <c r="BN89" i="2"/>
  <c r="BL14" i="2"/>
  <c r="BL89" i="2"/>
  <c r="BJ14" i="2"/>
  <c r="BJ89" i="2"/>
  <c r="BF14" i="2"/>
  <c r="BF89" i="2"/>
  <c r="BE15" i="2"/>
  <c r="AY14" i="2"/>
  <c r="AY89" i="2"/>
  <c r="AS14" i="2"/>
  <c r="AS89" i="2"/>
  <c r="AQ14" i="2"/>
  <c r="AQ89" i="2"/>
  <c r="DE14" i="2"/>
  <c r="DE89" i="2"/>
  <c r="DD14" i="2"/>
  <c r="DD89" i="2"/>
  <c r="DC14" i="2"/>
  <c r="DC89" i="2"/>
  <c r="DB14" i="2"/>
  <c r="DB89" i="2"/>
  <c r="DA14" i="2"/>
  <c r="DA89" i="2"/>
  <c r="CZ14" i="2"/>
  <c r="CZ89" i="2"/>
  <c r="CY14" i="2"/>
  <c r="CY89" i="2"/>
  <c r="CX14" i="2"/>
  <c r="CX89" i="2"/>
  <c r="CW14" i="2"/>
  <c r="CW89" i="2" s="1"/>
  <c r="CV14" i="2"/>
  <c r="CV89" i="2"/>
  <c r="CU14" i="2"/>
  <c r="CU89" i="2"/>
  <c r="CT14" i="2"/>
  <c r="CT89" i="2"/>
  <c r="CS14" i="2"/>
  <c r="CS89" i="2"/>
  <c r="CR14" i="2"/>
  <c r="CR89" i="2"/>
  <c r="CQ14" i="2"/>
  <c r="CQ89" i="2"/>
  <c r="CP14" i="2"/>
  <c r="CP89" i="2"/>
  <c r="CN14" i="2"/>
  <c r="CN89" i="2"/>
  <c r="CK14" i="2"/>
  <c r="CK89" i="2"/>
  <c r="CF14" i="2"/>
  <c r="CF89" i="2"/>
  <c r="CE14" i="2"/>
  <c r="CE89" i="2"/>
  <c r="CC14" i="2"/>
  <c r="CC89" i="2"/>
  <c r="CA14" i="2"/>
  <c r="CA89" i="2"/>
  <c r="BX14" i="2"/>
  <c r="BX89" i="2"/>
  <c r="BU14" i="2"/>
  <c r="BU89" i="2"/>
  <c r="BP14" i="2"/>
  <c r="BP89" i="2"/>
  <c r="BO14" i="2"/>
  <c r="BO89" i="2"/>
  <c r="BM14" i="2"/>
  <c r="BM89" i="2"/>
  <c r="BK14" i="2"/>
  <c r="BK89" i="2"/>
  <c r="BH14" i="2"/>
  <c r="BH89" i="2"/>
  <c r="BE14" i="2"/>
  <c r="BE89" i="2"/>
  <c r="BD14" i="2"/>
  <c r="BD89" i="2" s="1"/>
  <c r="BC89" i="2"/>
  <c r="BA14" i="2"/>
  <c r="BA89" i="2"/>
  <c r="AZ14" i="2"/>
  <c r="AZ89" i="2"/>
  <c r="AX14" i="2"/>
  <c r="AX89" i="2"/>
  <c r="AV14" i="2"/>
  <c r="AV89" i="2"/>
  <c r="AT14" i="2"/>
  <c r="AT89" i="2"/>
  <c r="AR14" i="2"/>
  <c r="AR89" i="2"/>
  <c r="BC88" i="2"/>
  <c r="BN10" i="2"/>
  <c r="BE10" i="2"/>
  <c r="BD10" i="2"/>
  <c r="CC9" i="2"/>
  <c r="CC8" i="2"/>
  <c r="CC13" i="2" s="1"/>
  <c r="CC87" i="2"/>
  <c r="CA9" i="2"/>
  <c r="CA8" i="2"/>
  <c r="BZ9" i="2"/>
  <c r="BZ8" i="2"/>
  <c r="BU9" i="2"/>
  <c r="BU8" i="2"/>
  <c r="BS9" i="2"/>
  <c r="BS8" i="2"/>
  <c r="BM9" i="2"/>
  <c r="BM8" i="2"/>
  <c r="BM87" i="2"/>
  <c r="BK9" i="2"/>
  <c r="BK8" i="2"/>
  <c r="AZ9" i="2"/>
  <c r="AZ8" i="2"/>
  <c r="AY9" i="2"/>
  <c r="AT9" i="2"/>
  <c r="AT8" i="2"/>
  <c r="AR9" i="2"/>
  <c r="AR8" i="2"/>
  <c r="DE8" i="2"/>
  <c r="DE87" i="2"/>
  <c r="DD8" i="2"/>
  <c r="DC8" i="2"/>
  <c r="DC87" i="2"/>
  <c r="DB8" i="2"/>
  <c r="DB87" i="2"/>
  <c r="DA8" i="2"/>
  <c r="DA87" i="2"/>
  <c r="CZ8" i="2"/>
  <c r="CZ87" i="2"/>
  <c r="CY8" i="2"/>
  <c r="CX8" i="2"/>
  <c r="CX13" i="2" s="1"/>
  <c r="CX87" i="2"/>
  <c r="CW8" i="2"/>
  <c r="CW87" i="2"/>
  <c r="CV8" i="2"/>
  <c r="CU8" i="2"/>
  <c r="CU87" i="2"/>
  <c r="CT8" i="2"/>
  <c r="CT87" i="2"/>
  <c r="CS8" i="2"/>
  <c r="CS87" i="2"/>
  <c r="CR8" i="2"/>
  <c r="CR87" i="2"/>
  <c r="CQ8" i="2"/>
  <c r="CP8" i="2"/>
  <c r="CP13" i="2" s="1"/>
  <c r="CP87" i="2"/>
  <c r="CN8" i="2"/>
  <c r="CN13" i="2" s="1"/>
  <c r="CN87" i="2"/>
  <c r="CK8" i="2"/>
  <c r="CK87" i="2"/>
  <c r="BF8" i="2"/>
  <c r="BF13" i="2" s="1"/>
  <c r="BF87" i="2"/>
  <c r="BC87" i="2"/>
  <c r="AY8" i="2"/>
  <c r="CR5" i="2"/>
  <c r="CC5" i="2"/>
  <c r="BU5" i="2"/>
  <c r="BM5" i="2"/>
  <c r="BE7" i="2"/>
  <c r="BD7" i="2"/>
  <c r="AU5" i="2"/>
  <c r="AT5" i="2"/>
  <c r="AT86" i="2"/>
  <c r="CM9" i="2"/>
  <c r="CM8" i="2"/>
  <c r="CF9" i="2"/>
  <c r="CF8" i="2" s="1"/>
  <c r="CE9" i="2"/>
  <c r="CE8" i="2" s="1"/>
  <c r="CD9" i="2"/>
  <c r="CD8" i="2"/>
  <c r="CD13" i="2" s="1"/>
  <c r="CD87" i="2"/>
  <c r="CB5" i="2"/>
  <c r="BZ5" i="2"/>
  <c r="BX9" i="2"/>
  <c r="BX8" i="2" s="1"/>
  <c r="BW9" i="2"/>
  <c r="BW8" i="2"/>
  <c r="BV9" i="2"/>
  <c r="BV8" i="2"/>
  <c r="BV87" i="2"/>
  <c r="BT5" i="2"/>
  <c r="BR5" i="2"/>
  <c r="BP9" i="2"/>
  <c r="BP8" i="2"/>
  <c r="BO9" i="2"/>
  <c r="BO8" i="2"/>
  <c r="BN9" i="2"/>
  <c r="BN8" i="2"/>
  <c r="BN87" i="2"/>
  <c r="BL5" i="2"/>
  <c r="BJ5" i="2"/>
  <c r="BH9" i="2"/>
  <c r="BH8" i="2"/>
  <c r="BG9" i="2"/>
  <c r="BG8" i="2"/>
  <c r="BD6" i="2"/>
  <c r="BD5" i="2"/>
  <c r="BD86" i="2"/>
  <c r="BE6" i="2"/>
  <c r="BE5" i="2"/>
  <c r="AY5" i="2"/>
  <c r="AX9" i="2"/>
  <c r="AX8" i="2"/>
  <c r="AW9" i="2"/>
  <c r="AW8" i="2"/>
  <c r="AV9" i="2"/>
  <c r="AV8" i="2"/>
  <c r="AV13" i="2" s="1"/>
  <c r="AV87" i="2"/>
  <c r="AU9" i="2"/>
  <c r="AU8" i="2"/>
  <c r="AU13" i="2" s="1"/>
  <c r="AU87" i="2"/>
  <c r="AS5" i="2"/>
  <c r="AQ5" i="2"/>
  <c r="DE5" i="2"/>
  <c r="DD5" i="2"/>
  <c r="DD86" i="2"/>
  <c r="DC5" i="2"/>
  <c r="DC12" i="2" s="1"/>
  <c r="DC86" i="2"/>
  <c r="DB5" i="2"/>
  <c r="DB12" i="2" s="1"/>
  <c r="DB86" i="2"/>
  <c r="DA5" i="2"/>
  <c r="DA12" i="2" s="1"/>
  <c r="DA86" i="2"/>
  <c r="CZ5" i="2"/>
  <c r="CZ86" i="2"/>
  <c r="CY5" i="2"/>
  <c r="CY86" i="2"/>
  <c r="CX5" i="2"/>
  <c r="CW5" i="2"/>
  <c r="CV5" i="2"/>
  <c r="CV86" i="2"/>
  <c r="CU5" i="2"/>
  <c r="CU12" i="2" s="1"/>
  <c r="CU86" i="2"/>
  <c r="CT5" i="2"/>
  <c r="CT12" i="2" s="1"/>
  <c r="CT86" i="2"/>
  <c r="CS5" i="2"/>
  <c r="CS12" i="2" s="1"/>
  <c r="CS86" i="2"/>
  <c r="CQ5" i="2"/>
  <c r="CQ86" i="2" s="1"/>
  <c r="CQ12" i="2"/>
  <c r="CP5" i="2"/>
  <c r="CN5" i="2"/>
  <c r="CM5" i="2"/>
  <c r="CM86" i="2"/>
  <c r="CK5" i="2"/>
  <c r="CK12" i="2" s="1"/>
  <c r="CK86" i="2"/>
  <c r="CE5" i="2"/>
  <c r="CD5" i="2"/>
  <c r="CA5" i="2"/>
  <c r="CA12" i="2" s="1"/>
  <c r="CA86" i="2"/>
  <c r="BW5" i="2"/>
  <c r="BV5" i="2"/>
  <c r="BS5" i="2"/>
  <c r="BS12" i="2" s="1"/>
  <c r="BS86" i="2"/>
  <c r="BO5" i="2"/>
  <c r="BN5" i="2"/>
  <c r="BK5" i="2"/>
  <c r="BK12" i="2" s="1"/>
  <c r="BK86" i="2"/>
  <c r="BG5" i="2"/>
  <c r="BF5" i="2"/>
  <c r="BC86" i="2"/>
  <c r="BA5" i="2"/>
  <c r="BA12" i="2" s="1"/>
  <c r="BA86" i="2"/>
  <c r="AZ5" i="2"/>
  <c r="AZ86" i="2"/>
  <c r="AW5" i="2"/>
  <c r="AV5" i="2"/>
  <c r="AV86" i="2"/>
  <c r="AR5" i="2"/>
  <c r="AR86" i="2"/>
  <c r="CR4" i="2"/>
  <c r="BF4" i="2"/>
  <c r="DR176" i="1"/>
  <c r="DQ176" i="1"/>
  <c r="DP176" i="1"/>
  <c r="DO176" i="1"/>
  <c r="DN176" i="1"/>
  <c r="DM176" i="1"/>
  <c r="DL176" i="1"/>
  <c r="DK176" i="1"/>
  <c r="DJ176" i="1"/>
  <c r="DI176" i="1"/>
  <c r="DH176" i="1"/>
  <c r="DG176" i="1"/>
  <c r="DF176" i="1"/>
  <c r="DE176" i="1"/>
  <c r="DD176" i="1"/>
  <c r="DB176" i="1"/>
  <c r="DA176" i="1"/>
  <c r="CY176" i="1"/>
  <c r="CW176" i="1"/>
  <c r="CT176" i="1"/>
  <c r="A176" i="1"/>
  <c r="CV175" i="1"/>
  <c r="A175" i="1"/>
  <c r="CV174" i="1"/>
  <c r="A174" i="1"/>
  <c r="CV173" i="1"/>
  <c r="A173" i="1"/>
  <c r="CV172" i="1"/>
  <c r="A172" i="1"/>
  <c r="DR171" i="1"/>
  <c r="DA171" i="1"/>
  <c r="CY171" i="1"/>
  <c r="CT171" i="1"/>
  <c r="A171" i="1"/>
  <c r="A170" i="1"/>
  <c r="DR169" i="1"/>
  <c r="DQ169" i="1"/>
  <c r="DP169" i="1"/>
  <c r="DO169" i="1"/>
  <c r="DN169" i="1"/>
  <c r="DM169" i="1"/>
  <c r="DL169" i="1"/>
  <c r="DK169" i="1"/>
  <c r="DJ169" i="1"/>
  <c r="DI169" i="1"/>
  <c r="DH169" i="1"/>
  <c r="DG169" i="1"/>
  <c r="DF169" i="1"/>
  <c r="DE169" i="1"/>
  <c r="DD169" i="1"/>
  <c r="DB169" i="1"/>
  <c r="DA169" i="1"/>
  <c r="CY169" i="1"/>
  <c r="CW169" i="1"/>
  <c r="CT169" i="1"/>
  <c r="A169" i="1"/>
  <c r="CV168" i="1"/>
  <c r="A168" i="1"/>
  <c r="CV167" i="1"/>
  <c r="A167" i="1"/>
  <c r="CV166" i="1"/>
  <c r="A166" i="1"/>
  <c r="DR165" i="1"/>
  <c r="DA165" i="1"/>
  <c r="CY165" i="1"/>
  <c r="CT165" i="1"/>
  <c r="A165" i="1"/>
  <c r="A164" i="1"/>
  <c r="DR163" i="1"/>
  <c r="DQ163" i="1"/>
  <c r="DP163" i="1"/>
  <c r="DO163" i="1"/>
  <c r="DN163" i="1"/>
  <c r="DM163" i="1"/>
  <c r="DL163" i="1"/>
  <c r="DK163" i="1"/>
  <c r="DJ163" i="1"/>
  <c r="DI163" i="1"/>
  <c r="DH163" i="1"/>
  <c r="DG163" i="1"/>
  <c r="DF163" i="1"/>
  <c r="DE163" i="1"/>
  <c r="DD163" i="1"/>
  <c r="DB163" i="1"/>
  <c r="DA163" i="1"/>
  <c r="CY163" i="1"/>
  <c r="CW163" i="1"/>
  <c r="CT163" i="1"/>
  <c r="A163" i="1"/>
  <c r="CV162" i="1"/>
  <c r="A162" i="1"/>
  <c r="CV161" i="1"/>
  <c r="A161" i="1"/>
  <c r="CV160" i="1"/>
  <c r="A160" i="1"/>
  <c r="CV159" i="1"/>
  <c r="A159" i="1"/>
  <c r="CV158" i="1"/>
  <c r="A158" i="1"/>
  <c r="DR157" i="1"/>
  <c r="DA157" i="1"/>
  <c r="CY157" i="1"/>
  <c r="CT157" i="1"/>
  <c r="A157" i="1"/>
  <c r="A156" i="1"/>
  <c r="CV155" i="1"/>
  <c r="A155" i="1"/>
  <c r="DR154" i="1"/>
  <c r="DA154" i="1"/>
  <c r="CY154" i="1"/>
  <c r="CT154" i="1"/>
  <c r="A154" i="1"/>
  <c r="A153" i="1"/>
  <c r="CV152" i="1"/>
  <c r="A152" i="1"/>
  <c r="DR151" i="1"/>
  <c r="DA151" i="1"/>
  <c r="CY151" i="1"/>
  <c r="CT151" i="1"/>
  <c r="A151" i="1"/>
  <c r="A150" i="1"/>
  <c r="DR149" i="1"/>
  <c r="DQ149" i="1"/>
  <c r="DP149" i="1"/>
  <c r="DO149" i="1"/>
  <c r="DN149" i="1"/>
  <c r="DM149" i="1"/>
  <c r="DL149" i="1"/>
  <c r="DK149" i="1"/>
  <c r="DJ149" i="1"/>
  <c r="DI149" i="1"/>
  <c r="DH149" i="1"/>
  <c r="DG149" i="1"/>
  <c r="DF149" i="1"/>
  <c r="DE149" i="1"/>
  <c r="DD149" i="1"/>
  <c r="DB149" i="1"/>
  <c r="DA149" i="1"/>
  <c r="CY149" i="1"/>
  <c r="CW149" i="1"/>
  <c r="CT149" i="1"/>
  <c r="A149" i="1"/>
  <c r="CV148" i="1"/>
  <c r="A148" i="1"/>
  <c r="CV147" i="1"/>
  <c r="CV149" i="1"/>
  <c r="A147" i="1"/>
  <c r="DR146" i="1"/>
  <c r="DA146" i="1"/>
  <c r="CY146" i="1"/>
  <c r="CT146" i="1"/>
  <c r="A146" i="1"/>
  <c r="A145" i="1"/>
  <c r="DR144" i="1"/>
  <c r="DQ144" i="1"/>
  <c r="DP144" i="1"/>
  <c r="DO144" i="1"/>
  <c r="DN144" i="1"/>
  <c r="DM144" i="1"/>
  <c r="DL144" i="1"/>
  <c r="DK144" i="1"/>
  <c r="DJ144" i="1"/>
  <c r="DI144" i="1"/>
  <c r="DH144" i="1"/>
  <c r="DG144" i="1"/>
  <c r="DF144" i="1"/>
  <c r="DE144" i="1"/>
  <c r="DD144" i="1"/>
  <c r="DB144" i="1"/>
  <c r="DA144" i="1"/>
  <c r="CY144" i="1"/>
  <c r="CW144" i="1"/>
  <c r="CT144" i="1"/>
  <c r="A144" i="1"/>
  <c r="CV143" i="1"/>
  <c r="A143" i="1"/>
  <c r="CV142" i="1"/>
  <c r="A142" i="1"/>
  <c r="CV141" i="1"/>
  <c r="A141" i="1"/>
  <c r="CV140" i="1"/>
  <c r="CV144" i="1" s="1"/>
  <c r="A140" i="1"/>
  <c r="DR139" i="1"/>
  <c r="DA139" i="1"/>
  <c r="CY139" i="1"/>
  <c r="CT139" i="1"/>
  <c r="A139" i="1"/>
  <c r="A138" i="1"/>
  <c r="DR137" i="1"/>
  <c r="DQ137" i="1"/>
  <c r="DP137" i="1"/>
  <c r="DO137" i="1"/>
  <c r="DN137" i="1"/>
  <c r="DM137" i="1"/>
  <c r="DL137" i="1"/>
  <c r="DK137" i="1"/>
  <c r="DK11" i="1"/>
  <c r="DJ137" i="1"/>
  <c r="DI137" i="1"/>
  <c r="DH137" i="1"/>
  <c r="DG137" i="1"/>
  <c r="DF137" i="1"/>
  <c r="DE137" i="1"/>
  <c r="DD137" i="1"/>
  <c r="DB137" i="1"/>
  <c r="DB11" i="1"/>
  <c r="DA137" i="1"/>
  <c r="CY137" i="1"/>
  <c r="CW137" i="1"/>
  <c r="CT137" i="1"/>
  <c r="A137" i="1"/>
  <c r="CV136" i="1"/>
  <c r="A136" i="1"/>
  <c r="CV135" i="1"/>
  <c r="A135" i="1"/>
  <c r="DR134" i="1"/>
  <c r="DA134" i="1"/>
  <c r="CY134" i="1"/>
  <c r="CT134" i="1"/>
  <c r="A134" i="1"/>
  <c r="A133" i="1"/>
  <c r="DR132" i="1"/>
  <c r="DQ132" i="1"/>
  <c r="DP132" i="1"/>
  <c r="DO132" i="1"/>
  <c r="DN132" i="1"/>
  <c r="DM132" i="1"/>
  <c r="DL132" i="1"/>
  <c r="DK132" i="1"/>
  <c r="DJ132" i="1"/>
  <c r="DI132" i="1"/>
  <c r="DH132" i="1"/>
  <c r="DG132" i="1"/>
  <c r="DF132" i="1"/>
  <c r="DE132" i="1"/>
  <c r="DD132" i="1"/>
  <c r="DB132" i="1"/>
  <c r="DA132" i="1"/>
  <c r="CY132" i="1"/>
  <c r="CW132" i="1"/>
  <c r="CT132" i="1"/>
  <c r="A132" i="1"/>
  <c r="CV131" i="1"/>
  <c r="A131" i="1"/>
  <c r="CV130" i="1"/>
  <c r="A130" i="1"/>
  <c r="CV129" i="1"/>
  <c r="A129" i="1"/>
  <c r="CV128" i="1"/>
  <c r="A128" i="1"/>
  <c r="CV127" i="1"/>
  <c r="A127" i="1"/>
  <c r="CV126" i="1"/>
  <c r="CV132" i="1" s="1"/>
  <c r="A126" i="1"/>
  <c r="DR125" i="1"/>
  <c r="DA125" i="1"/>
  <c r="CY125" i="1"/>
  <c r="CT125" i="1"/>
  <c r="A125" i="1"/>
  <c r="A124" i="1"/>
  <c r="DR123" i="1"/>
  <c r="DQ123" i="1"/>
  <c r="DP123" i="1"/>
  <c r="DO123" i="1"/>
  <c r="DN123" i="1"/>
  <c r="DM123" i="1"/>
  <c r="DL123" i="1"/>
  <c r="DK123" i="1"/>
  <c r="DJ123" i="1"/>
  <c r="DI123" i="1"/>
  <c r="DH123" i="1"/>
  <c r="DG123" i="1"/>
  <c r="DF123" i="1"/>
  <c r="DE123" i="1"/>
  <c r="DD123" i="1"/>
  <c r="DB123" i="1"/>
  <c r="DA123" i="1"/>
  <c r="CY123" i="1"/>
  <c r="CW123" i="1"/>
  <c r="CT123" i="1"/>
  <c r="A123" i="1"/>
  <c r="CV122" i="1"/>
  <c r="A122" i="1"/>
  <c r="CV121" i="1"/>
  <c r="A121" i="1"/>
  <c r="CV120" i="1"/>
  <c r="A120" i="1"/>
  <c r="CV119" i="1"/>
  <c r="A119" i="1"/>
  <c r="CV118" i="1"/>
  <c r="A118" i="1"/>
  <c r="CV117" i="1"/>
  <c r="A117" i="1"/>
  <c r="DR116" i="1"/>
  <c r="DA116" i="1"/>
  <c r="CY116" i="1"/>
  <c r="CT116" i="1"/>
  <c r="A116" i="1"/>
  <c r="A115" i="1"/>
  <c r="A114" i="1"/>
  <c r="DR113" i="1"/>
  <c r="DQ113" i="1"/>
  <c r="DP113" i="1"/>
  <c r="DO113" i="1"/>
  <c r="DN113" i="1"/>
  <c r="DM113" i="1"/>
  <c r="DL113" i="1"/>
  <c r="DK113" i="1"/>
  <c r="DJ113" i="1"/>
  <c r="DI113" i="1"/>
  <c r="DH113" i="1"/>
  <c r="DG113" i="1"/>
  <c r="DF113" i="1"/>
  <c r="DE113" i="1"/>
  <c r="DD113" i="1"/>
  <c r="DB113" i="1"/>
  <c r="DA113" i="1"/>
  <c r="CY113" i="1"/>
  <c r="CW113" i="1"/>
  <c r="CT113" i="1"/>
  <c r="A113" i="1"/>
  <c r="DR112" i="1"/>
  <c r="DQ112" i="1"/>
  <c r="DP112" i="1"/>
  <c r="DO112" i="1"/>
  <c r="DN112" i="1"/>
  <c r="DM112" i="1"/>
  <c r="DL112" i="1"/>
  <c r="DK112" i="1"/>
  <c r="DJ112" i="1"/>
  <c r="DI112" i="1"/>
  <c r="DH112" i="1"/>
  <c r="DG112" i="1"/>
  <c r="DF112" i="1"/>
  <c r="DE112" i="1"/>
  <c r="DD112" i="1"/>
  <c r="DB112" i="1"/>
  <c r="DA112" i="1"/>
  <c r="CY112" i="1"/>
  <c r="CW112" i="1"/>
  <c r="CT112" i="1"/>
  <c r="CQ112" i="1"/>
  <c r="A112" i="1"/>
  <c r="DR111" i="1"/>
  <c r="DQ111" i="1"/>
  <c r="DP111" i="1"/>
  <c r="DO111" i="1"/>
  <c r="DN111" i="1"/>
  <c r="DM111" i="1"/>
  <c r="DL111" i="1"/>
  <c r="DK111" i="1"/>
  <c r="DJ111" i="1"/>
  <c r="DI111" i="1"/>
  <c r="DH111" i="1"/>
  <c r="DG111" i="1"/>
  <c r="DF111" i="1"/>
  <c r="DE111" i="1"/>
  <c r="DD111" i="1"/>
  <c r="DB111" i="1"/>
  <c r="DA111" i="1"/>
  <c r="CY111" i="1"/>
  <c r="CW111" i="1"/>
  <c r="CT111" i="1"/>
  <c r="CQ111" i="1"/>
  <c r="A111" i="1"/>
  <c r="DR110" i="1"/>
  <c r="DQ110" i="1"/>
  <c r="DP110" i="1"/>
  <c r="DO110" i="1"/>
  <c r="DN110" i="1"/>
  <c r="DM110" i="1"/>
  <c r="DL110" i="1"/>
  <c r="DK110" i="1"/>
  <c r="DJ110" i="1"/>
  <c r="DI110" i="1"/>
  <c r="DH110" i="1"/>
  <c r="DG110" i="1"/>
  <c r="DF110" i="1"/>
  <c r="DE110" i="1"/>
  <c r="DD110" i="1"/>
  <c r="DB110" i="1"/>
  <c r="DA110" i="1"/>
  <c r="CY110" i="1"/>
  <c r="CW110" i="1"/>
  <c r="CT110" i="1"/>
  <c r="A110" i="1"/>
  <c r="DR109" i="1"/>
  <c r="DQ109" i="1"/>
  <c r="DP109" i="1"/>
  <c r="DO109" i="1"/>
  <c r="DN109" i="1"/>
  <c r="DM109" i="1"/>
  <c r="DL109" i="1"/>
  <c r="DK109" i="1"/>
  <c r="DJ109" i="1"/>
  <c r="DI109" i="1"/>
  <c r="DH109" i="1"/>
  <c r="DG109" i="1"/>
  <c r="DF109" i="1"/>
  <c r="DE109" i="1"/>
  <c r="DD109" i="1"/>
  <c r="DB109" i="1"/>
  <c r="DA109" i="1"/>
  <c r="CY109" i="1"/>
  <c r="CW109" i="1"/>
  <c r="CT109" i="1"/>
  <c r="A109" i="1"/>
  <c r="DR108" i="1"/>
  <c r="DQ108" i="1"/>
  <c r="DP108" i="1"/>
  <c r="DO108" i="1"/>
  <c r="DN108" i="1"/>
  <c r="DM108" i="1"/>
  <c r="DL108" i="1"/>
  <c r="DK108" i="1"/>
  <c r="DJ108" i="1"/>
  <c r="DI108" i="1"/>
  <c r="DH108" i="1"/>
  <c r="DG108" i="1"/>
  <c r="DF108" i="1"/>
  <c r="DE108" i="1"/>
  <c r="DD108" i="1"/>
  <c r="DB108" i="1"/>
  <c r="DA108" i="1"/>
  <c r="CY108" i="1"/>
  <c r="CW108" i="1"/>
  <c r="CT108" i="1"/>
  <c r="CQ108" i="1"/>
  <c r="A108" i="1"/>
  <c r="DR107" i="1"/>
  <c r="DA107" i="1"/>
  <c r="CY107" i="1"/>
  <c r="CT107" i="1"/>
  <c r="CQ107" i="1"/>
  <c r="A107" i="1"/>
  <c r="A106" i="1"/>
  <c r="DR105" i="1"/>
  <c r="DQ105" i="1"/>
  <c r="DP105" i="1"/>
  <c r="DO105" i="1"/>
  <c r="DN105" i="1"/>
  <c r="DM105" i="1"/>
  <c r="DL105" i="1"/>
  <c r="DK105" i="1"/>
  <c r="DJ105" i="1"/>
  <c r="DI105" i="1"/>
  <c r="DH105" i="1"/>
  <c r="DG105" i="1"/>
  <c r="DF105" i="1"/>
  <c r="DE105" i="1"/>
  <c r="DD105" i="1"/>
  <c r="DB105" i="1"/>
  <c r="DA105" i="1"/>
  <c r="CY105" i="1"/>
  <c r="CW105" i="1"/>
  <c r="CT105" i="1"/>
  <c r="A105" i="1"/>
  <c r="CV104" i="1"/>
  <c r="A104" i="1"/>
  <c r="CV103" i="1"/>
  <c r="A103" i="1"/>
  <c r="CV102" i="1"/>
  <c r="A102" i="1"/>
  <c r="A101" i="1"/>
  <c r="CV100" i="1"/>
  <c r="A100" i="1"/>
  <c r="CV99" i="1"/>
  <c r="A99" i="1"/>
  <c r="DR98" i="1"/>
  <c r="DA98" i="1"/>
  <c r="CY98" i="1"/>
  <c r="CT98" i="1"/>
  <c r="A98" i="1"/>
  <c r="A97" i="1"/>
  <c r="DR96" i="1"/>
  <c r="DQ96" i="1"/>
  <c r="DP96" i="1"/>
  <c r="DO96" i="1"/>
  <c r="DN96" i="1"/>
  <c r="DM96" i="1"/>
  <c r="DL96" i="1"/>
  <c r="DK96" i="1"/>
  <c r="DJ96" i="1"/>
  <c r="DI96" i="1"/>
  <c r="DH96" i="1"/>
  <c r="DG96" i="1"/>
  <c r="DF96" i="1"/>
  <c r="DE96" i="1"/>
  <c r="DD96" i="1"/>
  <c r="DB96" i="1"/>
  <c r="DA96" i="1"/>
  <c r="CY96" i="1"/>
  <c r="CW96" i="1"/>
  <c r="CT96" i="1"/>
  <c r="A96" i="1"/>
  <c r="CV95" i="1"/>
  <c r="A95" i="1"/>
  <c r="CV94" i="1"/>
  <c r="A94" i="1"/>
  <c r="CV93" i="1"/>
  <c r="A93" i="1"/>
  <c r="CV92" i="1"/>
  <c r="A92" i="1"/>
  <c r="CV91" i="1"/>
  <c r="A91" i="1"/>
  <c r="CV90" i="1"/>
  <c r="A90" i="1"/>
  <c r="DR89" i="1"/>
  <c r="DA89" i="1"/>
  <c r="CY89" i="1"/>
  <c r="CT89" i="1"/>
  <c r="A89" i="1"/>
  <c r="A88" i="1"/>
  <c r="CZ87" i="1"/>
  <c r="CX87" i="1"/>
  <c r="CV87" i="1"/>
  <c r="CV7" i="1"/>
  <c r="CS87" i="1"/>
  <c r="A87" i="1"/>
  <c r="DR86" i="1"/>
  <c r="DC86" i="1"/>
  <c r="DA86" i="1"/>
  <c r="CZ86" i="1"/>
  <c r="CY86" i="1"/>
  <c r="CX86" i="1"/>
  <c r="CU86" i="1"/>
  <c r="CT86" i="1"/>
  <c r="CS86" i="1"/>
  <c r="A86" i="1"/>
  <c r="A85" i="1"/>
  <c r="DR84" i="1"/>
  <c r="DR114" i="1"/>
  <c r="DQ84" i="1"/>
  <c r="DQ114" i="1"/>
  <c r="DP84" i="1"/>
  <c r="DP114" i="1"/>
  <c r="DO84" i="1"/>
  <c r="DO10" i="1"/>
  <c r="DN84" i="1"/>
  <c r="DM84" i="1"/>
  <c r="DL84" i="1"/>
  <c r="DL114" i="1"/>
  <c r="DK84" i="1"/>
  <c r="DK114" i="1" s="1"/>
  <c r="DJ84" i="1"/>
  <c r="DJ114" i="1" s="1"/>
  <c r="DI84" i="1"/>
  <c r="DI114" i="1"/>
  <c r="DH84" i="1"/>
  <c r="DH114" i="1"/>
  <c r="DG84" i="1"/>
  <c r="DG10" i="1"/>
  <c r="DF84" i="1"/>
  <c r="DE84" i="1"/>
  <c r="DD84" i="1"/>
  <c r="DD114" i="1"/>
  <c r="DC84" i="1"/>
  <c r="DB84" i="1"/>
  <c r="DB114" i="1" s="1"/>
  <c r="DA84" i="1"/>
  <c r="DA114" i="1" s="1"/>
  <c r="CY84" i="1"/>
  <c r="CY114" i="1" s="1"/>
  <c r="CY10" i="1"/>
  <c r="CW84" i="1"/>
  <c r="CW10" i="1"/>
  <c r="CU84" i="1"/>
  <c r="CT84" i="1"/>
  <c r="CT114" i="1"/>
  <c r="CQ114" i="1"/>
  <c r="A84" i="1"/>
  <c r="CV83" i="1"/>
  <c r="CV113" i="1"/>
  <c r="CQ113" i="1"/>
  <c r="A83" i="1"/>
  <c r="CV82" i="1"/>
  <c r="CV112" i="1" s="1"/>
  <c r="A82" i="1"/>
  <c r="CZ81" i="1"/>
  <c r="CX81" i="1"/>
  <c r="CV81" i="1"/>
  <c r="CV111" i="1"/>
  <c r="CS81" i="1"/>
  <c r="A81" i="1"/>
  <c r="CZ80" i="1"/>
  <c r="CX80" i="1"/>
  <c r="CV80" i="1"/>
  <c r="CS80" i="1"/>
  <c r="A80" i="1"/>
  <c r="CZ79" i="1"/>
  <c r="CX79" i="1"/>
  <c r="CS79" i="1"/>
  <c r="A79" i="1"/>
  <c r="CZ78" i="1"/>
  <c r="CZ84" i="1" s="1"/>
  <c r="CZ10" i="1" s="1"/>
  <c r="CX78" i="1"/>
  <c r="CX84" i="1" s="1"/>
  <c r="CX10" i="1" s="1"/>
  <c r="CV78" i="1"/>
  <c r="CS78" i="1"/>
  <c r="CS84" i="1"/>
  <c r="CS10" i="1"/>
  <c r="A78" i="1"/>
  <c r="DR77" i="1"/>
  <c r="DC77" i="1"/>
  <c r="DA77" i="1"/>
  <c r="CZ77" i="1"/>
  <c r="CY77" i="1"/>
  <c r="CX77" i="1"/>
  <c r="CU77" i="1"/>
  <c r="CT77" i="1"/>
  <c r="CS77" i="1"/>
  <c r="A77" i="1"/>
  <c r="A76" i="1"/>
  <c r="DR75" i="1"/>
  <c r="DQ75" i="1"/>
  <c r="DP75" i="1"/>
  <c r="DO75" i="1"/>
  <c r="DN75" i="1"/>
  <c r="DM75" i="1"/>
  <c r="DL75" i="1"/>
  <c r="DK75" i="1"/>
  <c r="DJ75" i="1"/>
  <c r="DI75" i="1"/>
  <c r="DH75" i="1"/>
  <c r="DG75" i="1"/>
  <c r="DF75" i="1"/>
  <c r="DE75" i="1"/>
  <c r="DD75" i="1"/>
  <c r="DB75" i="1"/>
  <c r="DA75" i="1"/>
  <c r="CY75" i="1"/>
  <c r="CW75" i="1"/>
  <c r="CT75" i="1"/>
  <c r="A75" i="1"/>
  <c r="CV74" i="1"/>
  <c r="A74" i="1"/>
  <c r="CV73" i="1"/>
  <c r="CV75" i="1"/>
  <c r="A73" i="1"/>
  <c r="DR72" i="1"/>
  <c r="DC72" i="1"/>
  <c r="DA72" i="1"/>
  <c r="CZ72" i="1"/>
  <c r="CY72" i="1"/>
  <c r="CX72" i="1"/>
  <c r="CU72" i="1"/>
  <c r="CT72" i="1"/>
  <c r="CS72" i="1"/>
  <c r="A72" i="1"/>
  <c r="A71" i="1"/>
  <c r="CZ70" i="1"/>
  <c r="CX70" i="1"/>
  <c r="CS70" i="1"/>
  <c r="CV70" i="1"/>
  <c r="CV44" i="1"/>
  <c r="A70" i="1"/>
  <c r="DR69" i="1"/>
  <c r="DC69" i="1"/>
  <c r="DA69" i="1"/>
  <c r="CZ69" i="1"/>
  <c r="CY69" i="1"/>
  <c r="CX69" i="1"/>
  <c r="CU69" i="1"/>
  <c r="CT69" i="1"/>
  <c r="CS69" i="1"/>
  <c r="A69" i="1"/>
  <c r="A68" i="1"/>
  <c r="DR67" i="1"/>
  <c r="DR43" i="1"/>
  <c r="DQ67" i="1"/>
  <c r="DP67" i="1"/>
  <c r="DO67" i="1"/>
  <c r="DN67" i="1"/>
  <c r="DM67" i="1"/>
  <c r="DM43" i="1"/>
  <c r="DL67" i="1"/>
  <c r="DL43" i="1"/>
  <c r="DK67" i="1"/>
  <c r="DK43" i="1"/>
  <c r="DJ67" i="1"/>
  <c r="DJ43" i="1"/>
  <c r="DI67" i="1"/>
  <c r="DH67" i="1"/>
  <c r="DG67" i="1"/>
  <c r="DF67" i="1"/>
  <c r="DE67" i="1"/>
  <c r="DE43" i="1"/>
  <c r="DD67" i="1"/>
  <c r="DC67" i="1"/>
  <c r="DC43" i="1"/>
  <c r="DB67" i="1"/>
  <c r="DA67" i="1"/>
  <c r="CY67" i="1"/>
  <c r="CW67" i="1"/>
  <c r="CU67" i="1"/>
  <c r="CT67" i="1"/>
  <c r="A67" i="1"/>
  <c r="CV66" i="1"/>
  <c r="A66" i="1"/>
  <c r="CV65" i="1"/>
  <c r="A65" i="1"/>
  <c r="CV64" i="1"/>
  <c r="A64" i="1"/>
  <c r="CV63" i="1"/>
  <c r="A63" i="1"/>
  <c r="CV62" i="1"/>
  <c r="A62" i="1"/>
  <c r="CV61" i="1"/>
  <c r="A61" i="1"/>
  <c r="CV60" i="1"/>
  <c r="A60" i="1"/>
  <c r="CV59" i="1"/>
  <c r="A59" i="1"/>
  <c r="CZ58" i="1"/>
  <c r="CZ67" i="1"/>
  <c r="CZ43" i="1"/>
  <c r="CX58" i="1"/>
  <c r="CX67" i="1"/>
  <c r="CX43" i="1"/>
  <c r="CS58" i="1"/>
  <c r="CS67" i="1"/>
  <c r="CS43" i="1"/>
  <c r="CV58" i="1"/>
  <c r="A58" i="1"/>
  <c r="DR57" i="1"/>
  <c r="DC57" i="1"/>
  <c r="DA57" i="1"/>
  <c r="CZ57" i="1"/>
  <c r="CY57" i="1"/>
  <c r="CX57" i="1"/>
  <c r="CU57" i="1"/>
  <c r="CT57" i="1"/>
  <c r="CS57" i="1"/>
  <c r="A57" i="1"/>
  <c r="A56" i="1"/>
  <c r="DR55" i="1"/>
  <c r="DR42" i="1"/>
  <c r="DQ55" i="1"/>
  <c r="DQ42" i="1"/>
  <c r="DP55" i="1"/>
  <c r="DO55" i="1"/>
  <c r="DN55" i="1"/>
  <c r="DM55" i="1"/>
  <c r="DL55" i="1"/>
  <c r="DL42" i="1"/>
  <c r="DK55" i="1"/>
  <c r="DK42" i="1"/>
  <c r="DJ55" i="1"/>
  <c r="DJ42" i="1"/>
  <c r="DI55" i="1"/>
  <c r="DI42" i="1"/>
  <c r="DH55" i="1"/>
  <c r="DG55" i="1"/>
  <c r="DF55" i="1"/>
  <c r="DE55" i="1"/>
  <c r="DD55" i="1"/>
  <c r="DC55" i="1"/>
  <c r="DC73" i="1" s="1"/>
  <c r="DB55" i="1"/>
  <c r="DA55" i="1"/>
  <c r="DA42" i="1"/>
  <c r="CY55" i="1"/>
  <c r="CW55" i="1"/>
  <c r="CU55" i="1"/>
  <c r="CU42" i="1"/>
  <c r="CT55" i="1"/>
  <c r="A55" i="1"/>
  <c r="CV54" i="1"/>
  <c r="A54" i="1"/>
  <c r="CV53" i="1"/>
  <c r="A53" i="1"/>
  <c r="CV52" i="1"/>
  <c r="A52" i="1"/>
  <c r="CV51" i="1"/>
  <c r="A51" i="1"/>
  <c r="CV50" i="1"/>
  <c r="A50" i="1"/>
  <c r="CV49" i="1"/>
  <c r="A49" i="1"/>
  <c r="CZ48" i="1"/>
  <c r="CZ55" i="1"/>
  <c r="CZ42" i="1"/>
  <c r="CX48" i="1"/>
  <c r="CX55" i="1"/>
  <c r="CV48" i="1"/>
  <c r="CS48" i="1"/>
  <c r="CS55" i="1" s="1"/>
  <c r="A48" i="1"/>
  <c r="DR47" i="1"/>
  <c r="DC47" i="1"/>
  <c r="DA47" i="1"/>
  <c r="CZ47" i="1"/>
  <c r="CY47" i="1"/>
  <c r="CX47" i="1"/>
  <c r="CU47" i="1"/>
  <c r="CT47" i="1"/>
  <c r="CS47" i="1"/>
  <c r="A47" i="1"/>
  <c r="A46" i="1"/>
  <c r="CW45" i="1"/>
  <c r="A45" i="1"/>
  <c r="DR44" i="1"/>
  <c r="DQ44" i="1"/>
  <c r="DP44" i="1"/>
  <c r="DO44" i="1"/>
  <c r="DN44" i="1"/>
  <c r="DM44" i="1"/>
  <c r="DL44" i="1"/>
  <c r="DK44" i="1"/>
  <c r="DJ44" i="1"/>
  <c r="DI44" i="1"/>
  <c r="DH44" i="1"/>
  <c r="DG44" i="1"/>
  <c r="DF44" i="1"/>
  <c r="DE44" i="1"/>
  <c r="DD44" i="1"/>
  <c r="DD45" i="1"/>
  <c r="DC44" i="1"/>
  <c r="DB44" i="1"/>
  <c r="DB45" i="1"/>
  <c r="DA44" i="1"/>
  <c r="CZ44" i="1"/>
  <c r="CZ45" i="1" s="1"/>
  <c r="CZ8" i="1" s="1"/>
  <c r="CY44" i="1"/>
  <c r="CX44" i="1"/>
  <c r="CU44" i="1"/>
  <c r="CT44" i="1"/>
  <c r="CT45" i="1"/>
  <c r="CS44" i="1"/>
  <c r="A44" i="1"/>
  <c r="DQ43" i="1"/>
  <c r="DQ45" i="1" s="1"/>
  <c r="DQ8" i="1" s="1"/>
  <c r="DP43" i="1"/>
  <c r="DO43" i="1"/>
  <c r="DN43" i="1"/>
  <c r="DI43" i="1"/>
  <c r="DI45" i="1" s="1"/>
  <c r="DI8" i="1" s="1"/>
  <c r="DH43" i="1"/>
  <c r="DG43" i="1"/>
  <c r="DF43" i="1"/>
  <c r="DA43" i="1"/>
  <c r="DA45" i="1" s="1"/>
  <c r="DA8" i="1" s="1"/>
  <c r="CY43" i="1"/>
  <c r="CU43" i="1"/>
  <c r="CU45" i="1" s="1"/>
  <c r="CU8" i="1" s="1"/>
  <c r="A43" i="1"/>
  <c r="DP42" i="1"/>
  <c r="DP45" i="1"/>
  <c r="DP8" i="1"/>
  <c r="DO42" i="1"/>
  <c r="DO45" i="1"/>
  <c r="DO8" i="1"/>
  <c r="DN42" i="1"/>
  <c r="DN45" i="1" s="1"/>
  <c r="DN8" i="1" s="1"/>
  <c r="DM42" i="1"/>
  <c r="DM45" i="1" s="1"/>
  <c r="DM8" i="1" s="1"/>
  <c r="DH42" i="1"/>
  <c r="DH45" i="1"/>
  <c r="DH8" i="1"/>
  <c r="DG42" i="1"/>
  <c r="DG45" i="1"/>
  <c r="DG8" i="1"/>
  <c r="DF42" i="1"/>
  <c r="DF45" i="1" s="1"/>
  <c r="DF8" i="1" s="1"/>
  <c r="DE42" i="1"/>
  <c r="DE45" i="1" s="1"/>
  <c r="CY42" i="1"/>
  <c r="CY45" i="1"/>
  <c r="CY8" i="1"/>
  <c r="CX42" i="1"/>
  <c r="CX45" i="1"/>
  <c r="CX8" i="1"/>
  <c r="A42" i="1"/>
  <c r="DR41" i="1"/>
  <c r="DC41" i="1"/>
  <c r="DA41" i="1"/>
  <c r="CZ41" i="1"/>
  <c r="CY41" i="1"/>
  <c r="CX41" i="1"/>
  <c r="CU41" i="1"/>
  <c r="CT41" i="1"/>
  <c r="CS41" i="1"/>
  <c r="A41" i="1"/>
  <c r="A40" i="1"/>
  <c r="DR39" i="1"/>
  <c r="DQ39" i="1"/>
  <c r="DP39" i="1"/>
  <c r="DO39" i="1"/>
  <c r="DO22" i="1"/>
  <c r="DN39" i="1"/>
  <c r="DN22" i="1"/>
  <c r="DM39" i="1"/>
  <c r="DL39" i="1"/>
  <c r="DK39" i="1"/>
  <c r="DJ39" i="1"/>
  <c r="DI39" i="1"/>
  <c r="DH39" i="1"/>
  <c r="DG39" i="1"/>
  <c r="DG22" i="1"/>
  <c r="DF39" i="1"/>
  <c r="DF22" i="1"/>
  <c r="DE39" i="1"/>
  <c r="DD39" i="1"/>
  <c r="DC39" i="1"/>
  <c r="DB39" i="1"/>
  <c r="DA39" i="1"/>
  <c r="CY39" i="1"/>
  <c r="CW39" i="1"/>
  <c r="CU39" i="1"/>
  <c r="CT39" i="1"/>
  <c r="CQ22" i="1"/>
  <c r="CP22" i="1"/>
  <c r="A39" i="1"/>
  <c r="CV38" i="1"/>
  <c r="A38" i="1"/>
  <c r="CV37" i="1"/>
  <c r="A37" i="1"/>
  <c r="CV36" i="1"/>
  <c r="A36" i="1"/>
  <c r="CV35" i="1"/>
  <c r="A35" i="1"/>
  <c r="CZ34" i="1"/>
  <c r="CZ39" i="1" s="1"/>
  <c r="CX34" i="1"/>
  <c r="CX39" i="1" s="1"/>
  <c r="CX22" i="1" s="1"/>
  <c r="CV34" i="1"/>
  <c r="CS34" i="1"/>
  <c r="CS39" i="1"/>
  <c r="CS22" i="1"/>
  <c r="A34" i="1"/>
  <c r="DR33" i="1"/>
  <c r="DC33" i="1"/>
  <c r="DA33" i="1"/>
  <c r="CZ33" i="1"/>
  <c r="CY33" i="1"/>
  <c r="CX33" i="1"/>
  <c r="CU33" i="1"/>
  <c r="CT33" i="1"/>
  <c r="CS33" i="1"/>
  <c r="A33" i="1"/>
  <c r="A32" i="1"/>
  <c r="DR31" i="1"/>
  <c r="DQ31" i="1"/>
  <c r="DQ21" i="1"/>
  <c r="DP31" i="1"/>
  <c r="DO31" i="1"/>
  <c r="DO21" i="1"/>
  <c r="DO23" i="1"/>
  <c r="DO9" i="1"/>
  <c r="DN31" i="1"/>
  <c r="DN21" i="1"/>
  <c r="DM31" i="1"/>
  <c r="DL31" i="1"/>
  <c r="DK31" i="1"/>
  <c r="DJ31" i="1"/>
  <c r="DI31" i="1"/>
  <c r="DI21" i="1"/>
  <c r="DH31" i="1"/>
  <c r="DG31" i="1"/>
  <c r="DG21" i="1"/>
  <c r="DG23" i="1"/>
  <c r="DF31" i="1"/>
  <c r="DF21" i="1"/>
  <c r="DE31" i="1"/>
  <c r="DD31" i="1"/>
  <c r="DC31" i="1"/>
  <c r="DB31" i="1"/>
  <c r="DA31" i="1"/>
  <c r="CY31" i="1"/>
  <c r="CY21" i="1"/>
  <c r="CW31" i="1"/>
  <c r="CU31" i="1"/>
  <c r="CT31" i="1"/>
  <c r="A31" i="1"/>
  <c r="CV30" i="1"/>
  <c r="A30" i="1"/>
  <c r="CV29" i="1"/>
  <c r="A29" i="1"/>
  <c r="CV28" i="1"/>
  <c r="A28" i="1"/>
  <c r="CV27" i="1"/>
  <c r="A27" i="1"/>
  <c r="CZ26" i="1"/>
  <c r="CZ31" i="1"/>
  <c r="CZ21" i="1"/>
  <c r="CX26" i="1"/>
  <c r="CX31" i="1" s="1"/>
  <c r="CX21" i="1" s="1"/>
  <c r="CX23" i="1" s="1"/>
  <c r="CX9" i="1" s="1"/>
  <c r="CS26" i="1"/>
  <c r="CS31" i="1"/>
  <c r="CS21" i="1"/>
  <c r="CS23" i="1"/>
  <c r="CS9" i="1"/>
  <c r="CV26" i="1"/>
  <c r="CV31" i="1" s="1"/>
  <c r="CV21" i="1" s="1"/>
  <c r="A26" i="1"/>
  <c r="DR25" i="1"/>
  <c r="DC25" i="1"/>
  <c r="DA25" i="1"/>
  <c r="CZ25" i="1"/>
  <c r="CY25" i="1"/>
  <c r="CX25" i="1"/>
  <c r="CU25" i="1"/>
  <c r="CT25" i="1"/>
  <c r="CS25" i="1"/>
  <c r="A25" i="1"/>
  <c r="A24" i="1"/>
  <c r="DD23" i="1"/>
  <c r="DD9" i="1"/>
  <c r="CW23" i="1"/>
  <c r="CT23" i="1"/>
  <c r="CT9" i="1"/>
  <c r="A23" i="1"/>
  <c r="DR22" i="1"/>
  <c r="DQ22" i="1"/>
  <c r="DP22" i="1"/>
  <c r="DM22" i="1"/>
  <c r="DL22" i="1"/>
  <c r="DK22" i="1"/>
  <c r="DJ22" i="1"/>
  <c r="DI22" i="1"/>
  <c r="DH22" i="1"/>
  <c r="DE22" i="1"/>
  <c r="DC22" i="1"/>
  <c r="DB22" i="1"/>
  <c r="DB23" i="1" s="1"/>
  <c r="DB9" i="1" s="1"/>
  <c r="DA22" i="1"/>
  <c r="CZ22" i="1"/>
  <c r="CY22" i="1"/>
  <c r="CY23" i="1" s="1"/>
  <c r="CY9" i="1" s="1"/>
  <c r="CU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A22" i="1"/>
  <c r="DR21" i="1"/>
  <c r="DR23" i="1" s="1"/>
  <c r="DR9" i="1" s="1"/>
  <c r="DP21" i="1"/>
  <c r="DM21" i="1"/>
  <c r="DM23" i="1"/>
  <c r="DL21" i="1"/>
  <c r="DL23" i="1"/>
  <c r="DL9" i="1"/>
  <c r="DK21" i="1"/>
  <c r="DK23" i="1" s="1"/>
  <c r="DK9" i="1" s="1"/>
  <c r="DJ21" i="1"/>
  <c r="DJ23" i="1" s="1"/>
  <c r="DJ9" i="1" s="1"/>
  <c r="DH21" i="1"/>
  <c r="DH23" i="1"/>
  <c r="DE21" i="1"/>
  <c r="DE23" i="1"/>
  <c r="DE9" i="1"/>
  <c r="DC21" i="1"/>
  <c r="DC23" i="1"/>
  <c r="DC9" i="1"/>
  <c r="DA21" i="1"/>
  <c r="DA23" i="1"/>
  <c r="DA9" i="1"/>
  <c r="CU21" i="1"/>
  <c r="CU23" i="1" s="1"/>
  <c r="CU9" i="1" s="1"/>
  <c r="CQ21" i="1"/>
  <c r="CQ23" i="1"/>
  <c r="CP21" i="1"/>
  <c r="CO21" i="1"/>
  <c r="CO23" i="1"/>
  <c r="CN21" i="1"/>
  <c r="CN23" i="1" s="1"/>
  <c r="CM21" i="1"/>
  <c r="CM23" i="1" s="1"/>
  <c r="CL21" i="1"/>
  <c r="CL23" i="1" s="1"/>
  <c r="CK21" i="1"/>
  <c r="CK23" i="1" s="1"/>
  <c r="CJ21" i="1"/>
  <c r="CJ23" i="1"/>
  <c r="CI21" i="1"/>
  <c r="CI23" i="1"/>
  <c r="CH21" i="1"/>
  <c r="CH23" i="1"/>
  <c r="CG21" i="1"/>
  <c r="CG23" i="1"/>
  <c r="CF21" i="1"/>
  <c r="CF23" i="1" s="1"/>
  <c r="CE21" i="1"/>
  <c r="CE23" i="1" s="1"/>
  <c r="CD21" i="1"/>
  <c r="CD23" i="1" s="1"/>
  <c r="CC21" i="1"/>
  <c r="CC23" i="1" s="1"/>
  <c r="CB21" i="1"/>
  <c r="CB23" i="1"/>
  <c r="CA21" i="1"/>
  <c r="CA23" i="1"/>
  <c r="BZ21" i="1"/>
  <c r="BZ23" i="1"/>
  <c r="BY21" i="1"/>
  <c r="BY23" i="1"/>
  <c r="BX21" i="1"/>
  <c r="BX23" i="1" s="1"/>
  <c r="BW21" i="1"/>
  <c r="BW23" i="1" s="1"/>
  <c r="BV21" i="1"/>
  <c r="BV23" i="1" s="1"/>
  <c r="BU21" i="1"/>
  <c r="BU23" i="1" s="1"/>
  <c r="BT21" i="1"/>
  <c r="BT23" i="1"/>
  <c r="BS21" i="1"/>
  <c r="BS23" i="1"/>
  <c r="BR21" i="1"/>
  <c r="BR23" i="1"/>
  <c r="BQ21" i="1"/>
  <c r="BQ23" i="1"/>
  <c r="BP21" i="1"/>
  <c r="BP23" i="1" s="1"/>
  <c r="BO21" i="1"/>
  <c r="BO23" i="1" s="1"/>
  <c r="BN21" i="1"/>
  <c r="BN23" i="1" s="1"/>
  <c r="BM21" i="1"/>
  <c r="BM23" i="1" s="1"/>
  <c r="BL21" i="1"/>
  <c r="BL23" i="1"/>
  <c r="BK21" i="1"/>
  <c r="BK23" i="1"/>
  <c r="BJ21" i="1"/>
  <c r="BJ23" i="1"/>
  <c r="BI21" i="1"/>
  <c r="BI23" i="1"/>
  <c r="A21" i="1"/>
  <c r="DR20" i="1"/>
  <c r="DC20" i="1"/>
  <c r="DA20" i="1"/>
  <c r="CZ20" i="1"/>
  <c r="CY20" i="1"/>
  <c r="CX20" i="1"/>
  <c r="CU20" i="1"/>
  <c r="CT20" i="1"/>
  <c r="CS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C20" i="1"/>
  <c r="CB20" i="1"/>
  <c r="CA20" i="1"/>
  <c r="BZ20" i="1"/>
  <c r="BY20" i="1"/>
  <c r="BX20" i="1"/>
  <c r="BW20" i="1"/>
  <c r="BV20" i="1"/>
  <c r="BU20" i="1"/>
  <c r="BT20" i="1"/>
  <c r="BS20" i="1"/>
  <c r="BR20" i="1"/>
  <c r="BQ20" i="1"/>
  <c r="BP20" i="1"/>
  <c r="BO20" i="1"/>
  <c r="BN20" i="1"/>
  <c r="BM20" i="1"/>
  <c r="BL20" i="1"/>
  <c r="BK20" i="1"/>
  <c r="BJ20" i="1"/>
  <c r="BI20" i="1"/>
  <c r="A20" i="1"/>
  <c r="A19" i="1"/>
  <c r="DR18" i="1"/>
  <c r="DQ18" i="1"/>
  <c r="DP18" i="1"/>
  <c r="DO18" i="1"/>
  <c r="DO6" i="1"/>
  <c r="DN18" i="1"/>
  <c r="DN6" i="1"/>
  <c r="DM18" i="1"/>
  <c r="DL18" i="1"/>
  <c r="DK18" i="1"/>
  <c r="DJ18" i="1"/>
  <c r="DI18" i="1"/>
  <c r="DH18" i="1"/>
  <c r="DG18" i="1"/>
  <c r="DG6" i="1"/>
  <c r="DF18" i="1"/>
  <c r="DF6" i="1"/>
  <c r="DE18" i="1"/>
  <c r="DD18" i="1"/>
  <c r="DC18" i="1"/>
  <c r="DA18" i="1"/>
  <c r="CY18" i="1"/>
  <c r="CY6" i="1"/>
  <c r="CW18" i="1"/>
  <c r="CW6" i="1"/>
  <c r="CU18" i="1"/>
  <c r="CT18" i="1"/>
  <c r="A18" i="1"/>
  <c r="DB17" i="1"/>
  <c r="CZ17" i="1"/>
  <c r="CV17" i="1"/>
  <c r="A17" i="1"/>
  <c r="DB16" i="1"/>
  <c r="CZ16" i="1"/>
  <c r="CV16" i="1"/>
  <c r="A16" i="1"/>
  <c r="CZ15" i="1"/>
  <c r="CX15" i="1"/>
  <c r="CS15" i="1"/>
  <c r="CV15" i="1"/>
  <c r="A15" i="1"/>
  <c r="CZ14" i="1"/>
  <c r="CX14" i="1"/>
  <c r="CX18" i="1" s="1"/>
  <c r="CX6" i="1" s="1"/>
  <c r="CS14" i="1"/>
  <c r="CS18" i="1"/>
  <c r="CS6" i="1"/>
  <c r="CV14" i="1"/>
  <c r="CV18" i="1"/>
  <c r="A14" i="1"/>
  <c r="DR13" i="1"/>
  <c r="DC13" i="1"/>
  <c r="DA13" i="1"/>
  <c r="CZ13" i="1"/>
  <c r="CY13" i="1"/>
  <c r="CX13" i="1"/>
  <c r="CU13" i="1"/>
  <c r="CT13" i="1"/>
  <c r="CS13" i="1"/>
  <c r="A13" i="1"/>
  <c r="A12" i="1"/>
  <c r="DR11" i="1"/>
  <c r="DQ11" i="1"/>
  <c r="DP11" i="1"/>
  <c r="DO11" i="1"/>
  <c r="DN11" i="1"/>
  <c r="DM11" i="1"/>
  <c r="DL11" i="1"/>
  <c r="DJ11" i="1"/>
  <c r="DI11" i="1"/>
  <c r="DH11" i="1"/>
  <c r="DG11" i="1"/>
  <c r="DF11" i="1"/>
  <c r="DE11" i="1"/>
  <c r="DD11" i="1"/>
  <c r="DA11" i="1"/>
  <c r="CY11" i="1"/>
  <c r="CT11" i="1"/>
  <c r="A11" i="1"/>
  <c r="DR10" i="1"/>
  <c r="DQ10" i="1"/>
  <c r="DP10" i="1"/>
  <c r="DL10" i="1"/>
  <c r="DK10" i="1"/>
  <c r="DJ10" i="1"/>
  <c r="DI10" i="1"/>
  <c r="DH10" i="1"/>
  <c r="DD10" i="1"/>
  <c r="DC10" i="1"/>
  <c r="DB10" i="1"/>
  <c r="DA10" i="1"/>
  <c r="CU10" i="1"/>
  <c r="CT10" i="1"/>
  <c r="A10" i="1"/>
  <c r="DM9" i="1"/>
  <c r="DH9" i="1"/>
  <c r="DG9" i="1"/>
  <c r="CW9" i="1"/>
  <c r="A9" i="1"/>
  <c r="DE8" i="1"/>
  <c r="DD8" i="1"/>
  <c r="DB8" i="1"/>
  <c r="CW8" i="1"/>
  <c r="CT8" i="1"/>
  <c r="A8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C7" i="1"/>
  <c r="DB7" i="1"/>
  <c r="DA7" i="1"/>
  <c r="CZ7" i="1"/>
  <c r="CY7" i="1"/>
  <c r="CX7" i="1"/>
  <c r="CU7" i="1"/>
  <c r="CT7" i="1"/>
  <c r="CS7" i="1"/>
  <c r="A7" i="1"/>
  <c r="DR6" i="1"/>
  <c r="DQ6" i="1"/>
  <c r="DP6" i="1"/>
  <c r="DM6" i="1"/>
  <c r="DL6" i="1"/>
  <c r="DK6" i="1"/>
  <c r="DJ6" i="1"/>
  <c r="DI6" i="1"/>
  <c r="DH6" i="1"/>
  <c r="DE6" i="1"/>
  <c r="DC6" i="1"/>
  <c r="DA6" i="1"/>
  <c r="CU6" i="1"/>
  <c r="CT6" i="1"/>
  <c r="A6" i="1"/>
  <c r="CW5" i="1"/>
  <c r="CV5" i="1"/>
  <c r="A5" i="1"/>
  <c r="CX39" i="3"/>
  <c r="CV6" i="1"/>
  <c r="CZ18" i="1"/>
  <c r="CZ6" i="1"/>
  <c r="DI23" i="1"/>
  <c r="DI9" i="1"/>
  <c r="DQ23" i="1"/>
  <c r="DQ9" i="1"/>
  <c r="CV55" i="1"/>
  <c r="CV67" i="1"/>
  <c r="CV43" i="1"/>
  <c r="CX74" i="3"/>
  <c r="CX71" i="3"/>
  <c r="DE114" i="1"/>
  <c r="DE10" i="1"/>
  <c r="DM114" i="1"/>
  <c r="DM10" i="1"/>
  <c r="BO87" i="2"/>
  <c r="BO13" i="2"/>
  <c r="CP23" i="1"/>
  <c r="CV39" i="1"/>
  <c r="CV22" i="1"/>
  <c r="CV23" i="1"/>
  <c r="CV9" i="1"/>
  <c r="CX73" i="1"/>
  <c r="CX74" i="1"/>
  <c r="DF114" i="1"/>
  <c r="DF10" i="1"/>
  <c r="DN114" i="1"/>
  <c r="DN10" i="1"/>
  <c r="AX87" i="2"/>
  <c r="AX13" i="2"/>
  <c r="AY87" i="2"/>
  <c r="AY13" i="2"/>
  <c r="BS87" i="2"/>
  <c r="BS13" i="2"/>
  <c r="BG87" i="2"/>
  <c r="BG13" i="2"/>
  <c r="DB18" i="1"/>
  <c r="DB6" i="1"/>
  <c r="CZ73" i="1"/>
  <c r="BU87" i="2"/>
  <c r="BU13" i="2"/>
  <c r="BP87" i="2"/>
  <c r="BP13" i="2"/>
  <c r="DJ45" i="1"/>
  <c r="DJ8" i="1"/>
  <c r="DR45" i="1"/>
  <c r="DR8" i="1"/>
  <c r="CV96" i="1"/>
  <c r="BF86" i="2"/>
  <c r="BF12" i="2"/>
  <c r="BF11" i="2"/>
  <c r="BF88" i="2"/>
  <c r="CP86" i="2"/>
  <c r="CP12" i="2"/>
  <c r="CP11" i="2"/>
  <c r="CP88" i="2"/>
  <c r="BE86" i="2"/>
  <c r="BE12" i="2"/>
  <c r="BL86" i="2"/>
  <c r="BL12" i="2"/>
  <c r="BV15" i="3"/>
  <c r="BT86" i="2"/>
  <c r="BT12" i="2"/>
  <c r="CB86" i="2"/>
  <c r="CB12" i="2"/>
  <c r="CM87" i="2"/>
  <c r="CM13" i="2"/>
  <c r="AR87" i="2"/>
  <c r="AR13" i="2"/>
  <c r="BD12" i="2"/>
  <c r="BW87" i="2"/>
  <c r="BW13" i="2"/>
  <c r="CZ23" i="1"/>
  <c r="CZ9" i="1"/>
  <c r="DC74" i="1"/>
  <c r="DC75" i="1" s="1"/>
  <c r="CZ74" i="1"/>
  <c r="DK45" i="1"/>
  <c r="DK8" i="1"/>
  <c r="CQ109" i="1"/>
  <c r="CV79" i="1"/>
  <c r="CV84" i="1" s="1"/>
  <c r="CV109" i="1"/>
  <c r="BG86" i="2"/>
  <c r="BG12" i="2"/>
  <c r="BG11" i="2"/>
  <c r="BG88" i="2"/>
  <c r="CD86" i="2"/>
  <c r="CD12" i="2"/>
  <c r="CD11" i="2"/>
  <c r="CD88" i="2"/>
  <c r="AS86" i="2"/>
  <c r="AS12" i="2"/>
  <c r="BX87" i="2"/>
  <c r="BX13" i="2"/>
  <c r="CQ87" i="2"/>
  <c r="CQ13" i="2"/>
  <c r="CQ11" i="2"/>
  <c r="CQ88" i="2"/>
  <c r="CY13" i="2"/>
  <c r="CY87" i="2"/>
  <c r="AT87" i="2"/>
  <c r="AT13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K20" i="2"/>
  <c r="CM20" i="2"/>
  <c r="CN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BD20" i="2"/>
  <c r="BA20" i="2"/>
  <c r="AZ20" i="2"/>
  <c r="CQ110" i="1"/>
  <c r="CV101" i="1"/>
  <c r="CV105" i="1"/>
  <c r="BH87" i="2"/>
  <c r="BH13" i="2"/>
  <c r="DP23" i="1"/>
  <c r="DP9" i="1"/>
  <c r="DF23" i="1"/>
  <c r="DF9" i="1"/>
  <c r="DN23" i="1"/>
  <c r="DN9" i="1"/>
  <c r="CS42" i="1"/>
  <c r="CS45" i="1"/>
  <c r="CS8" i="1"/>
  <c r="CS73" i="1"/>
  <c r="CS74" i="1"/>
  <c r="DL45" i="1"/>
  <c r="DL8" i="1"/>
  <c r="CW114" i="1"/>
  <c r="CE87" i="2"/>
  <c r="CE13" i="2"/>
  <c r="DO114" i="1"/>
  <c r="CE86" i="2"/>
  <c r="CE12" i="2"/>
  <c r="CF87" i="2"/>
  <c r="CF13" i="2"/>
  <c r="BZ87" i="2"/>
  <c r="BZ13" i="2"/>
  <c r="AW86" i="2"/>
  <c r="AW12" i="2"/>
  <c r="BN86" i="2"/>
  <c r="BN12" i="2"/>
  <c r="AZ87" i="2"/>
  <c r="AZ13" i="2"/>
  <c r="CA87" i="2"/>
  <c r="CA13" i="2"/>
  <c r="BS11" i="2"/>
  <c r="BS88" i="2"/>
  <c r="CU73" i="1"/>
  <c r="AX5" i="2"/>
  <c r="BO86" i="2"/>
  <c r="BO12" i="2"/>
  <c r="BO11" i="2"/>
  <c r="BO88" i="2"/>
  <c r="BJ9" i="2"/>
  <c r="BJ8" i="2"/>
  <c r="BM13" i="2"/>
  <c r="DC42" i="1"/>
  <c r="DC45" i="1"/>
  <c r="DC8" i="1"/>
  <c r="DG114" i="1"/>
  <c r="CV169" i="1"/>
  <c r="BF81" i="2"/>
  <c r="BF85" i="2" s="1"/>
  <c r="BF24" i="2"/>
  <c r="BG4" i="2"/>
  <c r="AW87" i="2"/>
  <c r="AW13" i="2"/>
  <c r="AW11" i="2" s="1"/>
  <c r="BI9" i="2"/>
  <c r="BI8" i="2"/>
  <c r="BI5" i="2"/>
  <c r="BQ9" i="2"/>
  <c r="BQ8" i="2"/>
  <c r="BQ5" i="2"/>
  <c r="BY9" i="2"/>
  <c r="BY8" i="2"/>
  <c r="BY5" i="2"/>
  <c r="CG9" i="2"/>
  <c r="CG8" i="2"/>
  <c r="CG5" i="2"/>
  <c r="BM86" i="2"/>
  <c r="BM12" i="2"/>
  <c r="BM11" i="2"/>
  <c r="BM88" i="2"/>
  <c r="BX15" i="3"/>
  <c r="BX35" i="3"/>
  <c r="BU86" i="2"/>
  <c r="BU12" i="2"/>
  <c r="BU11" i="2"/>
  <c r="BU88" i="2"/>
  <c r="CC86" i="2"/>
  <c r="CC12" i="2"/>
  <c r="CC11" i="2"/>
  <c r="CC88" i="2"/>
  <c r="CR86" i="2"/>
  <c r="CR12" i="2"/>
  <c r="BK87" i="2"/>
  <c r="BK13" i="2"/>
  <c r="BK11" i="2"/>
  <c r="BK88" i="2"/>
  <c r="CA11" i="2"/>
  <c r="CA88" i="2"/>
  <c r="BN13" i="2"/>
  <c r="BN11" i="2" s="1"/>
  <c r="BN88" i="2" s="1"/>
  <c r="DB5" i="1"/>
  <c r="CV108" i="1"/>
  <c r="CV163" i="1"/>
  <c r="CV176" i="1"/>
  <c r="BV86" i="2"/>
  <c r="BV12" i="2"/>
  <c r="CW86" i="2"/>
  <c r="CW12" i="2"/>
  <c r="DE86" i="2"/>
  <c r="DE12" i="2"/>
  <c r="BJ12" i="2"/>
  <c r="BJ86" i="2"/>
  <c r="BR86" i="2"/>
  <c r="BR12" i="2"/>
  <c r="BZ12" i="2"/>
  <c r="BZ86" i="2"/>
  <c r="AU86" i="2"/>
  <c r="AU12" i="2"/>
  <c r="AU11" i="2"/>
  <c r="AT12" i="2"/>
  <c r="AT11" i="2"/>
  <c r="AV60" i="2"/>
  <c r="AW60" i="2"/>
  <c r="AU58" i="2"/>
  <c r="AU95" i="2"/>
  <c r="CV123" i="1"/>
  <c r="CV137" i="1"/>
  <c r="CV11" i="1"/>
  <c r="BW86" i="2"/>
  <c r="BW12" i="2"/>
  <c r="BW11" i="2"/>
  <c r="BW88" i="2"/>
  <c r="CN86" i="2"/>
  <c r="CN12" i="2"/>
  <c r="CN11" i="2"/>
  <c r="CN88" i="2"/>
  <c r="CX86" i="2"/>
  <c r="CX12" i="2"/>
  <c r="CX11" i="2"/>
  <c r="CX88" i="2"/>
  <c r="AQ86" i="2"/>
  <c r="AQ12" i="2"/>
  <c r="AY86" i="2"/>
  <c r="AY12" i="2"/>
  <c r="AY11" i="2"/>
  <c r="AQ9" i="2"/>
  <c r="AQ8" i="2"/>
  <c r="BR9" i="2"/>
  <c r="BR8" i="2"/>
  <c r="BV13" i="2"/>
  <c r="BV11" i="2" s="1"/>
  <c r="BV88" i="2" s="1"/>
  <c r="BH5" i="2"/>
  <c r="BP5" i="2"/>
  <c r="BX5" i="2"/>
  <c r="CF5" i="2"/>
  <c r="AS9" i="2"/>
  <c r="AS8" i="2"/>
  <c r="BA9" i="2"/>
  <c r="BL9" i="2"/>
  <c r="BL8" i="2"/>
  <c r="BT9" i="2"/>
  <c r="BT8" i="2"/>
  <c r="CB9" i="2"/>
  <c r="CB8" i="2"/>
  <c r="CM12" i="2"/>
  <c r="CM11" i="2"/>
  <c r="CM88" i="2"/>
  <c r="CV12" i="2"/>
  <c r="DD12" i="2"/>
  <c r="CZ13" i="2"/>
  <c r="AV58" i="2"/>
  <c r="AV95" i="2"/>
  <c r="BD9" i="2"/>
  <c r="BD8" i="2"/>
  <c r="AV12" i="2"/>
  <c r="AV11" i="2"/>
  <c r="CR13" i="2"/>
  <c r="DA13" i="2"/>
  <c r="DA11" i="2"/>
  <c r="DA88" i="2"/>
  <c r="BG17" i="2"/>
  <c r="BG90" i="2"/>
  <c r="BO17" i="2"/>
  <c r="BO90" i="2"/>
  <c r="CS13" i="2"/>
  <c r="CS11" i="2"/>
  <c r="CS88" i="2"/>
  <c r="DB13" i="2"/>
  <c r="DB11" i="2" s="1"/>
  <c r="DB88" i="2" s="1"/>
  <c r="AU21" i="2"/>
  <c r="AU91" i="2"/>
  <c r="CR81" i="2"/>
  <c r="CR85" i="2"/>
  <c r="CR24" i="2"/>
  <c r="CY12" i="2"/>
  <c r="CY11" i="2"/>
  <c r="CY88" i="2"/>
  <c r="CT13" i="2"/>
  <c r="CT11" i="2"/>
  <c r="CT88" i="2"/>
  <c r="DC13" i="2"/>
  <c r="DC11" i="2" s="1"/>
  <c r="DC88" i="2" s="1"/>
  <c r="BI17" i="2"/>
  <c r="BI90" i="2"/>
  <c r="BQ17" i="2"/>
  <c r="BQ90" i="2"/>
  <c r="BY17" i="2"/>
  <c r="BY90" i="2"/>
  <c r="CG17" i="2"/>
  <c r="CG90" i="2"/>
  <c r="CS4" i="2"/>
  <c r="CV13" i="2"/>
  <c r="CV11" i="2" s="1"/>
  <c r="CV88" i="2" s="1"/>
  <c r="CV87" i="2"/>
  <c r="DD87" i="2"/>
  <c r="DD13" i="2"/>
  <c r="CZ12" i="2"/>
  <c r="CK13" i="2"/>
  <c r="CK11" i="2"/>
  <c r="CK88" i="2"/>
  <c r="CU13" i="2"/>
  <c r="CU11" i="2" s="1"/>
  <c r="CU88" i="2" s="1"/>
  <c r="DE13" i="2"/>
  <c r="AW21" i="2"/>
  <c r="AW91" i="2"/>
  <c r="BI21" i="2"/>
  <c r="BI91" i="2"/>
  <c r="BQ21" i="2"/>
  <c r="BQ91" i="2"/>
  <c r="BZ21" i="2"/>
  <c r="BZ91" i="2"/>
  <c r="BJ58" i="2"/>
  <c r="BJ95" i="2"/>
  <c r="BK60" i="2"/>
  <c r="BL60" i="2"/>
  <c r="BM60" i="2"/>
  <c r="AR12" i="2"/>
  <c r="AR11" i="2"/>
  <c r="AZ12" i="2"/>
  <c r="AZ11" i="2"/>
  <c r="CW13" i="2"/>
  <c r="AW14" i="2"/>
  <c r="AW89" i="2"/>
  <c r="BN63" i="2"/>
  <c r="BN61" i="2"/>
  <c r="BN96" i="2"/>
  <c r="BV63" i="2"/>
  <c r="BV61" i="2"/>
  <c r="BV96" i="2"/>
  <c r="CD63" i="2"/>
  <c r="CD61" i="2"/>
  <c r="CD96" i="2"/>
  <c r="AT58" i="2"/>
  <c r="AT95" i="2"/>
  <c r="AQ74" i="2"/>
  <c r="AQ93" i="2"/>
  <c r="AY74" i="2"/>
  <c r="AY93" i="2"/>
  <c r="AS58" i="2"/>
  <c r="AS95" i="2"/>
  <c r="BD61" i="2"/>
  <c r="BD96" i="2"/>
  <c r="BQ61" i="2"/>
  <c r="BQ96" i="2"/>
  <c r="AT71" i="2"/>
  <c r="BI58" i="2"/>
  <c r="BI95" i="2"/>
  <c r="BT61" i="2"/>
  <c r="BT96" i="2"/>
  <c r="BO61" i="2"/>
  <c r="BO96" i="2"/>
  <c r="CE61" i="2"/>
  <c r="CE96" i="2"/>
  <c r="BG63" i="2"/>
  <c r="BG61" i="2" s="1"/>
  <c r="BG96" i="2" s="1"/>
  <c r="BW63" i="2"/>
  <c r="BW61" i="2"/>
  <c r="BW96" i="2"/>
  <c r="BL61" i="2"/>
  <c r="BL96" i="2"/>
  <c r="BJ61" i="2"/>
  <c r="BJ96" i="2"/>
  <c r="BR61" i="2"/>
  <c r="BR96" i="2"/>
  <c r="AQ71" i="2"/>
  <c r="AY71" i="2"/>
  <c r="AS77" i="2"/>
  <c r="AS94" i="2"/>
  <c r="BA58" i="2"/>
  <c r="BA95" i="2"/>
  <c r="BD59" i="2"/>
  <c r="BD58" i="2"/>
  <c r="BD95" i="2"/>
  <c r="BZ63" i="2"/>
  <c r="BZ61" i="2"/>
  <c r="BZ96" i="2"/>
  <c r="AD8" i="3"/>
  <c r="DN66" i="3"/>
  <c r="DN71" i="3"/>
  <c r="CJ66" i="3"/>
  <c r="BJ31" i="3"/>
  <c r="BZ31" i="3"/>
  <c r="CP31" i="3"/>
  <c r="DL31" i="3"/>
  <c r="BJ32" i="3"/>
  <c r="BZ32" i="3"/>
  <c r="CP32" i="3"/>
  <c r="BJ33" i="3"/>
  <c r="BZ33" i="3"/>
  <c r="CP33" i="3"/>
  <c r="DL33" i="3"/>
  <c r="AJ34" i="3"/>
  <c r="AZ34" i="3"/>
  <c r="BP34" i="3"/>
  <c r="CF34" i="3"/>
  <c r="CV34" i="3"/>
  <c r="DL34" i="3"/>
  <c r="AJ35" i="3"/>
  <c r="AZ35" i="3"/>
  <c r="BP35" i="3"/>
  <c r="BR66" i="3"/>
  <c r="AX72" i="3"/>
  <c r="AX71" i="3"/>
  <c r="AX69" i="3"/>
  <c r="BN72" i="3"/>
  <c r="BN71" i="3"/>
  <c r="BN69" i="3"/>
  <c r="CD72" i="3"/>
  <c r="CD71" i="3"/>
  <c r="CD69" i="3"/>
  <c r="CT66" i="3"/>
  <c r="CT69" i="3"/>
  <c r="BF68" i="3"/>
  <c r="BL59" i="2"/>
  <c r="BL58" i="2"/>
  <c r="BL95" i="2"/>
  <c r="BF66" i="3"/>
  <c r="CF66" i="3"/>
  <c r="DF71" i="3"/>
  <c r="DF66" i="3"/>
  <c r="BN97" i="3"/>
  <c r="CF97" i="3"/>
  <c r="CV97" i="3"/>
  <c r="AT68" i="3"/>
  <c r="BF59" i="2"/>
  <c r="BF58" i="2"/>
  <c r="BF95" i="2"/>
  <c r="BJ68" i="3"/>
  <c r="BN59" i="2"/>
  <c r="CB68" i="3"/>
  <c r="BW59" i="2"/>
  <c r="DH71" i="3"/>
  <c r="DH66" i="3"/>
  <c r="AV66" i="3"/>
  <c r="BL66" i="3"/>
  <c r="CH66" i="3"/>
  <c r="DJ71" i="3"/>
  <c r="DJ66" i="3"/>
  <c r="AD97" i="3"/>
  <c r="BB97" i="3"/>
  <c r="BR97" i="3"/>
  <c r="BV62" i="3"/>
  <c r="AT72" i="3"/>
  <c r="AT71" i="3"/>
  <c r="AT69" i="3"/>
  <c r="BJ72" i="3"/>
  <c r="BJ71" i="3"/>
  <c r="BJ69" i="3"/>
  <c r="BZ72" i="3"/>
  <c r="BZ71" i="3"/>
  <c r="BZ69" i="3"/>
  <c r="CP66" i="3"/>
  <c r="CP69" i="3"/>
  <c r="DL66" i="3"/>
  <c r="DL69" i="3"/>
  <c r="AD60" i="3"/>
  <c r="AZ69" i="3"/>
  <c r="BP69" i="3"/>
  <c r="CF69" i="3"/>
  <c r="CV69" i="3"/>
  <c r="CV114" i="1"/>
  <c r="CV10" i="1"/>
  <c r="BJ66" i="3"/>
  <c r="BP86" i="2"/>
  <c r="BP12" i="2"/>
  <c r="BP11" i="2"/>
  <c r="BP88" i="2"/>
  <c r="AX60" i="2"/>
  <c r="AW58" i="2"/>
  <c r="AW95" i="2"/>
  <c r="DD5" i="1"/>
  <c r="BY86" i="2"/>
  <c r="BY12" i="2"/>
  <c r="BG81" i="2"/>
  <c r="BG85" i="2"/>
  <c r="BG24" i="2"/>
  <c r="BH4" i="2"/>
  <c r="CX73" i="3"/>
  <c r="CX69" i="3"/>
  <c r="CV42" i="1"/>
  <c r="CV45" i="1"/>
  <c r="CV8" i="1"/>
  <c r="AF8" i="3"/>
  <c r="AD18" i="3"/>
  <c r="AD28" i="3" s="1"/>
  <c r="AD38" i="3" s="1"/>
  <c r="AD48" i="3" s="1"/>
  <c r="AD57" i="3" s="1"/>
  <c r="AD65" i="3" s="1"/>
  <c r="AD77" i="3" s="1"/>
  <c r="AD92" i="3" s="1"/>
  <c r="BH86" i="2"/>
  <c r="BH12" i="2"/>
  <c r="BH11" i="2"/>
  <c r="BH88" i="2"/>
  <c r="BV25" i="3"/>
  <c r="BV35" i="3"/>
  <c r="BT87" i="2"/>
  <c r="BT13" i="2"/>
  <c r="BQ86" i="2"/>
  <c r="BQ12" i="2"/>
  <c r="BJ87" i="2"/>
  <c r="BJ13" i="2"/>
  <c r="BJ11" i="2"/>
  <c r="BJ88" i="2"/>
  <c r="CV110" i="1"/>
  <c r="BT11" i="2"/>
  <c r="BT88" i="2"/>
  <c r="BM58" i="2"/>
  <c r="BM95" i="2"/>
  <c r="BN60" i="2"/>
  <c r="BO60" i="2"/>
  <c r="BD87" i="2"/>
  <c r="BD13" i="2"/>
  <c r="BD11" i="2" s="1"/>
  <c r="BD88" i="2" s="1"/>
  <c r="BL87" i="2"/>
  <c r="BL13" i="2"/>
  <c r="DE11" i="2"/>
  <c r="DE88" i="2"/>
  <c r="BQ87" i="2"/>
  <c r="BQ13" i="2"/>
  <c r="BQ11" i="2" s="1"/>
  <c r="BQ88" i="2" s="1"/>
  <c r="CE11" i="2"/>
  <c r="CE88" i="2"/>
  <c r="AX66" i="3"/>
  <c r="CZ11" i="2"/>
  <c r="CZ88" i="2"/>
  <c r="BE9" i="2"/>
  <c r="BE8" i="2"/>
  <c r="BA8" i="2"/>
  <c r="BR87" i="2"/>
  <c r="BR13" i="2"/>
  <c r="BR11" i="2"/>
  <c r="BR88" i="2"/>
  <c r="BI86" i="2"/>
  <c r="BI12" i="2"/>
  <c r="BL11" i="2"/>
  <c r="BL88" i="2"/>
  <c r="AT66" i="3"/>
  <c r="BZ66" i="3"/>
  <c r="BN66" i="3"/>
  <c r="BK58" i="2"/>
  <c r="BK95" i="2"/>
  <c r="AS87" i="2"/>
  <c r="AS13" i="2"/>
  <c r="AS11" i="2"/>
  <c r="AQ87" i="2"/>
  <c r="AQ13" i="2"/>
  <c r="AQ11" i="2"/>
  <c r="CW11" i="2"/>
  <c r="CW88" i="2"/>
  <c r="CR11" i="2"/>
  <c r="CR88" i="2"/>
  <c r="BI87" i="2"/>
  <c r="BI13" i="2"/>
  <c r="BI11" i="2" s="1"/>
  <c r="BI88" i="2" s="1"/>
  <c r="AX86" i="2"/>
  <c r="AX12" i="2"/>
  <c r="AX11" i="2"/>
  <c r="CS75" i="1"/>
  <c r="CZ75" i="1"/>
  <c r="CX75" i="1"/>
  <c r="BX86" i="2"/>
  <c r="BX12" i="2"/>
  <c r="BX11" i="2"/>
  <c r="BX88" i="2"/>
  <c r="CG87" i="2"/>
  <c r="CG13" i="2"/>
  <c r="CD66" i="3"/>
  <c r="CS81" i="2"/>
  <c r="CS85" i="2" s="1"/>
  <c r="CT4" i="2"/>
  <c r="CS24" i="2"/>
  <c r="CB87" i="2"/>
  <c r="CB13" i="2"/>
  <c r="CB11" i="2"/>
  <c r="CB88" i="2"/>
  <c r="BY87" i="2"/>
  <c r="BY13" i="2"/>
  <c r="CB66" i="3"/>
  <c r="DD11" i="2"/>
  <c r="DD88" i="2"/>
  <c r="CF86" i="2"/>
  <c r="CF12" i="2"/>
  <c r="CF11" i="2"/>
  <c r="CF88" i="2"/>
  <c r="BZ11" i="2"/>
  <c r="BZ88" i="2"/>
  <c r="CG86" i="2"/>
  <c r="CG12" i="2"/>
  <c r="CU74" i="1"/>
  <c r="CU75" i="1"/>
  <c r="BE87" i="2"/>
  <c r="BE13" i="2"/>
  <c r="BE11" i="2"/>
  <c r="BE88" i="2"/>
  <c r="AX58" i="2"/>
  <c r="AX95" i="2"/>
  <c r="AY60" i="2"/>
  <c r="AY58" i="2"/>
  <c r="AY95" i="2"/>
  <c r="BH81" i="2"/>
  <c r="BH85" i="2"/>
  <c r="BH24" i="2"/>
  <c r="BI4" i="2"/>
  <c r="CG11" i="2"/>
  <c r="CG88" i="2"/>
  <c r="BY11" i="2"/>
  <c r="BY88" i="2"/>
  <c r="BP60" i="2"/>
  <c r="BO58" i="2"/>
  <c r="BO95" i="2"/>
  <c r="AH8" i="3"/>
  <c r="AF18" i="3"/>
  <c r="AF28" i="3" s="1"/>
  <c r="AF38" i="3" s="1"/>
  <c r="AF48" i="3" s="1"/>
  <c r="AF57" i="3" s="1"/>
  <c r="AF65" i="3" s="1"/>
  <c r="AF77" i="3" s="1"/>
  <c r="AF92" i="3" s="1"/>
  <c r="DD171" i="1"/>
  <c r="DD165" i="1"/>
  <c r="DD154" i="1"/>
  <c r="DD146" i="1"/>
  <c r="DD134" i="1"/>
  <c r="DD151" i="1"/>
  <c r="DD125" i="1"/>
  <c r="DD139" i="1"/>
  <c r="DD116" i="1"/>
  <c r="DD20" i="1"/>
  <c r="DD33" i="1"/>
  <c r="DD86" i="1"/>
  <c r="DD47" i="1"/>
  <c r="DD107" i="1"/>
  <c r="DD98" i="1"/>
  <c r="DD89" i="1"/>
  <c r="DD41" i="1"/>
  <c r="DD72" i="1"/>
  <c r="DD77" i="1"/>
  <c r="DD13" i="1"/>
  <c r="DD69" i="1"/>
  <c r="DE5" i="1"/>
  <c r="DD157" i="1"/>
  <c r="DD57" i="1"/>
  <c r="DD25" i="1"/>
  <c r="CT81" i="2"/>
  <c r="CT85" i="2" s="1"/>
  <c r="CT24" i="2"/>
  <c r="CU4" i="2"/>
  <c r="BN58" i="2"/>
  <c r="BN95" i="2"/>
  <c r="BA87" i="2"/>
  <c r="BA13" i="2"/>
  <c r="BA11" i="2"/>
  <c r="BI81" i="2"/>
  <c r="BI85" i="2"/>
  <c r="BI24" i="2"/>
  <c r="BJ4" i="2"/>
  <c r="AH18" i="3"/>
  <c r="AH28" i="3"/>
  <c r="AH38" i="3"/>
  <c r="AH48" i="3" s="1"/>
  <c r="AH57" i="3" s="1"/>
  <c r="AH65" i="3" s="1"/>
  <c r="AH77" i="3" s="1"/>
  <c r="AH92" i="3" s="1"/>
  <c r="AJ8" i="3"/>
  <c r="DE134" i="1"/>
  <c r="DE151" i="1"/>
  <c r="DE125" i="1"/>
  <c r="DE139" i="1"/>
  <c r="DE116" i="1"/>
  <c r="DE157" i="1"/>
  <c r="DE171" i="1"/>
  <c r="DE154" i="1"/>
  <c r="DE146" i="1"/>
  <c r="DE33" i="1"/>
  <c r="DE165" i="1"/>
  <c r="DE86" i="1"/>
  <c r="DE47" i="1"/>
  <c r="DE107" i="1"/>
  <c r="DE98" i="1"/>
  <c r="DE89" i="1"/>
  <c r="DE41" i="1"/>
  <c r="DE72" i="1"/>
  <c r="DE13" i="1"/>
  <c r="DE77" i="1"/>
  <c r="DE57" i="1"/>
  <c r="DE69" i="1"/>
  <c r="DE25" i="1"/>
  <c r="DE20" i="1"/>
  <c r="DF5" i="1"/>
  <c r="BQ60" i="2"/>
  <c r="BP58" i="2"/>
  <c r="BP95" i="2"/>
  <c r="CU81" i="2"/>
  <c r="CU85" i="2"/>
  <c r="CU24" i="2"/>
  <c r="CV4" i="2"/>
  <c r="DF134" i="1"/>
  <c r="DF151" i="1"/>
  <c r="DF125" i="1"/>
  <c r="DF139" i="1"/>
  <c r="DF116" i="1"/>
  <c r="DF157" i="1"/>
  <c r="DF165" i="1"/>
  <c r="DF86" i="1"/>
  <c r="DF47" i="1"/>
  <c r="DF107" i="1"/>
  <c r="DF98" i="1"/>
  <c r="DF89" i="1"/>
  <c r="DF41" i="1"/>
  <c r="DF72" i="1"/>
  <c r="DF13" i="1"/>
  <c r="DF77" i="1"/>
  <c r="DF57" i="1"/>
  <c r="DF69" i="1"/>
  <c r="DF171" i="1"/>
  <c r="DF154" i="1"/>
  <c r="DF33" i="1"/>
  <c r="DF25" i="1"/>
  <c r="DF146" i="1"/>
  <c r="DF20" i="1"/>
  <c r="DG5" i="1"/>
  <c r="AL8" i="3"/>
  <c r="AJ18" i="3"/>
  <c r="AJ28" i="3"/>
  <c r="AJ38" i="3" s="1"/>
  <c r="AJ48" i="3" s="1"/>
  <c r="AJ57" i="3" s="1"/>
  <c r="AJ65" i="3" s="1"/>
  <c r="AJ77" i="3" s="1"/>
  <c r="AJ92" i="3" s="1"/>
  <c r="CV81" i="2"/>
  <c r="CV85" i="2"/>
  <c r="CV24" i="2"/>
  <c r="CW4" i="2"/>
  <c r="BJ81" i="2"/>
  <c r="BJ85" i="2"/>
  <c r="BK4" i="2"/>
  <c r="BJ24" i="2"/>
  <c r="BR60" i="2"/>
  <c r="BQ58" i="2"/>
  <c r="BQ95" i="2"/>
  <c r="CW81" i="2"/>
  <c r="CW85" i="2"/>
  <c r="CW24" i="2"/>
  <c r="CX4" i="2"/>
  <c r="AL18" i="3"/>
  <c r="AL28" i="3"/>
  <c r="AL38" i="3"/>
  <c r="AL48" i="3" s="1"/>
  <c r="AL57" i="3" s="1"/>
  <c r="AL65" i="3" s="1"/>
  <c r="AL77" i="3" s="1"/>
  <c r="AL92" i="3" s="1"/>
  <c r="AN8" i="3"/>
  <c r="BK81" i="2"/>
  <c r="BK85" i="2"/>
  <c r="BK24" i="2"/>
  <c r="BL4" i="2"/>
  <c r="BS60" i="2"/>
  <c r="BR58" i="2"/>
  <c r="BR95" i="2"/>
  <c r="DG151" i="1"/>
  <c r="DG125" i="1"/>
  <c r="DG139" i="1"/>
  <c r="DG157" i="1"/>
  <c r="DG171" i="1"/>
  <c r="DG165" i="1"/>
  <c r="DG116" i="1"/>
  <c r="DG107" i="1"/>
  <c r="DG98" i="1"/>
  <c r="DG89" i="1"/>
  <c r="DG41" i="1"/>
  <c r="DG134" i="1"/>
  <c r="DG72" i="1"/>
  <c r="DG13" i="1"/>
  <c r="DG77" i="1"/>
  <c r="DG57" i="1"/>
  <c r="DG69" i="1"/>
  <c r="DG25" i="1"/>
  <c r="DG33" i="1"/>
  <c r="DG154" i="1"/>
  <c r="DG47" i="1"/>
  <c r="DG86" i="1"/>
  <c r="DG20" i="1"/>
  <c r="DH5" i="1"/>
  <c r="DG146" i="1"/>
  <c r="AP8" i="3"/>
  <c r="AN18" i="3"/>
  <c r="AN28" i="3"/>
  <c r="AN38" i="3"/>
  <c r="AN48" i="3"/>
  <c r="AN57" i="3" s="1"/>
  <c r="AN65" i="3" s="1"/>
  <c r="AN77" i="3" s="1"/>
  <c r="AN92" i="3" s="1"/>
  <c r="CX81" i="2"/>
  <c r="CX85" i="2"/>
  <c r="CX24" i="2"/>
  <c r="CY4" i="2"/>
  <c r="BL81" i="2"/>
  <c r="BL85" i="2"/>
  <c r="BL24" i="2"/>
  <c r="BM4" i="2"/>
  <c r="DH139" i="1"/>
  <c r="DH116" i="1"/>
  <c r="DH157" i="1"/>
  <c r="DH171" i="1"/>
  <c r="DH165" i="1"/>
  <c r="DH154" i="1"/>
  <c r="DH146" i="1"/>
  <c r="DH134" i="1"/>
  <c r="DH72" i="1"/>
  <c r="DH13" i="1"/>
  <c r="DH77" i="1"/>
  <c r="DH57" i="1"/>
  <c r="DH69" i="1"/>
  <c r="DH25" i="1"/>
  <c r="DI5" i="1"/>
  <c r="DH20" i="1"/>
  <c r="DH107" i="1"/>
  <c r="DH98" i="1"/>
  <c r="DH89" i="1"/>
  <c r="DH41" i="1"/>
  <c r="DH151" i="1"/>
  <c r="DH125" i="1"/>
  <c r="DH86" i="1"/>
  <c r="DH47" i="1"/>
  <c r="DH33" i="1"/>
  <c r="BT60" i="2"/>
  <c r="BS58" i="2"/>
  <c r="BS95" i="2"/>
  <c r="DI157" i="1"/>
  <c r="DI171" i="1"/>
  <c r="DJ5" i="1"/>
  <c r="DI20" i="1"/>
  <c r="DI33" i="1"/>
  <c r="DI125" i="1"/>
  <c r="DI86" i="1"/>
  <c r="DI47" i="1"/>
  <c r="DI139" i="1"/>
  <c r="DI41" i="1"/>
  <c r="DI13" i="1"/>
  <c r="DI151" i="1"/>
  <c r="DI72" i="1"/>
  <c r="DI116" i="1"/>
  <c r="DI89" i="1"/>
  <c r="DI107" i="1"/>
  <c r="DI98" i="1"/>
  <c r="DI134" i="1"/>
  <c r="CY81" i="2"/>
  <c r="CY85" i="2"/>
  <c r="CY24" i="2"/>
  <c r="CZ4" i="2"/>
  <c r="BM24" i="2"/>
  <c r="BM81" i="2"/>
  <c r="BM85" i="2"/>
  <c r="BN4" i="2"/>
  <c r="BU60" i="2"/>
  <c r="BT58" i="2"/>
  <c r="BT95" i="2"/>
  <c r="AR8" i="3"/>
  <c r="AP18" i="3"/>
  <c r="AP28" i="3"/>
  <c r="AP38" i="3"/>
  <c r="AP48" i="3"/>
  <c r="AP57" i="3" s="1"/>
  <c r="AP65" i="3" s="1"/>
  <c r="AP77" i="3" s="1"/>
  <c r="AP92" i="3" s="1"/>
  <c r="BV60" i="2"/>
  <c r="BU58" i="2"/>
  <c r="BU95" i="2"/>
  <c r="BN81" i="2"/>
  <c r="BN85" i="2"/>
  <c r="BN24" i="2"/>
  <c r="BO4" i="2"/>
  <c r="CZ24" i="2"/>
  <c r="CZ81" i="2"/>
  <c r="CZ85" i="2"/>
  <c r="DA4" i="2"/>
  <c r="AT8" i="3"/>
  <c r="AR18" i="3"/>
  <c r="AR28" i="3"/>
  <c r="AR38" i="3"/>
  <c r="AR48" i="3"/>
  <c r="AR57" i="3"/>
  <c r="AR65" i="3"/>
  <c r="AR77" i="3" s="1"/>
  <c r="DK5" i="1"/>
  <c r="BO24" i="2"/>
  <c r="BO81" i="2"/>
  <c r="BO85" i="2" s="1"/>
  <c r="BP4" i="2"/>
  <c r="DA81" i="2"/>
  <c r="DA85" i="2"/>
  <c r="DB4" i="2"/>
  <c r="DA24" i="2"/>
  <c r="DK171" i="1"/>
  <c r="DK165" i="1"/>
  <c r="DK154" i="1"/>
  <c r="DK146" i="1"/>
  <c r="DK134" i="1"/>
  <c r="DK151" i="1"/>
  <c r="DK125" i="1"/>
  <c r="DK69" i="1"/>
  <c r="DK25" i="1"/>
  <c r="DL5" i="1"/>
  <c r="DK20" i="1"/>
  <c r="DK33" i="1"/>
  <c r="DK86" i="1"/>
  <c r="DK47" i="1"/>
  <c r="DK139" i="1"/>
  <c r="DK107" i="1"/>
  <c r="DK98" i="1"/>
  <c r="DK89" i="1"/>
  <c r="DK41" i="1"/>
  <c r="DK157" i="1"/>
  <c r="DK116" i="1"/>
  <c r="DK72" i="1"/>
  <c r="DK77" i="1"/>
  <c r="DK57" i="1"/>
  <c r="DK13" i="1"/>
  <c r="AV8" i="3"/>
  <c r="AT18" i="3"/>
  <c r="AT28" i="3"/>
  <c r="AT38" i="3" s="1"/>
  <c r="AT48" i="3" s="1"/>
  <c r="AT57" i="3" s="1"/>
  <c r="AT65" i="3" s="1"/>
  <c r="AT77" i="3" s="1"/>
  <c r="BW60" i="2"/>
  <c r="BV58" i="2"/>
  <c r="BV95" i="2"/>
  <c r="DL171" i="1"/>
  <c r="DL165" i="1"/>
  <c r="DL154" i="1"/>
  <c r="DL146" i="1"/>
  <c r="DL134" i="1"/>
  <c r="DL151" i="1"/>
  <c r="DL125" i="1"/>
  <c r="DL139" i="1"/>
  <c r="DL116" i="1"/>
  <c r="DL20" i="1"/>
  <c r="DL33" i="1"/>
  <c r="DL86" i="1"/>
  <c r="DL47" i="1"/>
  <c r="DL107" i="1"/>
  <c r="DL98" i="1"/>
  <c r="DL89" i="1"/>
  <c r="DL41" i="1"/>
  <c r="DL157" i="1"/>
  <c r="DL72" i="1"/>
  <c r="DL13" i="1"/>
  <c r="DL77" i="1"/>
  <c r="DL57" i="1"/>
  <c r="DL25" i="1"/>
  <c r="DM5" i="1"/>
  <c r="DL69" i="1"/>
  <c r="DB81" i="2"/>
  <c r="DB85" i="2" s="1"/>
  <c r="DB24" i="2"/>
  <c r="DC4" i="2"/>
  <c r="BP24" i="2"/>
  <c r="BP81" i="2"/>
  <c r="BP85" i="2"/>
  <c r="BQ4" i="2"/>
  <c r="AX8" i="3"/>
  <c r="AV18" i="3"/>
  <c r="AV28" i="3" s="1"/>
  <c r="AV38" i="3" s="1"/>
  <c r="AV48" i="3" s="1"/>
  <c r="AV57" i="3" s="1"/>
  <c r="AV65" i="3" s="1"/>
  <c r="AV77" i="3" s="1"/>
  <c r="BX60" i="2"/>
  <c r="BW58" i="2"/>
  <c r="BW95" i="2"/>
  <c r="BQ81" i="2"/>
  <c r="BQ85" i="2"/>
  <c r="BQ24" i="2"/>
  <c r="BR4" i="2"/>
  <c r="DC24" i="2"/>
  <c r="DC81" i="2"/>
  <c r="DC85" i="2"/>
  <c r="DD4" i="2"/>
  <c r="AX18" i="3"/>
  <c r="AX28" i="3"/>
  <c r="AX38" i="3" s="1"/>
  <c r="AX48" i="3" s="1"/>
  <c r="AX57" i="3" s="1"/>
  <c r="AX65" i="3" s="1"/>
  <c r="AX77" i="3" s="1"/>
  <c r="AX92" i="3" s="1"/>
  <c r="AZ8" i="3"/>
  <c r="DM134" i="1"/>
  <c r="DM151" i="1"/>
  <c r="DM125" i="1"/>
  <c r="DM139" i="1"/>
  <c r="DM116" i="1"/>
  <c r="DM157" i="1"/>
  <c r="DM33" i="1"/>
  <c r="DM86" i="1"/>
  <c r="DM47" i="1"/>
  <c r="DM107" i="1"/>
  <c r="DM98" i="1"/>
  <c r="DM89" i="1"/>
  <c r="DM41" i="1"/>
  <c r="DM72" i="1"/>
  <c r="DM13" i="1"/>
  <c r="DM77" i="1"/>
  <c r="DM154" i="1"/>
  <c r="DM146" i="1"/>
  <c r="DM57" i="1"/>
  <c r="DM165" i="1"/>
  <c r="DM25" i="1"/>
  <c r="DN5" i="1"/>
  <c r="DM20" i="1"/>
  <c r="DM171" i="1"/>
  <c r="DM69" i="1"/>
  <c r="BX58" i="2"/>
  <c r="BX95" i="2"/>
  <c r="BY60" i="2"/>
  <c r="DN134" i="1"/>
  <c r="DN151" i="1"/>
  <c r="DN125" i="1"/>
  <c r="DN139" i="1"/>
  <c r="DN116" i="1"/>
  <c r="DN157" i="1"/>
  <c r="DN86" i="1"/>
  <c r="DN47" i="1"/>
  <c r="DN107" i="1"/>
  <c r="DN98" i="1"/>
  <c r="DN89" i="1"/>
  <c r="DN41" i="1"/>
  <c r="DN72" i="1"/>
  <c r="DN13" i="1"/>
  <c r="DN77" i="1"/>
  <c r="DN154" i="1"/>
  <c r="DN146" i="1"/>
  <c r="DN57" i="1"/>
  <c r="DN171" i="1"/>
  <c r="DN69" i="1"/>
  <c r="DN25" i="1"/>
  <c r="DO5" i="1"/>
  <c r="DN20" i="1"/>
  <c r="DN33" i="1"/>
  <c r="DN165" i="1"/>
  <c r="BR81" i="2"/>
  <c r="BR85" i="2" s="1"/>
  <c r="BS4" i="2"/>
  <c r="BR24" i="2"/>
  <c r="DD81" i="2"/>
  <c r="DD85" i="2"/>
  <c r="DD24" i="2"/>
  <c r="BZ60" i="2"/>
  <c r="BY58" i="2"/>
  <c r="BY95" i="2"/>
  <c r="AZ65" i="3"/>
  <c r="AZ77" i="3"/>
  <c r="AZ48" i="3"/>
  <c r="AZ92" i="3"/>
  <c r="AZ57" i="3"/>
  <c r="AZ38" i="3"/>
  <c r="BB8" i="3"/>
  <c r="AZ28" i="3"/>
  <c r="AZ18" i="3"/>
  <c r="BB57" i="3"/>
  <c r="BB38" i="3"/>
  <c r="BB28" i="3"/>
  <c r="BB18" i="3"/>
  <c r="BD8" i="3"/>
  <c r="BZ58" i="2"/>
  <c r="BZ95" i="2"/>
  <c r="CA60" i="2"/>
  <c r="DO151" i="1"/>
  <c r="DO125" i="1"/>
  <c r="DO139" i="1"/>
  <c r="DO157" i="1"/>
  <c r="DO171" i="1"/>
  <c r="DO165" i="1"/>
  <c r="DO107" i="1"/>
  <c r="DO98" i="1"/>
  <c r="DO89" i="1"/>
  <c r="DO41" i="1"/>
  <c r="DO72" i="1"/>
  <c r="DO13" i="1"/>
  <c r="DO77" i="1"/>
  <c r="DO154" i="1"/>
  <c r="DO146" i="1"/>
  <c r="DO57" i="1"/>
  <c r="DO116" i="1"/>
  <c r="DO69" i="1"/>
  <c r="DO25" i="1"/>
  <c r="DO20" i="1"/>
  <c r="DO86" i="1"/>
  <c r="DP5" i="1"/>
  <c r="DO33" i="1"/>
  <c r="DO134" i="1"/>
  <c r="DO47" i="1"/>
  <c r="BS81" i="2"/>
  <c r="BS85" i="2"/>
  <c r="BS24" i="2"/>
  <c r="BT4" i="2"/>
  <c r="BT81" i="2" s="1"/>
  <c r="BT85" i="2" s="1"/>
  <c r="BT24" i="2"/>
  <c r="BU4" i="2"/>
  <c r="DP139" i="1"/>
  <c r="DP116" i="1"/>
  <c r="DP157" i="1"/>
  <c r="DP171" i="1"/>
  <c r="DP165" i="1"/>
  <c r="DP154" i="1"/>
  <c r="DP146" i="1"/>
  <c r="DP72" i="1"/>
  <c r="DP13" i="1"/>
  <c r="DP77" i="1"/>
  <c r="DP57" i="1"/>
  <c r="DP125" i="1"/>
  <c r="DP69" i="1"/>
  <c r="DP25" i="1"/>
  <c r="DQ5" i="1"/>
  <c r="DP151" i="1"/>
  <c r="DP20" i="1"/>
  <c r="DP134" i="1"/>
  <c r="DP86" i="1"/>
  <c r="DP33" i="1"/>
  <c r="DP47" i="1"/>
  <c r="DP89" i="1"/>
  <c r="DP107" i="1"/>
  <c r="DP98" i="1"/>
  <c r="DP41" i="1"/>
  <c r="CB60" i="2"/>
  <c r="CA58" i="2"/>
  <c r="CA95" i="2"/>
  <c r="BD77" i="3"/>
  <c r="BD48" i="3"/>
  <c r="BD92" i="3"/>
  <c r="BD57" i="3"/>
  <c r="BD38" i="3"/>
  <c r="BD65" i="3"/>
  <c r="BF8" i="3"/>
  <c r="BD28" i="3"/>
  <c r="BD18" i="3"/>
  <c r="CC60" i="2"/>
  <c r="CB58" i="2"/>
  <c r="CB95" i="2"/>
  <c r="BU81" i="2"/>
  <c r="BU85" i="2" s="1"/>
  <c r="BU24" i="2"/>
  <c r="BV4" i="2"/>
  <c r="BF92" i="3"/>
  <c r="BF57" i="3"/>
  <c r="BF38" i="3"/>
  <c r="BF65" i="3"/>
  <c r="BF77" i="3"/>
  <c r="BF48" i="3"/>
  <c r="BH8" i="3"/>
  <c r="BF28" i="3"/>
  <c r="BF18" i="3"/>
  <c r="DQ157" i="1"/>
  <c r="DQ171" i="1"/>
  <c r="DQ165" i="1"/>
  <c r="DQ154" i="1"/>
  <c r="DQ146" i="1"/>
  <c r="DQ77" i="1"/>
  <c r="DQ57" i="1"/>
  <c r="DQ125" i="1"/>
  <c r="DQ69" i="1"/>
  <c r="DQ25" i="1"/>
  <c r="DQ151" i="1"/>
  <c r="DQ139" i="1"/>
  <c r="DQ116" i="1"/>
  <c r="DQ20" i="1"/>
  <c r="DQ134" i="1"/>
  <c r="DQ33" i="1"/>
  <c r="DQ86" i="1"/>
  <c r="DQ47" i="1"/>
  <c r="DQ72" i="1"/>
  <c r="DQ13" i="1"/>
  <c r="DQ107" i="1"/>
  <c r="DQ98" i="1"/>
  <c r="DQ89" i="1"/>
  <c r="DQ41" i="1"/>
  <c r="BV81" i="2"/>
  <c r="BV85" i="2"/>
  <c r="BV24" i="2"/>
  <c r="BW4" i="2"/>
  <c r="BH57" i="3"/>
  <c r="BH38" i="3"/>
  <c r="BH77" i="3"/>
  <c r="BH48" i="3"/>
  <c r="BH65" i="3"/>
  <c r="BJ8" i="3"/>
  <c r="BH92" i="3"/>
  <c r="BH28" i="3"/>
  <c r="BH18" i="3"/>
  <c r="CD60" i="2"/>
  <c r="CC58" i="2"/>
  <c r="CC95" i="2"/>
  <c r="CE60" i="2"/>
  <c r="CD58" i="2"/>
  <c r="CD95" i="2"/>
  <c r="BW81" i="2"/>
  <c r="BW85" i="2"/>
  <c r="BW24" i="2"/>
  <c r="BX4" i="2"/>
  <c r="BJ38" i="3"/>
  <c r="BJ65" i="3"/>
  <c r="BJ92" i="3"/>
  <c r="BJ57" i="3"/>
  <c r="BL8" i="3"/>
  <c r="BL38" i="3" s="1"/>
  <c r="BJ28" i="3"/>
  <c r="BJ18" i="3"/>
  <c r="BJ48" i="3"/>
  <c r="BJ77" i="3"/>
  <c r="BL65" i="3"/>
  <c r="BL77" i="3"/>
  <c r="BL48" i="3"/>
  <c r="BL57" i="3"/>
  <c r="BN8" i="3"/>
  <c r="BL28" i="3"/>
  <c r="BL18" i="3"/>
  <c r="BL92" i="3"/>
  <c r="BX81" i="2"/>
  <c r="BX85" i="2" s="1"/>
  <c r="BX24" i="2"/>
  <c r="BY4" i="2"/>
  <c r="CF60" i="2"/>
  <c r="CE58" i="2"/>
  <c r="CE95" i="2"/>
  <c r="CG60" i="2"/>
  <c r="CG58" i="2"/>
  <c r="CG95" i="2"/>
  <c r="CF58" i="2"/>
  <c r="CF95" i="2"/>
  <c r="BN38" i="3"/>
  <c r="BN65" i="3"/>
  <c r="BN77" i="3"/>
  <c r="BN48" i="3"/>
  <c r="BN92" i="3"/>
  <c r="BN28" i="3"/>
  <c r="BN18" i="3"/>
  <c r="BN57" i="3"/>
  <c r="BP8" i="3"/>
  <c r="BY81" i="2"/>
  <c r="BY85" i="2" s="1"/>
  <c r="BY24" i="2"/>
  <c r="BZ4" i="2"/>
  <c r="CA4" i="2"/>
  <c r="BP65" i="3"/>
  <c r="BP77" i="3"/>
  <c r="BP48" i="3"/>
  <c r="BP92" i="3"/>
  <c r="BP57" i="3"/>
  <c r="BP38" i="3"/>
  <c r="BR8" i="3"/>
  <c r="BR65" i="3" s="1"/>
  <c r="BP28" i="3"/>
  <c r="BP18" i="3"/>
  <c r="CA81" i="2"/>
  <c r="CA85" i="2"/>
  <c r="CA24" i="2"/>
  <c r="CB4" i="2"/>
  <c r="BR77" i="3"/>
  <c r="BR48" i="3"/>
  <c r="BR92" i="3"/>
  <c r="BR57" i="3"/>
  <c r="BR38" i="3"/>
  <c r="BR28" i="3"/>
  <c r="BR18" i="3"/>
  <c r="BT8" i="3"/>
  <c r="CB81" i="2"/>
  <c r="CB85" i="2" s="1"/>
  <c r="CB24" i="2"/>
  <c r="CC4" i="2"/>
  <c r="BT92" i="3"/>
  <c r="BT57" i="3"/>
  <c r="BT65" i="3"/>
  <c r="BV8" i="3"/>
  <c r="BT28" i="3"/>
  <c r="BT18" i="3"/>
  <c r="BT38" i="3"/>
  <c r="CC24" i="2"/>
  <c r="CC81" i="2"/>
  <c r="CC85" i="2"/>
  <c r="CD4" i="2"/>
  <c r="BV92" i="3"/>
  <c r="BV57" i="3"/>
  <c r="BV38" i="3"/>
  <c r="BV65" i="3"/>
  <c r="BX8" i="3"/>
  <c r="BV28" i="3"/>
  <c r="BV18" i="3"/>
  <c r="BV77" i="3"/>
  <c r="BV48" i="3"/>
  <c r="BZ8" i="3"/>
  <c r="BX28" i="3"/>
  <c r="BX18" i="3"/>
  <c r="BX65" i="3"/>
  <c r="CE4" i="2"/>
  <c r="CF4" i="2"/>
  <c r="BZ38" i="3"/>
  <c r="BZ65" i="3"/>
  <c r="BZ92" i="3"/>
  <c r="CB8" i="3"/>
  <c r="BZ28" i="3"/>
  <c r="BZ18" i="3"/>
  <c r="BZ57" i="3"/>
  <c r="BZ48" i="3"/>
  <c r="BZ77" i="3"/>
  <c r="CB57" i="3"/>
  <c r="CB92" i="3"/>
  <c r="CD8" i="3"/>
  <c r="CB28" i="3"/>
  <c r="CB18" i="3"/>
  <c r="CF24" i="2"/>
  <c r="CF81" i="2"/>
  <c r="CF85" i="2" s="1"/>
  <c r="CG4" i="2"/>
  <c r="CD48" i="3"/>
  <c r="CD92" i="3"/>
  <c r="CD28" i="3"/>
  <c r="CD18" i="3"/>
  <c r="CD57" i="3"/>
  <c r="CF8" i="3"/>
  <c r="CG81" i="2"/>
  <c r="CG85" i="2"/>
  <c r="CG24" i="2"/>
  <c r="CF48" i="3"/>
  <c r="CF92" i="3"/>
  <c r="CF57" i="3"/>
  <c r="CF38" i="3"/>
  <c r="CH8" i="3"/>
  <c r="CF18" i="3"/>
  <c r="CF28" i="3"/>
  <c r="CH28" i="3"/>
  <c r="CH18" i="3"/>
  <c r="CJ8" i="3"/>
  <c r="CL8" i="3"/>
  <c r="CN8" i="3"/>
  <c r="CL77" i="3"/>
  <c r="CL48" i="3"/>
  <c r="CL28" i="3"/>
  <c r="CL18" i="3"/>
  <c r="CP8" i="3"/>
  <c r="CN92" i="3"/>
  <c r="CN65" i="3"/>
  <c r="CR8" i="3"/>
  <c r="CP28" i="3"/>
  <c r="CP18" i="3"/>
  <c r="CP77" i="3"/>
  <c r="CP48" i="3"/>
  <c r="CP57" i="3"/>
  <c r="CT8" i="3"/>
  <c r="CR28" i="3"/>
  <c r="CR92" i="3"/>
  <c r="CT28" i="3"/>
  <c r="CT18" i="3"/>
  <c r="CT57" i="3"/>
  <c r="CV8" i="3"/>
  <c r="CX8" i="3"/>
  <c r="CV18" i="3"/>
  <c r="CV28" i="3"/>
  <c r="CZ8" i="3"/>
  <c r="DB8" i="3"/>
  <c r="DD8" i="3"/>
  <c r="DB18" i="3"/>
  <c r="DF8" i="3"/>
  <c r="DH8" i="3"/>
  <c r="DF57" i="3"/>
  <c r="DF28" i="3"/>
  <c r="DF18" i="3"/>
  <c r="DJ8" i="3"/>
  <c r="DH28" i="3"/>
  <c r="DH18" i="3"/>
  <c r="DH92" i="3"/>
  <c r="DJ28" i="3"/>
  <c r="DJ18" i="3"/>
  <c r="DJ57" i="3"/>
  <c r="DL8" i="3"/>
  <c r="DL38" i="3"/>
  <c r="DN8" i="3"/>
  <c r="DN38" i="3"/>
  <c r="DN28" i="3"/>
  <c r="DN18" i="3"/>
  <c r="DP8" i="3"/>
  <c r="CW41" i="1" l="1"/>
  <c r="CW77" i="1"/>
  <c r="CW116" i="1"/>
  <c r="CW134" i="1"/>
  <c r="CW86" i="1"/>
  <c r="CW33" i="1"/>
  <c r="CW151" i="1"/>
  <c r="CW157" i="1"/>
  <c r="CW146" i="1"/>
  <c r="CW171" i="1"/>
  <c r="CW72" i="1"/>
  <c r="CW125" i="1"/>
  <c r="CW139" i="1"/>
  <c r="CW154" i="1"/>
  <c r="CW165" i="1"/>
  <c r="CW13" i="1"/>
  <c r="CW47" i="1"/>
  <c r="CV157" i="1"/>
  <c r="CV116" i="1"/>
  <c r="CV98" i="1"/>
  <c r="CV20" i="1"/>
  <c r="CV47" i="1"/>
  <c r="CV146" i="1"/>
  <c r="CV72" i="1"/>
  <c r="CV134" i="1"/>
  <c r="CV151" i="1"/>
  <c r="CV125" i="1"/>
  <c r="CV139" i="1"/>
  <c r="CV171" i="1"/>
  <c r="CV41" i="1"/>
  <c r="CV165" i="1"/>
  <c r="CV86" i="1"/>
  <c r="CV33" i="1"/>
  <c r="CV154" i="1"/>
  <c r="CV89" i="1"/>
  <c r="CV107" i="1"/>
  <c r="DB72" i="1"/>
  <c r="DB171" i="1"/>
  <c r="DB165" i="1"/>
  <c r="DB146" i="1"/>
  <c r="DB125" i="1"/>
  <c r="DB57" i="1"/>
  <c r="DB116" i="1"/>
  <c r="DB69" i="1"/>
  <c r="DB25" i="1"/>
  <c r="DB20" i="1"/>
  <c r="DB107" i="1"/>
  <c r="DB89" i="1"/>
  <c r="DB47" i="1"/>
  <c r="DB41" i="1"/>
  <c r="DB154" i="1"/>
  <c r="DB134" i="1"/>
  <c r="DB151" i="1"/>
  <c r="DB157" i="1"/>
  <c r="DB33" i="1"/>
  <c r="DB98" i="1"/>
  <c r="DB86" i="1"/>
  <c r="DB139" i="1"/>
  <c r="DB13" i="1"/>
  <c r="DB77" i="1"/>
  <c r="DI146" i="1"/>
  <c r="DI154" i="1"/>
  <c r="DI165" i="1"/>
  <c r="DI25" i="1"/>
  <c r="DI69" i="1"/>
  <c r="DI77" i="1"/>
  <c r="DI57" i="1"/>
  <c r="DJ13" i="1"/>
  <c r="DJ134" i="1"/>
  <c r="DJ77" i="1"/>
  <c r="DJ72" i="1"/>
  <c r="DJ89" i="1"/>
  <c r="DJ116" i="1"/>
  <c r="DJ86" i="1"/>
  <c r="DJ157" i="1"/>
  <c r="DJ41" i="1"/>
  <c r="DJ98" i="1"/>
  <c r="DJ107" i="1"/>
  <c r="DJ151" i="1"/>
  <c r="DJ139" i="1"/>
  <c r="DJ125" i="1"/>
  <c r="DJ20" i="1"/>
  <c r="DJ69" i="1"/>
  <c r="DJ57" i="1"/>
  <c r="DJ146" i="1"/>
  <c r="DJ154" i="1"/>
  <c r="DJ165" i="1"/>
  <c r="DJ171" i="1"/>
  <c r="DJ47" i="1"/>
  <c r="DJ25" i="1"/>
  <c r="DJ33" i="1"/>
  <c r="BB65" i="3"/>
  <c r="BB48" i="3"/>
  <c r="BB92" i="3"/>
  <c r="BB77" i="3"/>
  <c r="BZ24" i="2"/>
  <c r="BZ81" i="2"/>
  <c r="BZ85" i="2" s="1"/>
  <c r="BT77" i="3"/>
  <c r="BT48" i="3"/>
  <c r="CD24" i="2"/>
  <c r="CD81" i="2"/>
  <c r="CD85" i="2" s="1"/>
  <c r="BX57" i="3"/>
  <c r="BX77" i="3"/>
  <c r="BX92" i="3"/>
  <c r="BX38" i="3"/>
  <c r="BX48" i="3"/>
  <c r="CE81" i="2"/>
  <c r="CE85" i="2" s="1"/>
  <c r="CE24" i="2"/>
  <c r="CB38" i="3"/>
  <c r="CB48" i="3"/>
  <c r="CB77" i="3"/>
  <c r="CB65" i="3"/>
  <c r="CD65" i="3"/>
  <c r="CD38" i="3"/>
  <c r="CD77" i="3"/>
  <c r="CF65" i="3"/>
  <c r="CF77" i="3"/>
  <c r="CH92" i="3"/>
  <c r="CH65" i="3"/>
  <c r="CH57" i="3"/>
  <c r="CH38" i="3"/>
  <c r="CH48" i="3"/>
  <c r="CH77" i="3"/>
  <c r="CJ18" i="3"/>
  <c r="CJ65" i="3"/>
  <c r="CJ77" i="3"/>
  <c r="CJ38" i="3"/>
  <c r="CJ57" i="3"/>
  <c r="CJ28" i="3"/>
  <c r="CJ92" i="3"/>
  <c r="CJ48" i="3"/>
  <c r="CL92" i="3"/>
  <c r="CL65" i="3"/>
  <c r="CL57" i="3"/>
  <c r="CL38" i="3"/>
  <c r="CN18" i="3"/>
  <c r="CN48" i="3"/>
  <c r="CN57" i="3"/>
  <c r="CN28" i="3"/>
  <c r="CN38" i="3"/>
  <c r="CN77" i="3"/>
  <c r="CP65" i="3"/>
  <c r="CR18" i="3"/>
  <c r="CP92" i="3"/>
  <c r="CP38" i="3"/>
  <c r="CR65" i="3"/>
  <c r="CR38" i="3"/>
  <c r="CR57" i="3"/>
  <c r="CR77" i="3"/>
  <c r="CR48" i="3"/>
  <c r="CT92" i="3"/>
  <c r="CT65" i="3"/>
  <c r="CT48" i="3"/>
  <c r="CT77" i="3"/>
  <c r="CT38" i="3"/>
  <c r="CV48" i="3"/>
  <c r="CV65" i="3"/>
  <c r="CV38" i="3"/>
  <c r="CV77" i="3"/>
  <c r="CV92" i="3"/>
  <c r="CV57" i="3"/>
  <c r="CX38" i="3"/>
  <c r="CX57" i="3"/>
  <c r="CX92" i="3"/>
  <c r="CX77" i="3"/>
  <c r="CX65" i="3"/>
  <c r="CX48" i="3"/>
  <c r="CX28" i="3"/>
  <c r="CX18" i="3"/>
  <c r="CZ18" i="3"/>
  <c r="CZ38" i="3"/>
  <c r="CZ77" i="3"/>
  <c r="CZ28" i="3"/>
  <c r="CZ57" i="3"/>
  <c r="CZ92" i="3"/>
  <c r="CZ65" i="3"/>
  <c r="CZ48" i="3"/>
  <c r="DB65" i="3"/>
  <c r="DB57" i="3"/>
  <c r="DB77" i="3"/>
  <c r="DB48" i="3"/>
  <c r="DB92" i="3"/>
  <c r="DD57" i="3"/>
  <c r="DB38" i="3"/>
  <c r="DB28" i="3"/>
  <c r="DD38" i="3"/>
  <c r="DD92" i="3"/>
  <c r="DD65" i="3"/>
  <c r="DD77" i="3"/>
  <c r="DD18" i="3"/>
  <c r="DD48" i="3"/>
  <c r="DD28" i="3"/>
  <c r="DF92" i="3"/>
  <c r="DF48" i="3"/>
  <c r="DF77" i="3"/>
  <c r="DF38" i="3"/>
  <c r="DF65" i="3"/>
  <c r="DH48" i="3"/>
  <c r="DH38" i="3"/>
  <c r="DH57" i="3"/>
  <c r="DH65" i="3"/>
  <c r="DH77" i="3"/>
  <c r="DJ92" i="3"/>
  <c r="DJ65" i="3"/>
  <c r="DJ77" i="3"/>
  <c r="DJ38" i="3"/>
  <c r="DJ48" i="3"/>
  <c r="DL28" i="3"/>
  <c r="DL57" i="3"/>
  <c r="DL48" i="3"/>
  <c r="DL65" i="3"/>
  <c r="DL92" i="3"/>
  <c r="DL77" i="3"/>
  <c r="DL18" i="3"/>
  <c r="DN77" i="3"/>
  <c r="DN92" i="3"/>
  <c r="DN57" i="3"/>
  <c r="DN65" i="3"/>
  <c r="DN48" i="3"/>
  <c r="DP57" i="3"/>
  <c r="DP77" i="3"/>
  <c r="DP65" i="3"/>
  <c r="DP38" i="3"/>
  <c r="DP18" i="3"/>
  <c r="DP48" i="3"/>
  <c r="DP92" i="3"/>
  <c r="DP28" i="3"/>
  <c r="CV77" i="1"/>
  <c r="CV69" i="1"/>
  <c r="CV57" i="1"/>
  <c r="CV25" i="1"/>
  <c r="CV13" i="1"/>
  <c r="CW107" i="1"/>
  <c r="CW98" i="1"/>
  <c r="CW89" i="1"/>
  <c r="CW69" i="1"/>
  <c r="CW57" i="1"/>
  <c r="CW25" i="1"/>
  <c r="CW20" i="1"/>
  <c r="BE63" i="2"/>
  <c r="BE61" i="2"/>
  <c r="BE96" i="2" s="1"/>
  <c r="BH63" i="2"/>
  <c r="BH61" i="2"/>
  <c r="BH96" i="2" s="1"/>
  <c r="BM63" i="2"/>
  <c r="BM61" i="2"/>
  <c r="BM96" i="2" s="1"/>
  <c r="BU63" i="2"/>
  <c r="BU61" i="2"/>
  <c r="BU96" i="2" s="1"/>
  <c r="CC63" i="2"/>
  <c r="CC61" i="2"/>
  <c r="CC96" i="2" s="1"/>
</calcChain>
</file>

<file path=xl/sharedStrings.xml><?xml version="1.0" encoding="utf-8"?>
<sst xmlns="http://schemas.openxmlformats.org/spreadsheetml/2006/main" count="2176" uniqueCount="370">
  <si>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</si>
  <si>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</si>
  <si>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</si>
  <si>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</si>
  <si>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</si>
  <si>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</si>
  <si>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SÉTIMO TERMO ADITIVO AO CONTRATO DE GESTÃO Nº037/2019-SES/GO - 1ª ETAPA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</si>
  <si>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</si>
  <si>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</si>
  <si>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</si>
  <si>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</si>
  <si>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</si>
  <si>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</si>
  <si>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</si>
  <si>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</si>
  <si>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</si>
  <si>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01. LINHAS DE CONTRATAÇÕES</t>
  </si>
  <si>
    <t>Meta 16 - 31-Out-2023</t>
  </si>
  <si>
    <t>16 - 31-Out-2023</t>
  </si>
  <si>
    <t>Meta Mensal</t>
  </si>
  <si>
    <t>Meta Parcial</t>
  </si>
  <si>
    <t>01/03 à 15/03</t>
  </si>
  <si>
    <t>01. QUADRO SÍNTESE</t>
  </si>
  <si>
    <t>16/03 à 31/03</t>
  </si>
  <si>
    <t>01/05 à 15/05</t>
  </si>
  <si>
    <t>16/05 à 31/05</t>
  </si>
  <si>
    <t>01/08 à 24/08</t>
  </si>
  <si>
    <t>Internação (Saídas Hospitalares)</t>
  </si>
  <si>
    <t>Leito dia</t>
  </si>
  <si>
    <t>Hospital dia</t>
  </si>
  <si>
    <t>Atendimento Ambulatorial</t>
  </si>
  <si>
    <t>Cirurgias Eletivas</t>
  </si>
  <si>
    <t>SADT Externo</t>
  </si>
  <si>
    <t>Atendimento de Urgência e Emergência</t>
  </si>
  <si>
    <t>-</t>
  </si>
  <si>
    <t>02. SAÍDAS HOSPITALARES POR ESPECIALIDADE</t>
  </si>
  <si>
    <t>Cirúrgicas</t>
  </si>
  <si>
    <t>Saídas Cirúrgicas</t>
  </si>
  <si>
    <t>Clínicas</t>
  </si>
  <si>
    <t>Saídas Clínica Médica</t>
  </si>
  <si>
    <t>Saídas Ortopédicas</t>
  </si>
  <si>
    <t>Clínica Obstétrica</t>
  </si>
  <si>
    <t>Saídas Obstétricas/ALCON</t>
  </si>
  <si>
    <t>Total</t>
  </si>
  <si>
    <t>03. CIRURGIAS ELETIVAS</t>
  </si>
  <si>
    <t>Cirurgia eletiva hospitalar de alto giro</t>
  </si>
  <si>
    <t>Cirurgia eletiva hospitalar de média ou alta complexidade(sem alto custo)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</si>
  <si>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</si>
  <si>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</si>
  <si>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</si>
  <si>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</si>
  <si>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</si>
  <si>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</si>
  <si>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</si>
  <si>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11. ATENDIMENTO AMBULATORIAL</t>
  </si>
  <si>
    <t>06. ATENDIMENTO AMBULATORIAL</t>
  </si>
  <si>
    <t>Consulta Médica</t>
  </si>
  <si>
    <t>Consulta Multiprofissional</t>
  </si>
  <si>
    <t xml:space="preserve">Pequenos Procedimentos Cirúrgicos Ambulatoriais </t>
  </si>
  <si>
    <t>12. ATENDIMENTO AMBULATORIAL CONSULTA MÉDICA</t>
  </si>
  <si>
    <t>07. ATENDIMENTO AMBULATORIAL CONSULTA MÉDICA</t>
  </si>
  <si>
    <t>Cirurgia Geral</t>
  </si>
  <si>
    <t>Ginecologia</t>
  </si>
  <si>
    <t xml:space="preserve">Cardiologia (risco cirúrgico) </t>
  </si>
  <si>
    <t>Cardiologia (Risco Cirúrgico)</t>
  </si>
  <si>
    <t>Pediatria</t>
  </si>
  <si>
    <t>Coloproctologia</t>
  </si>
  <si>
    <t>N/A</t>
  </si>
  <si>
    <t>Angiologia/Vascular</t>
  </si>
  <si>
    <t>Cirurgia Vascular</t>
  </si>
  <si>
    <t>Ortopedia (egresso)</t>
  </si>
  <si>
    <t>Ortopedia e Traumatologia</t>
  </si>
  <si>
    <t>13. ATENDIMENTO AMBULATORIAL MULTIPROFISSIONAL</t>
  </si>
  <si>
    <t>08. ATENDIMENTO AMBULATORIAL MULTIPROFISSIONAL</t>
  </si>
  <si>
    <t>Bucomaxilo Facial (egresso)</t>
  </si>
  <si>
    <t>Bucomaxilofacial Hospitalar</t>
  </si>
  <si>
    <t>Enfermagem</t>
  </si>
  <si>
    <t>Enfermagem Egresso</t>
  </si>
  <si>
    <t>Farmácia Egresso</t>
  </si>
  <si>
    <t>Psicologia</t>
  </si>
  <si>
    <t>Psicologia Egresso</t>
  </si>
  <si>
    <t>Serviço Social Egresso</t>
  </si>
  <si>
    <t>Enfermagem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</si>
  <si>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</si>
  <si>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</si>
  <si>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</si>
  <si>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</si>
  <si>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</si>
  <si>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</si>
  <si>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</si>
  <si>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</si>
  <si>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Farmácia VVS</t>
  </si>
  <si>
    <t>Não teve atendimento ambulatorial VVS</t>
  </si>
  <si>
    <t xml:space="preserve">Não teve atendimento VVS </t>
  </si>
  <si>
    <t>NÃO TEVE ATENDIMENTO VVS</t>
  </si>
  <si>
    <t>Psicologia VVS</t>
  </si>
  <si>
    <t>Serviço Social VVS</t>
  </si>
  <si>
    <t>14. ATENDIMENTO AMBULATORIAL PROCED. AMBULATORIAIS</t>
  </si>
  <si>
    <t>09. ATENDIMENTO AMBULATORIAL PROCED. AMBULATORIAIS</t>
  </si>
  <si>
    <t>Procedimentos Ambulatoriais</t>
  </si>
  <si>
    <t>10. CONSULTAS MÉDICAS OFERTADAS</t>
  </si>
  <si>
    <t>Primeira consulta [30%]</t>
  </si>
  <si>
    <t>Primeira consulta de egresso, Interconsulta e/ou consultas subsequentes (retornos) [70%]</t>
  </si>
  <si>
    <t>17. SADT EXTERNO REALIZADO</t>
  </si>
  <si>
    <t>11. SADT EXTERNO REALIZADO</t>
  </si>
  <si>
    <t>Ecocardiograma (Estresse, Transesofágico e Transtorácico)</t>
  </si>
  <si>
    <t>Doppler (MMII, MMSS e carótida)</t>
  </si>
  <si>
    <t>Tomografia Computadorizada</t>
  </si>
  <si>
    <t xml:space="preserve">Ultrassom </t>
  </si>
  <si>
    <t>Eletrocardiograma</t>
  </si>
  <si>
    <t>Raio X</t>
  </si>
  <si>
    <t>03. LEITO DIA</t>
  </si>
  <si>
    <t>12. HOSPITAL DIA</t>
  </si>
  <si>
    <t>Atendimentos leito dia</t>
  </si>
  <si>
    <t>15. SADT EXTERNO OFERTADO</t>
  </si>
  <si>
    <t>13. SADT EXTERNO OFERTADO</t>
  </si>
  <si>
    <t>Raio x</t>
  </si>
  <si>
    <t>16. SADT EXTERNO AGENDADO</t>
  </si>
  <si>
    <t>14. SADT EXTERNO AGENDADO</t>
  </si>
  <si>
    <t>18. SADT EXTERNO ABSENTEÍSMO</t>
  </si>
  <si>
    <t>15. SADT EXTERNO ABSENTEÍSMO</t>
  </si>
  <si>
    <t>Aguardando...</t>
  </si>
  <si>
    <t>19. SADT INTERNO</t>
  </si>
  <si>
    <t>16. SADT INTERNO</t>
  </si>
  <si>
    <t xml:space="preserve">Laboratório de Análises Clínicas </t>
  </si>
  <si>
    <t>20. ACOLHIMENTO, AVALIAÇÃO E CLASSIFICAÇÃO DE RISCO</t>
  </si>
  <si>
    <t>17. ACOLHIMENTO, AVALIAÇÃO E CLASSIFICAÇÃO DE RISCO</t>
  </si>
  <si>
    <t>Vermelho</t>
  </si>
  <si>
    <t>Emergência</t>
  </si>
  <si>
    <t>Laranja</t>
  </si>
  <si>
    <t>Muito Urgente</t>
  </si>
  <si>
    <t>Amarelo</t>
  </si>
  <si>
    <t>Urgente</t>
  </si>
  <si>
    <t>Verde</t>
  </si>
  <si>
    <t>Pouco Urgente</t>
  </si>
  <si>
    <t>Azul</t>
  </si>
  <si>
    <t>Não Urgente</t>
  </si>
  <si>
    <t>--</t>
  </si>
  <si>
    <t>Situação Incompatível</t>
  </si>
  <si>
    <t>Estimativa</t>
  </si>
  <si>
    <t>21. ATENDIMENTO POR DEMANDA</t>
  </si>
  <si>
    <t>18. ATENDIMENTO POR DEMANDA</t>
  </si>
  <si>
    <t xml:space="preserve">Espontânea </t>
  </si>
  <si>
    <t>Regulada</t>
  </si>
  <si>
    <t>22. ESPECIALIDADES MÉDICAS PARA PORTA DE ENTRADA</t>
  </si>
  <si>
    <t>19. ESPECIALIDADES MÉDICAS PARA PORTA DE ENTRADA</t>
  </si>
  <si>
    <t>Clínico Geral</t>
  </si>
  <si>
    <t>Cirurgia Bucomaxilo Facial</t>
  </si>
  <si>
    <t>06. PERCENTUAL DE CIRURGIAS ORTOPÉDICAS REALIZADAS</t>
  </si>
  <si>
    <t>20.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</si>
  <si>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</si>
  <si>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</si>
  <si>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</si>
  <si>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</si>
  <si>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>21. TEMPO MÉDIO DE ESPERA POR CIRÚRGIA ORTOPÉDICA COM
OPME DE ALTA COMPLEXIDADE</t>
  </si>
  <si>
    <t xml:space="preserve">Tempo Médio de Espera </t>
  </si>
  <si>
    <t>48hs</t>
  </si>
  <si>
    <t>Tempo Médio de Espera [Hrs]</t>
  </si>
  <si>
    <t>08. NÚMERO DE CIRURGIA DE SEGUNDO TEMPO REALIZADA</t>
  </si>
  <si>
    <t>22. NÚMERO DE CIRURGIA DE SEGUNDO TEMPO REALIZADA</t>
  </si>
  <si>
    <t>Cirurgia de Segundo Tempo Realizada</t>
  </si>
  <si>
    <t>09. CIRURGIA ELETIVA</t>
  </si>
  <si>
    <t>23. CIRURGIA ELETIVA</t>
  </si>
  <si>
    <t>10. CIRURGIA DE URGÊNCIA</t>
  </si>
  <si>
    <t>24. CIRURGIA DE URGÊNCIA</t>
  </si>
  <si>
    <t>Ortopedia</t>
  </si>
  <si>
    <t>23. SAÍDAS DA UTI</t>
  </si>
  <si>
    <t>25. SAÍDAS DA UTI</t>
  </si>
  <si>
    <t>Óbito</t>
  </si>
  <si>
    <t>Alta</t>
  </si>
  <si>
    <t>Transferência Externa</t>
  </si>
  <si>
    <t>Transferência Interna</t>
  </si>
  <si>
    <t>A</t>
  </si>
  <si>
    <t>DESEMPENHO HOSPITALAR:</t>
  </si>
  <si>
    <t>Indicadores</t>
  </si>
  <si>
    <t>01-15-Out-23</t>
  </si>
  <si>
    <t>16-31-Out-23</t>
  </si>
  <si>
    <t>01/08 a 24/08</t>
  </si>
  <si>
    <t>1. Taxa de Ocupação Hospitalar</t>
  </si>
  <si>
    <t>≥ 85%</t>
  </si>
  <si>
    <t>01. Taxa de Ocupação Hospitalar (TOH)</t>
  </si>
  <si>
    <t>Total de Pacientes-dia</t>
  </si>
  <si>
    <t>Total de leitos operacionais-dia do período</t>
  </si>
  <si>
    <t>2. Taxa Média de Permanência Hospitalar (dias)</t>
  </si>
  <si>
    <t>≤ 5 (Dias)</t>
  </si>
  <si>
    <t>02. Tempo Médio de Permanência Hospitalar (TMP)</t>
  </si>
  <si>
    <t>Total de saídas no período</t>
  </si>
  <si>
    <t>3. Índice de Intervalo de Substituição (horas)</t>
  </si>
  <si>
    <t>≤ 24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</si>
  <si>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</si>
  <si>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</si>
  <si>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</si>
  <si>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</si>
  <si>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</si>
  <si>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</si>
  <si>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</si>
  <si>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</si>
  <si>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</si>
  <si>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</si>
  <si>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</si>
  <si>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</si>
  <si>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</si>
  <si>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</si>
  <si>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(48 horas )</t>
  </si>
  <si>
    <t>05. Taxa de Readmissão em UTI (48 horas)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</si>
  <si>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</si>
  <si>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</si>
  <si>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</si>
  <si>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</si>
  <si>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</si>
  <si>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</si>
  <si>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</si>
  <si>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06. Percentual de Ocorrência de Glosas no SIH - DATASUS (exceto por motivo de habilitação e capacidade instalada)</t>
  </si>
  <si>
    <t>Total de procedimentos rejeitados no SIH</t>
  </si>
  <si>
    <t>Total de procedimentos apresentados no SIH</t>
  </si>
  <si>
    <t xml:space="preserve">07. Percentual de suspensão de cirurgia eletiva por condições operacionais </t>
  </si>
  <si>
    <t>07. Percentual de Suspensão de Cirurgias Eletivas por Condições Operacionais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</si>
  <si>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</si>
  <si>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</si>
  <si>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</si>
  <si>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</si>
  <si>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</si>
  <si>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08. Percentual de cirurgias eletivas realizadas com TMAT (Tempo máximo aceitável para tratamento) expirado (↓) para o primeiro ano</t>
  </si>
  <si>
    <t>&lt; 25%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</si>
  <si>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</si>
  <si>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</si>
  <si>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</si>
  <si>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09. Percentual de cirurgias eletivas realizadas com TMAT (Tempo máximo aceitável para tratamento) expirado (↓) para o segundo ano</t>
  </si>
  <si>
    <t>&lt; 10%</t>
  </si>
  <si>
    <t>Nº de cirurgias eletivas realizadas com TMAT expirado 2º ano</t>
  </si>
  <si>
    <t>10. Percentual de exames de imagem com resultado liberado em até 72 horas</t>
  </si>
  <si>
    <t>≥ 70%</t>
  </si>
  <si>
    <t>Nº de exames de imagem liberados em até 72 horas</t>
  </si>
  <si>
    <t>Total de exames de imagem realizados</t>
  </si>
  <si>
    <t>12. Percentual de casos de doenças/agravos/eventos de notificação compulsória imediata (DAEI) digitadas oportunamente - até 7 dias</t>
  </si>
  <si>
    <t>≥ 80%</t>
  </si>
  <si>
    <t>11. Percentual de Casos de Doenças/Agravos/Eventos de Notificação Compulsório Imediata (DAEI) Digitadas Oportunamente - até 7 dias</t>
  </si>
  <si>
    <t>Número de casos DAEI digitadas em tempo oportuno - 7 dias</t>
  </si>
  <si>
    <t>Nº de casos DAEI digitadas em tempo oportuno - 7 dias</t>
  </si>
  <si>
    <t>Número de casos DAEI notificadas no período</t>
  </si>
  <si>
    <t>Nº de casos DAEI notificadas no período</t>
  </si>
  <si>
    <t>13. Percentual de casos de doenças/agravos/eventos de notificação compulsória imediata (DAEI) investigadas oportunamente - até 48h da data de notificação</t>
  </si>
  <si>
    <t>12. Percentual de Casos de Doenças/Agravos/Eventos de Notificação Compulsório Imediata (DAEI) Investigados Oportunamente - até 48 horas da data da notificação</t>
  </si>
  <si>
    <t>Número de casos DAEI investigados em tempo oportuno - 48 horas</t>
  </si>
  <si>
    <t>Nº de casos DAEI investigados em tempo oportuno - 48 horas</t>
  </si>
  <si>
    <t>14. Percentual de perda de medicamentos por prazo de validade expirado.</t>
  </si>
  <si>
    <t>≤ 2%</t>
  </si>
  <si>
    <t>13. Percentual de perda de medicamentos por prazo de validade expirado</t>
  </si>
  <si>
    <t>Valor financeiro da perda do segmento padronizado por validade expirada no hospital</t>
  </si>
  <si>
    <t>Valor financeiro inventariado na CAF no período</t>
  </si>
  <si>
    <t>14. Taxa de acurácia do estoque</t>
  </si>
  <si>
    <t>≥ 95%</t>
  </si>
  <si>
    <t>Quantitativo de itens de medicamentos em conformidade no estoque (ao comparar fisico e sistema)</t>
  </si>
  <si>
    <t>Quantitativo de itens de medicamentos em conformidade no estoque (ao comparar físico e sistema)</t>
  </si>
  <si>
    <t>Quantidade total de itens em estoque</t>
  </si>
  <si>
    <t>15. Taxa de aceitabilidade das intervenções farmacêuticas</t>
  </si>
  <si>
    <t>Nº de intervenções aceitas</t>
  </si>
  <si>
    <t>Nº absoluto de intervenções registradas querequer aceitação</t>
  </si>
  <si>
    <t>Nº absoluto de intervenções registradas que requer aceitação</t>
  </si>
  <si>
    <t>16. Percentual de partos cesáreos</t>
  </si>
  <si>
    <t>Nº de cesáreas realizadas</t>
  </si>
  <si>
    <t>Total de partos realizados</t>
  </si>
  <si>
    <t>17. Taxa de Aplicação da Classificação de Robson nas parturientes submetidas à cesárea</t>
  </si>
  <si>
    <t>N° de parturientes submetidas a cesárea classificadas pela Classificação de Robson no mês</t>
  </si>
  <si>
    <t>Total de parturientes submetidas a cesárea no mês x 100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</si>
  <si>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</si>
  <si>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</si>
  <si>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</si>
  <si>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</si>
  <si>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Exames de Imagem com resultado disponibilizado em até 10 dias</t>
  </si>
  <si>
    <t>Total de exames de imagem realizados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</si>
  <si>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</si>
  <si>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</si>
  <si>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</si>
  <si>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</si>
  <si>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</si>
  <si>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</si>
  <si>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</si>
  <si>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3. Média de tempo de disponibilização de leito após alta (horas)</t>
  </si>
  <si>
    <t>01:37h</t>
  </si>
  <si>
    <t>≤ 2 (Horas)</t>
  </si>
  <si>
    <t>01:57h</t>
  </si>
  <si>
    <t>01:18h</t>
  </si>
  <si>
    <t>01:32h</t>
  </si>
  <si>
    <t>01:54h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</si>
  <si>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</si>
  <si>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</si>
  <si>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</si>
  <si>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</si>
  <si>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</si>
  <si>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</si>
  <si>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Nº de pacientes com RAM avaliada quanto à gravidade</t>
  </si>
  <si>
    <t>Nº total de pacientes com RAM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</si>
  <si>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</si>
  <si>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</si>
  <si>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</si>
  <si>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</si>
  <si>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</si>
  <si>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01. Taxa de Ocupação Hospitalar</t>
  </si>
  <si>
    <t>02. Taxa Média de Permanência Hospitalar (dias)</t>
  </si>
  <si>
    <t>4. Taxa de Readmissão Hospitalar ( em até 29 dias)</t>
  </si>
  <si>
    <t>04. Taxa de Readmissão Hospitalar pelo mesmo CID (em até 29 dias)</t>
  </si>
  <si>
    <t>05. Taxa de Readmissão em UTI em até 48 horas (readmissão precoce em UTI)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</si>
  <si>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</si>
  <si>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</si>
  <si>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</si>
  <si>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</si>
  <si>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Clínica Médica</t>
  </si>
  <si>
    <t>Clínica Cirúrgica</t>
  </si>
  <si>
    <t/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</si>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</sst>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&quot;R$&quot;\ #,##0.00"/>
    <numFmt numFmtId="170" formatCode="[$-F400]h:mm:ss\ AM/PM"/>
    <numFmt numFmtId="171" formatCode="h:mm;@"/>
    <numFmt numFmtId="172" formatCode="[$-416]mmm/yy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i/>
      <sz val="10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7" fillId="0" borderId="0"/>
    <xf numFmtId="0" fontId="7" fillId="0" borderId="0"/>
    <xf numFmtId="9" fontId="8" fillId="0" borderId="0" applyBorder="0" applyProtection="0"/>
    <xf numFmtId="9" fontId="6" fillId="0" borderId="0" applyFont="0" applyFill="0" applyBorder="0" applyAlignment="0" applyProtection="0"/>
  </cellStyleXfs>
  <cellXfs count="602">
    <xf numFmtId="0" fontId="0" fillId="0" borderId="0" xfId="0"/>
    <xf numFmtId="0" fontId="9" fillId="2" borderId="0" xfId="2" applyFont="1" applyFill="1" applyAlignment="1">
      <alignment horizontal="left" vertical="center" wrapText="1"/>
    </xf>
    <xf numFmtId="3" fontId="10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7" fillId="0" borderId="0" xfId="2" applyAlignment="1">
      <alignment horizontal="center" vertical="center"/>
    </xf>
    <xf numFmtId="0" fontId="12" fillId="3" borderId="1" xfId="2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Alignment="1">
      <alignment vertical="center"/>
    </xf>
    <xf numFmtId="164" fontId="12" fillId="3" borderId="3" xfId="2" applyNumberFormat="1" applyFont="1" applyFill="1" applyBorder="1" applyAlignment="1">
      <alignment horizontal="left" vertical="center" wrapText="1"/>
    </xf>
    <xf numFmtId="164" fontId="12" fillId="3" borderId="1" xfId="2" applyNumberFormat="1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center" vertical="center"/>
    </xf>
    <xf numFmtId="164" fontId="13" fillId="3" borderId="1" xfId="2" applyNumberFormat="1" applyFont="1" applyFill="1" applyBorder="1" applyAlignment="1">
      <alignment horizontal="center" vertical="center" wrapText="1"/>
    </xf>
    <xf numFmtId="164" fontId="12" fillId="3" borderId="4" xfId="2" quotePrefix="1" applyNumberFormat="1" applyFont="1" applyFill="1" applyBorder="1" applyAlignment="1">
      <alignment horizontal="center" vertical="center" wrapText="1"/>
    </xf>
    <xf numFmtId="164" fontId="12" fillId="3" borderId="4" xfId="2" applyNumberFormat="1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left" vertical="center" wrapText="1"/>
    </xf>
    <xf numFmtId="164" fontId="12" fillId="3" borderId="1" xfId="2" quotePrefix="1" applyNumberFormat="1" applyFont="1" applyFill="1" applyBorder="1" applyAlignment="1">
      <alignment horizontal="center" vertical="center" wrapText="1"/>
    </xf>
    <xf numFmtId="164" fontId="14" fillId="0" borderId="0" xfId="2" applyNumberFormat="1" applyFont="1" applyAlignment="1">
      <alignment horizontal="center" vertical="center"/>
    </xf>
    <xf numFmtId="3" fontId="15" fillId="2" borderId="3" xfId="2" applyNumberFormat="1" applyFont="1" applyFill="1" applyBorder="1" applyAlignment="1">
      <alignment horizontal="left" vertical="center" indent="1"/>
    </xf>
    <xf numFmtId="3" fontId="15" fillId="2" borderId="1" xfId="2" applyNumberFormat="1" applyFont="1" applyFill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/>
    </xf>
    <xf numFmtId="3" fontId="16" fillId="2" borderId="1" xfId="2" applyNumberFormat="1" applyFont="1" applyFill="1" applyBorder="1" applyAlignment="1">
      <alignment horizontal="center" vertical="center"/>
    </xf>
    <xf numFmtId="3" fontId="15" fillId="2" borderId="4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left" vertical="center" indent="1"/>
    </xf>
    <xf numFmtId="3" fontId="7" fillId="0" borderId="0" xfId="2" applyNumberFormat="1" applyAlignment="1">
      <alignment horizontal="center" vertical="center"/>
    </xf>
    <xf numFmtId="3" fontId="16" fillId="4" borderId="3" xfId="0" applyNumberFormat="1" applyFont="1" applyFill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/>
    </xf>
    <xf numFmtId="3" fontId="16" fillId="4" borderId="4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left" vertical="center" indent="1"/>
    </xf>
    <xf numFmtId="3" fontId="16" fillId="0" borderId="3" xfId="0" applyNumberFormat="1" applyFont="1" applyBorder="1" applyAlignment="1">
      <alignment horizontal="left" vertical="center" indent="1"/>
    </xf>
    <xf numFmtId="3" fontId="16" fillId="0" borderId="1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left" vertical="center" indent="1"/>
    </xf>
    <xf numFmtId="3" fontId="15" fillId="0" borderId="2" xfId="2" applyNumberFormat="1" applyFont="1" applyBorder="1" applyAlignment="1">
      <alignment horizontal="left" vertical="center"/>
    </xf>
    <xf numFmtId="0" fontId="17" fillId="2" borderId="2" xfId="2" applyFont="1" applyFill="1" applyBorder="1" applyAlignment="1">
      <alignment horizontal="left" vertical="center" wrapText="1"/>
    </xf>
    <xf numFmtId="3" fontId="15" fillId="0" borderId="2" xfId="2" applyNumberFormat="1" applyFont="1" applyBorder="1" applyAlignment="1">
      <alignment horizontal="center" vertical="center"/>
    </xf>
    <xf numFmtId="3" fontId="16" fillId="0" borderId="2" xfId="2" applyNumberFormat="1" applyFont="1" applyBorder="1" applyAlignment="1">
      <alignment horizontal="center" vertical="center"/>
    </xf>
    <xf numFmtId="164" fontId="12" fillId="5" borderId="3" xfId="2" applyNumberFormat="1" applyFont="1" applyFill="1" applyBorder="1" applyAlignment="1">
      <alignment horizontal="left" vertical="center"/>
    </xf>
    <xf numFmtId="164" fontId="12" fillId="6" borderId="1" xfId="2" applyNumberFormat="1" applyFont="1" applyFill="1" applyBorder="1" applyAlignment="1">
      <alignment horizontal="center" vertical="center" wrapText="1"/>
    </xf>
    <xf numFmtId="164" fontId="12" fillId="6" borderId="1" xfId="2" applyNumberFormat="1" applyFont="1" applyFill="1" applyBorder="1" applyAlignment="1">
      <alignment horizontal="center" vertical="center"/>
    </xf>
    <xf numFmtId="164" fontId="13" fillId="6" borderId="1" xfId="2" applyNumberFormat="1" applyFont="1" applyFill="1" applyBorder="1" applyAlignment="1">
      <alignment horizontal="center" vertical="center"/>
    </xf>
    <xf numFmtId="164" fontId="12" fillId="7" borderId="4" xfId="2" quotePrefix="1" applyNumberFormat="1" applyFont="1" applyFill="1" applyBorder="1" applyAlignment="1">
      <alignment horizontal="center" vertical="center" wrapText="1"/>
    </xf>
    <xf numFmtId="164" fontId="12" fillId="6" borderId="4" xfId="2" applyNumberFormat="1" applyFont="1" applyFill="1" applyBorder="1" applyAlignment="1">
      <alignment horizontal="center" vertical="center"/>
    </xf>
    <xf numFmtId="164" fontId="12" fillId="5" borderId="1" xfId="2" applyNumberFormat="1" applyFont="1" applyFill="1" applyBorder="1" applyAlignment="1">
      <alignment horizontal="left" vertical="center"/>
    </xf>
    <xf numFmtId="164" fontId="12" fillId="5" borderId="1" xfId="2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 applyProtection="1">
      <alignment horizontal="center" vertical="center"/>
      <protection locked="0"/>
    </xf>
    <xf numFmtId="3" fontId="15" fillId="2" borderId="2" xfId="2" applyNumberFormat="1" applyFont="1" applyFill="1" applyBorder="1" applyAlignment="1">
      <alignment horizontal="center" vertical="center"/>
    </xf>
    <xf numFmtId="3" fontId="16" fillId="4" borderId="2" xfId="0" applyNumberFormat="1" applyFont="1" applyFill="1" applyBorder="1" applyAlignment="1">
      <alignment horizontal="center" vertical="center"/>
    </xf>
    <xf numFmtId="3" fontId="18" fillId="2" borderId="2" xfId="2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center" vertical="center" wrapText="1"/>
    </xf>
    <xf numFmtId="3" fontId="18" fillId="4" borderId="2" xfId="0" applyNumberFormat="1" applyFont="1" applyFill="1" applyBorder="1" applyAlignment="1">
      <alignment horizontal="center" vertical="center"/>
    </xf>
    <xf numFmtId="3" fontId="12" fillId="8" borderId="3" xfId="2" applyNumberFormat="1" applyFont="1" applyFill="1" applyBorder="1" applyAlignment="1">
      <alignment horizontal="left" vertical="center"/>
    </xf>
    <xf numFmtId="3" fontId="12" fillId="8" borderId="1" xfId="2" applyNumberFormat="1" applyFont="1" applyFill="1" applyBorder="1" applyAlignment="1">
      <alignment horizontal="center" vertical="center"/>
    </xf>
    <xf numFmtId="3" fontId="12" fillId="8" borderId="4" xfId="2" applyNumberFormat="1" applyFont="1" applyFill="1" applyBorder="1" applyAlignment="1">
      <alignment horizontal="center" vertical="center"/>
    </xf>
    <xf numFmtId="3" fontId="12" fillId="8" borderId="1" xfId="2" applyNumberFormat="1" applyFont="1" applyFill="1" applyBorder="1" applyAlignment="1">
      <alignment horizontal="left" vertical="center"/>
    </xf>
    <xf numFmtId="3" fontId="14" fillId="0" borderId="0" xfId="2" applyNumberFormat="1" applyFont="1" applyAlignment="1">
      <alignment horizontal="center" vertical="center"/>
    </xf>
    <xf numFmtId="164" fontId="12" fillId="3" borderId="2" xfId="2" applyNumberFormat="1" applyFont="1" applyFill="1" applyBorder="1" applyAlignment="1">
      <alignment horizontal="left" vertical="center"/>
    </xf>
    <xf numFmtId="3" fontId="16" fillId="4" borderId="2" xfId="0" applyNumberFormat="1" applyFont="1" applyFill="1" applyBorder="1" applyAlignment="1">
      <alignment horizontal="left" vertical="center" indent="1"/>
    </xf>
    <xf numFmtId="3" fontId="0" fillId="0" borderId="0" xfId="0" applyNumberFormat="1"/>
    <xf numFmtId="10" fontId="0" fillId="0" borderId="0" xfId="0" applyNumberFormat="1"/>
    <xf numFmtId="164" fontId="12" fillId="3" borderId="3" xfId="2" applyNumberFormat="1" applyFont="1" applyFill="1" applyBorder="1" applyAlignment="1">
      <alignment horizontal="left" vertical="center"/>
    </xf>
    <xf numFmtId="164" fontId="12" fillId="3" borderId="1" xfId="2" applyNumberFormat="1" applyFont="1" applyFill="1" applyBorder="1" applyAlignment="1">
      <alignment horizontal="left" vertical="center"/>
    </xf>
    <xf numFmtId="3" fontId="7" fillId="0" borderId="1" xfId="2" applyNumberFormat="1" applyBorder="1" applyAlignment="1">
      <alignment horizontal="center" vertical="center"/>
    </xf>
    <xf numFmtId="3" fontId="16" fillId="2" borderId="5" xfId="2" applyNumberFormat="1" applyFont="1" applyFill="1" applyBorder="1" applyAlignment="1">
      <alignment horizontal="center" vertical="center" wrapText="1"/>
    </xf>
    <xf numFmtId="3" fontId="16" fillId="2" borderId="1" xfId="2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5" fillId="0" borderId="2" xfId="2" applyFont="1" applyBorder="1" applyAlignment="1">
      <alignment horizontal="left" vertical="center"/>
    </xf>
    <xf numFmtId="0" fontId="15" fillId="0" borderId="2" xfId="2" applyFont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left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left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center" vertical="center"/>
    </xf>
    <xf numFmtId="0" fontId="15" fillId="2" borderId="2" xfId="2" applyFont="1" applyFill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/>
    </xf>
    <xf numFmtId="3" fontId="13" fillId="9" borderId="3" xfId="0" applyNumberFormat="1" applyFont="1" applyFill="1" applyBorder="1" applyAlignment="1">
      <alignment horizontal="left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4" xfId="0" applyNumberFormat="1" applyFont="1" applyFill="1" applyBorder="1" applyAlignment="1">
      <alignment horizontal="center" vertical="center"/>
    </xf>
    <xf numFmtId="3" fontId="13" fillId="9" borderId="1" xfId="0" applyNumberFormat="1" applyFont="1" applyFill="1" applyBorder="1" applyAlignment="1">
      <alignment horizontal="left" vertical="center"/>
    </xf>
    <xf numFmtId="3" fontId="13" fillId="9" borderId="1" xfId="0" applyNumberFormat="1" applyFont="1" applyFill="1" applyBorder="1" applyAlignment="1">
      <alignment horizontal="center" vertical="center"/>
    </xf>
    <xf numFmtId="0" fontId="15" fillId="0" borderId="2" xfId="2" applyFont="1" applyBorder="1" applyAlignment="1">
      <alignment horizontal="left" vertical="center" wrapText="1"/>
    </xf>
    <xf numFmtId="0" fontId="15" fillId="0" borderId="2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  <xf numFmtId="164" fontId="19" fillId="0" borderId="0" xfId="2" applyNumberFormat="1" applyFont="1" applyAlignment="1">
      <alignment horizontal="center" vertical="center"/>
    </xf>
    <xf numFmtId="3" fontId="16" fillId="4" borderId="3" xfId="0" applyNumberFormat="1" applyFont="1" applyFill="1" applyBorder="1" applyAlignment="1">
      <alignment horizontal="left" vertical="center" wrapText="1" indent="1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4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left" vertical="center" wrapText="1" indent="1"/>
    </xf>
    <xf numFmtId="3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15" fillId="10" borderId="3" xfId="2" applyNumberFormat="1" applyFont="1" applyFill="1" applyBorder="1" applyAlignment="1">
      <alignment horizontal="left" vertical="center" indent="1"/>
    </xf>
    <xf numFmtId="3" fontId="15" fillId="10" borderId="1" xfId="2" applyNumberFormat="1" applyFont="1" applyFill="1" applyBorder="1" applyAlignment="1">
      <alignment horizontal="left" vertical="center" indent="1"/>
    </xf>
    <xf numFmtId="3" fontId="13" fillId="4" borderId="1" xfId="0" applyNumberFormat="1" applyFont="1" applyFill="1" applyBorder="1" applyAlignment="1">
      <alignment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3" fontId="13" fillId="9" borderId="3" xfId="0" applyNumberFormat="1" applyFont="1" applyFill="1" applyBorder="1" applyAlignment="1">
      <alignment horizontal="left" vertical="center" wrapText="1"/>
    </xf>
    <xf numFmtId="3" fontId="13" fillId="9" borderId="1" xfId="0" applyNumberFormat="1" applyFont="1" applyFill="1" applyBorder="1" applyAlignment="1">
      <alignment horizontal="left" vertical="center" wrapText="1"/>
    </xf>
    <xf numFmtId="3" fontId="13" fillId="9" borderId="1" xfId="0" applyNumberFormat="1" applyFont="1" applyFill="1" applyBorder="1" applyAlignment="1">
      <alignment horizontal="center" vertical="center" wrapText="1"/>
    </xf>
    <xf numFmtId="0" fontId="15" fillId="2" borderId="2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center" vertical="center"/>
    </xf>
    <xf numFmtId="0" fontId="0" fillId="0" borderId="1" xfId="0" applyBorder="1"/>
    <xf numFmtId="3" fontId="15" fillId="0" borderId="2" xfId="2" applyNumberFormat="1" applyFont="1" applyBorder="1" applyAlignment="1">
      <alignment horizontal="left" vertical="center" wrapText="1" indent="1"/>
    </xf>
    <xf numFmtId="3" fontId="15" fillId="0" borderId="1" xfId="2" applyNumberFormat="1" applyFont="1" applyBorder="1" applyAlignment="1" applyProtection="1">
      <alignment horizontal="center" vertical="center" wrapText="1"/>
      <protection locked="0"/>
    </xf>
    <xf numFmtId="3" fontId="15" fillId="0" borderId="1" xfId="2" applyNumberFormat="1" applyFont="1" applyBorder="1" applyAlignment="1">
      <alignment horizontal="center" vertical="center" wrapText="1"/>
    </xf>
    <xf numFmtId="3" fontId="13" fillId="9" borderId="2" xfId="0" applyNumberFormat="1" applyFont="1" applyFill="1" applyBorder="1" applyAlignment="1">
      <alignment horizontal="left" vertical="center"/>
    </xf>
    <xf numFmtId="3" fontId="19" fillId="0" borderId="0" xfId="2" applyNumberFormat="1" applyFont="1" applyAlignment="1">
      <alignment horizontal="center" vertical="center"/>
    </xf>
    <xf numFmtId="0" fontId="15" fillId="11" borderId="1" xfId="2" applyFont="1" applyFill="1" applyBorder="1" applyAlignment="1">
      <alignment horizontal="center" vertical="center" wrapText="1"/>
    </xf>
    <xf numFmtId="164" fontId="15" fillId="11" borderId="1" xfId="2" applyNumberFormat="1" applyFont="1" applyFill="1" applyBorder="1" applyAlignment="1">
      <alignment horizontal="center" vertical="center"/>
    </xf>
    <xf numFmtId="165" fontId="15" fillId="11" borderId="1" xfId="2" applyNumberFormat="1" applyFont="1" applyFill="1" applyBorder="1" applyAlignment="1">
      <alignment horizontal="center" vertical="center"/>
    </xf>
    <xf numFmtId="166" fontId="15" fillId="10" borderId="1" xfId="2" applyNumberFormat="1" applyFont="1" applyFill="1" applyBorder="1" applyAlignment="1">
      <alignment horizontal="center" vertical="center"/>
    </xf>
    <xf numFmtId="3" fontId="15" fillId="0" borderId="1" xfId="2" applyNumberFormat="1" applyFont="1" applyBorder="1" applyAlignment="1">
      <alignment horizontal="center" vertical="center"/>
    </xf>
    <xf numFmtId="3" fontId="15" fillId="0" borderId="13" xfId="2" applyNumberFormat="1" applyFont="1" applyBorder="1" applyAlignment="1" applyProtection="1">
      <alignment horizontal="center" vertical="center"/>
      <protection locked="0"/>
    </xf>
    <xf numFmtId="3" fontId="15" fillId="0" borderId="13" xfId="2" applyNumberFormat="1" applyFont="1" applyBorder="1" applyAlignment="1">
      <alignment horizontal="center" vertical="center"/>
    </xf>
    <xf numFmtId="3" fontId="16" fillId="4" borderId="5" xfId="0" applyNumberFormat="1" applyFont="1" applyFill="1" applyBorder="1" applyAlignment="1" applyProtection="1">
      <alignment horizontal="center" vertical="center"/>
      <protection locked="0"/>
    </xf>
    <xf numFmtId="3" fontId="12" fillId="3" borderId="3" xfId="2" applyNumberFormat="1" applyFont="1" applyFill="1" applyBorder="1" applyAlignment="1">
      <alignment horizontal="left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12" fillId="11" borderId="1" xfId="2" applyFont="1" applyFill="1" applyBorder="1" applyAlignment="1">
      <alignment horizontal="center" vertical="center" wrapText="1"/>
    </xf>
    <xf numFmtId="164" fontId="12" fillId="11" borderId="1" xfId="2" applyNumberFormat="1" applyFont="1" applyFill="1" applyBorder="1" applyAlignment="1">
      <alignment horizontal="center" vertical="center"/>
    </xf>
    <xf numFmtId="165" fontId="12" fillId="11" borderId="1" xfId="2" applyNumberFormat="1" applyFont="1" applyFill="1" applyBorder="1" applyAlignment="1">
      <alignment horizontal="center" vertical="center"/>
    </xf>
    <xf numFmtId="166" fontId="12" fillId="10" borderId="1" xfId="2" applyNumberFormat="1" applyFont="1" applyFill="1" applyBorder="1" applyAlignment="1">
      <alignment horizontal="center" vertical="center"/>
    </xf>
    <xf numFmtId="3" fontId="13" fillId="0" borderId="1" xfId="2" applyNumberFormat="1" applyFont="1" applyBorder="1" applyAlignment="1">
      <alignment horizontal="center" vertical="center" wrapText="1"/>
    </xf>
    <xf numFmtId="3" fontId="12" fillId="0" borderId="4" xfId="2" applyNumberFormat="1" applyFont="1" applyBorder="1" applyAlignment="1">
      <alignment horizontal="center" vertical="center" wrapText="1"/>
    </xf>
    <xf numFmtId="3" fontId="12" fillId="3" borderId="1" xfId="2" applyNumberFormat="1" applyFont="1" applyFill="1" applyBorder="1" applyAlignment="1">
      <alignment horizontal="left" vertical="center" wrapText="1"/>
    </xf>
    <xf numFmtId="3" fontId="12" fillId="3" borderId="1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5" fillId="0" borderId="7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164" fontId="12" fillId="3" borderId="4" xfId="2" applyNumberFormat="1" applyFont="1" applyFill="1" applyBorder="1" applyAlignment="1">
      <alignment horizontal="center" vertical="center"/>
    </xf>
    <xf numFmtId="164" fontId="12" fillId="3" borderId="3" xfId="2" applyNumberFormat="1" applyFont="1" applyFill="1" applyBorder="1" applyAlignment="1">
      <alignment horizontal="center" vertical="center"/>
    </xf>
    <xf numFmtId="164" fontId="12" fillId="5" borderId="4" xfId="2" applyNumberFormat="1" applyFont="1" applyFill="1" applyBorder="1" applyAlignment="1">
      <alignment horizontal="center" vertical="center"/>
    </xf>
    <xf numFmtId="164" fontId="12" fillId="5" borderId="3" xfId="2" applyNumberFormat="1" applyFont="1" applyFill="1" applyBorder="1" applyAlignment="1">
      <alignment horizontal="center" vertical="center"/>
    </xf>
    <xf numFmtId="164" fontId="12" fillId="3" borderId="4" xfId="2" applyNumberFormat="1" applyFont="1" applyFill="1" applyBorder="1" applyAlignment="1">
      <alignment horizontal="left" vertical="center"/>
    </xf>
    <xf numFmtId="164" fontId="12" fillId="5" borderId="2" xfId="2" applyNumberFormat="1" applyFont="1" applyFill="1" applyBorder="1" applyAlignment="1">
      <alignment horizontal="center" vertical="center"/>
    </xf>
    <xf numFmtId="3" fontId="15" fillId="11" borderId="1" xfId="2" applyNumberFormat="1" applyFont="1" applyFill="1" applyBorder="1" applyAlignment="1">
      <alignment horizontal="center" vertical="center" wrapText="1"/>
    </xf>
    <xf numFmtId="3" fontId="15" fillId="10" borderId="1" xfId="2" applyNumberFormat="1" applyFont="1" applyFill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/>
    </xf>
    <xf numFmtId="3" fontId="16" fillId="2" borderId="4" xfId="2" applyNumberFormat="1" applyFont="1" applyFill="1" applyBorder="1" applyAlignment="1">
      <alignment horizontal="center" vertical="center" wrapText="1"/>
    </xf>
    <xf numFmtId="3" fontId="7" fillId="0" borderId="3" xfId="2" applyNumberFormat="1" applyBorder="1" applyAlignment="1">
      <alignment horizontal="center" vertical="center"/>
    </xf>
    <xf numFmtId="3" fontId="16" fillId="4" borderId="8" xfId="0" applyNumberFormat="1" applyFont="1" applyFill="1" applyBorder="1" applyAlignment="1">
      <alignment horizontal="left" vertical="center" indent="1"/>
    </xf>
    <xf numFmtId="3" fontId="16" fillId="4" borderId="9" xfId="0" applyNumberFormat="1" applyFont="1" applyFill="1" applyBorder="1" applyAlignment="1">
      <alignment horizontal="center" vertical="center"/>
    </xf>
    <xf numFmtId="3" fontId="16" fillId="2" borderId="5" xfId="2" applyNumberFormat="1" applyFont="1" applyFill="1" applyBorder="1" applyAlignment="1" applyProtection="1">
      <alignment horizontal="center" vertical="center" wrapText="1"/>
      <protection locked="0"/>
    </xf>
    <xf numFmtId="3" fontId="16" fillId="0" borderId="3" xfId="2" applyNumberFormat="1" applyFont="1" applyBorder="1" applyAlignment="1">
      <alignment horizontal="center" vertical="center" wrapText="1"/>
    </xf>
    <xf numFmtId="3" fontId="16" fillId="0" borderId="1" xfId="2" applyNumberFormat="1" applyFont="1" applyBorder="1" applyAlignment="1">
      <alignment horizontal="center" vertical="center" wrapText="1"/>
    </xf>
    <xf numFmtId="3" fontId="16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16" fillId="12" borderId="1" xfId="2" applyNumberFormat="1" applyFont="1" applyFill="1" applyBorder="1" applyAlignment="1">
      <alignment horizontal="center" vertical="center" wrapText="1"/>
    </xf>
    <xf numFmtId="3" fontId="16" fillId="12" borderId="4" xfId="2" applyNumberFormat="1" applyFont="1" applyFill="1" applyBorder="1" applyAlignment="1">
      <alignment horizontal="center" vertical="center" wrapText="1"/>
    </xf>
    <xf numFmtId="3" fontId="12" fillId="3" borderId="2" xfId="2" applyNumberFormat="1" applyFont="1" applyFill="1" applyBorder="1" applyAlignment="1">
      <alignment horizontal="left" vertical="center" wrapText="1"/>
    </xf>
    <xf numFmtId="3" fontId="12" fillId="11" borderId="1" xfId="2" applyNumberFormat="1" applyFont="1" applyFill="1" applyBorder="1" applyAlignment="1">
      <alignment horizontal="center" vertical="center" wrapText="1"/>
    </xf>
    <xf numFmtId="3" fontId="12" fillId="10" borderId="1" xfId="2" applyNumberFormat="1" applyFont="1" applyFill="1" applyBorder="1" applyAlignment="1">
      <alignment horizontal="center" vertical="center" wrapText="1"/>
    </xf>
    <xf numFmtId="3" fontId="12" fillId="3" borderId="4" xfId="2" applyNumberFormat="1" applyFont="1" applyFill="1" applyBorder="1" applyAlignment="1">
      <alignment horizontal="center" vertical="center" wrapText="1"/>
    </xf>
    <xf numFmtId="3" fontId="12" fillId="3" borderId="3" xfId="2" applyNumberFormat="1" applyFont="1" applyFill="1" applyBorder="1" applyAlignment="1">
      <alignment horizontal="center" vertical="center" wrapText="1"/>
    </xf>
    <xf numFmtId="167" fontId="16" fillId="4" borderId="1" xfId="5" applyNumberFormat="1" applyFont="1" applyFill="1" applyBorder="1" applyAlignment="1">
      <alignment horizontal="center" vertical="center"/>
    </xf>
    <xf numFmtId="167" fontId="16" fillId="4" borderId="4" xfId="5" applyNumberFormat="1" applyFont="1" applyFill="1" applyBorder="1" applyAlignment="1">
      <alignment horizontal="center" vertical="center"/>
    </xf>
    <xf numFmtId="167" fontId="16" fillId="4" borderId="3" xfId="5" applyNumberFormat="1" applyFont="1" applyFill="1" applyBorder="1" applyAlignment="1">
      <alignment horizontal="center" vertical="center"/>
    </xf>
    <xf numFmtId="167" fontId="16" fillId="4" borderId="5" xfId="5" applyNumberFormat="1" applyFont="1" applyFill="1" applyBorder="1" applyAlignment="1">
      <alignment horizontal="center" vertical="center"/>
    </xf>
    <xf numFmtId="167" fontId="12" fillId="3" borderId="1" xfId="2" applyNumberFormat="1" applyFont="1" applyFill="1" applyBorder="1" applyAlignment="1">
      <alignment horizontal="center" vertical="center" wrapText="1"/>
    </xf>
    <xf numFmtId="167" fontId="12" fillId="3" borderId="4" xfId="2" applyNumberFormat="1" applyFont="1" applyFill="1" applyBorder="1" applyAlignment="1">
      <alignment horizontal="center" vertical="center" wrapText="1"/>
    </xf>
    <xf numFmtId="167" fontId="12" fillId="3" borderId="3" xfId="2" applyNumberFormat="1" applyFont="1" applyFill="1" applyBorder="1" applyAlignment="1">
      <alignment horizontal="center" vertical="center" wrapText="1"/>
    </xf>
    <xf numFmtId="164" fontId="12" fillId="6" borderId="2" xfId="2" applyNumberFormat="1" applyFont="1" applyFill="1" applyBorder="1" applyAlignment="1">
      <alignment horizontal="center" vertical="center" wrapText="1"/>
    </xf>
    <xf numFmtId="164" fontId="12" fillId="6" borderId="2" xfId="2" applyNumberFormat="1" applyFont="1" applyFill="1" applyBorder="1" applyAlignment="1">
      <alignment horizontal="center" vertical="center"/>
    </xf>
    <xf numFmtId="164" fontId="13" fillId="6" borderId="2" xfId="2" applyNumberFormat="1" applyFont="1" applyFill="1" applyBorder="1" applyAlignment="1">
      <alignment horizontal="center" vertical="center"/>
    </xf>
    <xf numFmtId="164" fontId="13" fillId="6" borderId="3" xfId="2" applyNumberFormat="1" applyFont="1" applyFill="1" applyBorder="1" applyAlignment="1">
      <alignment horizontal="center" vertical="center"/>
    </xf>
    <xf numFmtId="3" fontId="15" fillId="0" borderId="2" xfId="2" applyNumberFormat="1" applyFont="1" applyBorder="1" applyAlignment="1">
      <alignment horizontal="center" vertical="center" wrapText="1"/>
    </xf>
    <xf numFmtId="3" fontId="16" fillId="4" borderId="3" xfId="0" applyNumberFormat="1" applyFont="1" applyFill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3" fontId="13" fillId="4" borderId="2" xfId="0" applyNumberFormat="1" applyFont="1" applyFill="1" applyBorder="1" applyAlignment="1">
      <alignment horizontal="center" vertical="center"/>
    </xf>
    <xf numFmtId="3" fontId="13" fillId="4" borderId="3" xfId="0" applyNumberFormat="1" applyFont="1" applyFill="1" applyBorder="1" applyAlignment="1">
      <alignment horizontal="center" vertical="center"/>
    </xf>
    <xf numFmtId="3" fontId="13" fillId="9" borderId="4" xfId="0" applyNumberFormat="1" applyFont="1" applyFill="1" applyBorder="1" applyAlignment="1">
      <alignment horizontal="center" vertical="center"/>
    </xf>
    <xf numFmtId="3" fontId="13" fillId="9" borderId="3" xfId="0" applyNumberFormat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left" vertical="center" indent="1"/>
    </xf>
    <xf numFmtId="3" fontId="16" fillId="0" borderId="1" xfId="0" applyNumberFormat="1" applyFont="1" applyBorder="1" applyAlignment="1">
      <alignment horizontal="left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8" xfId="0" applyNumberFormat="1" applyFont="1" applyBorder="1" applyAlignment="1">
      <alignment horizontal="left" vertical="center" indent="1"/>
    </xf>
    <xf numFmtId="3" fontId="16" fillId="0" borderId="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 applyProtection="1">
      <alignment horizontal="center" vertical="center"/>
      <protection locked="0"/>
    </xf>
    <xf numFmtId="3" fontId="16" fillId="0" borderId="1" xfId="0" applyNumberFormat="1" applyFont="1" applyBorder="1" applyAlignment="1" applyProtection="1">
      <alignment horizontal="center" vertical="center"/>
      <protection locked="0"/>
    </xf>
    <xf numFmtId="3" fontId="15" fillId="0" borderId="1" xfId="2" quotePrefix="1" applyNumberFormat="1" applyFont="1" applyBorder="1" applyAlignment="1">
      <alignment horizontal="center" vertical="center"/>
    </xf>
    <xf numFmtId="3" fontId="16" fillId="0" borderId="1" xfId="0" quotePrefix="1" applyNumberFormat="1" applyFont="1" applyBorder="1" applyAlignment="1">
      <alignment horizontal="left" vertical="center"/>
    </xf>
    <xf numFmtId="3" fontId="13" fillId="3" borderId="2" xfId="0" applyNumberFormat="1" applyFont="1" applyFill="1" applyBorder="1" applyAlignment="1">
      <alignment horizontal="left" vertical="center"/>
    </xf>
    <xf numFmtId="3" fontId="12" fillId="0" borderId="2" xfId="2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6" fillId="0" borderId="3" xfId="2" applyNumberFormat="1" applyFont="1" applyBorder="1" applyAlignment="1">
      <alignment vertical="center" wrapText="1"/>
    </xf>
    <xf numFmtId="3" fontId="15" fillId="0" borderId="4" xfId="2" applyNumberFormat="1" applyFont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left" vertical="center" wrapText="1" indent="1"/>
    </xf>
    <xf numFmtId="3" fontId="15" fillId="0" borderId="3" xfId="2" applyNumberFormat="1" applyFont="1" applyBorder="1" applyAlignment="1">
      <alignment horizontal="center" vertical="center" wrapText="1"/>
    </xf>
    <xf numFmtId="3" fontId="15" fillId="0" borderId="8" xfId="2" applyNumberFormat="1" applyFont="1" applyBorder="1" applyAlignment="1">
      <alignment horizontal="left" vertical="center" wrapText="1" indent="1"/>
    </xf>
    <xf numFmtId="3" fontId="15" fillId="0" borderId="9" xfId="2" applyNumberFormat="1" applyFont="1" applyBorder="1" applyAlignment="1">
      <alignment horizontal="center" vertical="center" wrapText="1"/>
    </xf>
    <xf numFmtId="3" fontId="15" fillId="0" borderId="5" xfId="2" applyNumberFormat="1" applyFont="1" applyBorder="1" applyAlignment="1" applyProtection="1">
      <alignment horizontal="center" vertical="center" wrapText="1"/>
      <protection locked="0"/>
    </xf>
    <xf numFmtId="3" fontId="16" fillId="0" borderId="2" xfId="2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/>
    </xf>
    <xf numFmtId="3" fontId="16" fillId="4" borderId="7" xfId="0" applyNumberFormat="1" applyFont="1" applyFill="1" applyBorder="1" applyAlignment="1">
      <alignment horizontal="left" vertical="center" indent="1"/>
    </xf>
    <xf numFmtId="0" fontId="0" fillId="0" borderId="10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10" xfId="0" applyBorder="1" applyAlignment="1">
      <alignment horizontal="center" vertical="center"/>
    </xf>
    <xf numFmtId="10" fontId="13" fillId="3" borderId="2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left" vertical="center"/>
    </xf>
    <xf numFmtId="10" fontId="13" fillId="3" borderId="1" xfId="0" applyNumberFormat="1" applyFont="1" applyFill="1" applyBorder="1" applyAlignment="1">
      <alignment horizontal="center" vertical="center"/>
    </xf>
    <xf numFmtId="10" fontId="13" fillId="3" borderId="4" xfId="0" applyNumberFormat="1" applyFont="1" applyFill="1" applyBorder="1" applyAlignment="1">
      <alignment horizontal="center" vertical="center"/>
    </xf>
    <xf numFmtId="10" fontId="13" fillId="3" borderId="3" xfId="0" applyNumberFormat="1" applyFont="1" applyFill="1" applyBorder="1" applyAlignment="1">
      <alignment horizontal="center" vertical="center"/>
    </xf>
    <xf numFmtId="10" fontId="13" fillId="3" borderId="4" xfId="0" applyNumberFormat="1" applyFont="1" applyFill="1" applyBorder="1" applyAlignment="1">
      <alignment horizontal="left" vertical="center"/>
    </xf>
    <xf numFmtId="10" fontId="13" fillId="3" borderId="2" xfId="0" applyNumberFormat="1" applyFont="1" applyFill="1" applyBorder="1" applyAlignment="1">
      <alignment horizontal="center" vertical="center"/>
    </xf>
    <xf numFmtId="3" fontId="13" fillId="9" borderId="2" xfId="0" applyNumberFormat="1" applyFont="1" applyFill="1" applyBorder="1" applyAlignment="1">
      <alignment horizontal="center" vertical="center"/>
    </xf>
    <xf numFmtId="164" fontId="12" fillId="3" borderId="4" xfId="2" applyNumberFormat="1" applyFont="1" applyFill="1" applyBorder="1" applyAlignment="1">
      <alignment horizontal="left" vertical="center" wrapText="1"/>
    </xf>
    <xf numFmtId="3" fontId="16" fillId="4" borderId="2" xfId="0" applyNumberFormat="1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16" fillId="4" borderId="8" xfId="0" applyNumberFormat="1" applyFont="1" applyFill="1" applyBorder="1" applyAlignment="1">
      <alignment horizontal="left" vertical="center" wrapText="1" indent="1"/>
    </xf>
    <xf numFmtId="0" fontId="0" fillId="0" borderId="5" xfId="0" applyBorder="1" applyAlignment="1" applyProtection="1">
      <alignment horizontal="center" vertical="center"/>
      <protection locked="0"/>
    </xf>
    <xf numFmtId="164" fontId="12" fillId="3" borderId="2" xfId="2" applyNumberFormat="1" applyFont="1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center"/>
      <protection locked="0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5" fillId="0" borderId="8" xfId="2" applyFont="1" applyBorder="1" applyAlignment="1">
      <alignment horizontal="left" vertical="center"/>
    </xf>
    <xf numFmtId="0" fontId="15" fillId="0" borderId="8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7" fillId="0" borderId="0" xfId="2" applyAlignment="1">
      <alignment horizontal="left" vertical="center"/>
    </xf>
    <xf numFmtId="0" fontId="20" fillId="0" borderId="0" xfId="2" applyFont="1" applyAlignment="1">
      <alignment vertical="center"/>
    </xf>
    <xf numFmtId="0" fontId="20" fillId="0" borderId="0" xfId="2" applyFont="1"/>
    <xf numFmtId="0" fontId="16" fillId="0" borderId="0" xfId="2" applyFont="1" applyAlignment="1">
      <alignment vertical="center"/>
    </xf>
    <xf numFmtId="0" fontId="16" fillId="0" borderId="0" xfId="2" applyFont="1"/>
    <xf numFmtId="164" fontId="13" fillId="13" borderId="1" xfId="2" applyNumberFormat="1" applyFont="1" applyFill="1" applyBorder="1" applyAlignment="1">
      <alignment horizontal="left" vertical="center" wrapText="1"/>
    </xf>
    <xf numFmtId="164" fontId="13" fillId="13" borderId="2" xfId="2" applyNumberFormat="1" applyFont="1" applyFill="1" applyBorder="1" applyAlignment="1">
      <alignment horizontal="center" vertical="center"/>
    </xf>
    <xf numFmtId="164" fontId="13" fillId="0" borderId="0" xfId="2" applyNumberFormat="1" applyFont="1" applyAlignment="1">
      <alignment vertical="center"/>
    </xf>
    <xf numFmtId="164" fontId="13" fillId="0" borderId="0" xfId="2" applyNumberFormat="1" applyFont="1"/>
    <xf numFmtId="164" fontId="13" fillId="13" borderId="1" xfId="2" applyNumberFormat="1" applyFont="1" applyFill="1" applyBorder="1" applyAlignment="1">
      <alignment horizontal="center" vertical="center" wrapText="1"/>
    </xf>
    <xf numFmtId="164" fontId="13" fillId="13" borderId="1" xfId="2" applyNumberFormat="1" applyFont="1" applyFill="1" applyBorder="1" applyAlignment="1">
      <alignment horizontal="center" vertical="center"/>
    </xf>
    <xf numFmtId="10" fontId="13" fillId="5" borderId="1" xfId="2" applyNumberFormat="1" applyFont="1" applyFill="1" applyBorder="1" applyAlignment="1">
      <alignment horizontal="left" vertical="center" wrapText="1"/>
    </xf>
    <xf numFmtId="10" fontId="13" fillId="3" borderId="1" xfId="2" applyNumberFormat="1" applyFont="1" applyFill="1" applyBorder="1" applyAlignment="1">
      <alignment horizontal="center" vertical="center"/>
    </xf>
    <xf numFmtId="9" fontId="13" fillId="3" borderId="1" xfId="0" applyNumberFormat="1" applyFont="1" applyFill="1" applyBorder="1" applyAlignment="1">
      <alignment horizontal="center" vertical="center"/>
    </xf>
    <xf numFmtId="167" fontId="13" fillId="3" borderId="1" xfId="0" applyNumberFormat="1" applyFont="1" applyFill="1" applyBorder="1" applyAlignment="1">
      <alignment horizontal="center" vertical="center"/>
    </xf>
    <xf numFmtId="10" fontId="13" fillId="0" borderId="0" xfId="2" applyNumberFormat="1" applyFont="1" applyAlignment="1">
      <alignment vertical="center"/>
    </xf>
    <xf numFmtId="3" fontId="16" fillId="2" borderId="1" xfId="2" applyNumberFormat="1" applyFont="1" applyFill="1" applyBorder="1" applyAlignment="1">
      <alignment horizontal="left" vertical="center" wrapText="1" indent="2"/>
    </xf>
    <xf numFmtId="3" fontId="13" fillId="2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vertical="center"/>
    </xf>
    <xf numFmtId="3" fontId="16" fillId="0" borderId="0" xfId="2" applyNumberFormat="1" applyFont="1"/>
    <xf numFmtId="4" fontId="13" fillId="14" borderId="1" xfId="2" applyNumberFormat="1" applyFont="1" applyFill="1" applyBorder="1" applyAlignment="1">
      <alignment vertical="center" wrapText="1"/>
    </xf>
    <xf numFmtId="4" fontId="13" fillId="15" borderId="1" xfId="2" applyNumberFormat="1" applyFont="1" applyFill="1" applyBorder="1" applyAlignment="1">
      <alignment horizontal="center" vertical="center"/>
    </xf>
    <xf numFmtId="4" fontId="13" fillId="15" borderId="1" xfId="0" applyNumberFormat="1" applyFont="1" applyFill="1" applyBorder="1" applyAlignment="1">
      <alignment horizontal="center" vertical="center"/>
    </xf>
    <xf numFmtId="168" fontId="13" fillId="15" borderId="1" xfId="0" applyNumberFormat="1" applyFont="1" applyFill="1" applyBorder="1" applyAlignment="1">
      <alignment horizontal="center" vertical="center"/>
    </xf>
    <xf numFmtId="4" fontId="13" fillId="5" borderId="1" xfId="2" applyNumberFormat="1" applyFont="1" applyFill="1" applyBorder="1" applyAlignment="1">
      <alignment vertical="center" wrapText="1"/>
    </xf>
    <xf numFmtId="4" fontId="13" fillId="3" borderId="1" xfId="2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3" fillId="0" borderId="0" xfId="2" applyNumberFormat="1" applyFont="1" applyAlignment="1">
      <alignment vertical="center"/>
    </xf>
    <xf numFmtId="4" fontId="21" fillId="16" borderId="1" xfId="2" applyNumberFormat="1" applyFont="1" applyFill="1" applyBorder="1" applyAlignment="1">
      <alignment vertical="center" wrapText="1"/>
    </xf>
    <xf numFmtId="4" fontId="21" fillId="17" borderId="1" xfId="2" applyNumberFormat="1" applyFont="1" applyFill="1" applyBorder="1" applyAlignment="1">
      <alignment horizontal="center" vertical="center" wrapText="1"/>
    </xf>
    <xf numFmtId="4" fontId="21" fillId="17" borderId="1" xfId="0" applyNumberFormat="1" applyFont="1" applyFill="1" applyBorder="1" applyAlignment="1">
      <alignment horizontal="center" vertical="center"/>
    </xf>
    <xf numFmtId="4" fontId="13" fillId="3" borderId="1" xfId="2" applyNumberFormat="1" applyFont="1" applyFill="1" applyBorder="1" applyAlignment="1">
      <alignment horizontal="center" vertical="center" wrapText="1"/>
    </xf>
    <xf numFmtId="10" fontId="18" fillId="18" borderId="1" xfId="2" applyNumberFormat="1" applyFont="1" applyFill="1" applyBorder="1" applyAlignment="1">
      <alignment horizontal="left" vertical="center" wrapText="1" indent="2"/>
    </xf>
    <xf numFmtId="10" fontId="21" fillId="18" borderId="1" xfId="2" applyNumberFormat="1" applyFont="1" applyFill="1" applyBorder="1" applyAlignment="1">
      <alignment horizontal="center" vertical="center"/>
    </xf>
    <xf numFmtId="10" fontId="18" fillId="17" borderId="1" xfId="0" applyNumberFormat="1" applyFont="1" applyFill="1" applyBorder="1" applyAlignment="1">
      <alignment horizontal="center" vertical="center"/>
    </xf>
    <xf numFmtId="10" fontId="16" fillId="2" borderId="1" xfId="2" applyNumberFormat="1" applyFont="1" applyFill="1" applyBorder="1" applyAlignment="1">
      <alignment horizontal="left" vertical="center" wrapText="1" indent="2"/>
    </xf>
    <xf numFmtId="10" fontId="16" fillId="0" borderId="1" xfId="0" applyNumberFormat="1" applyFont="1" applyBorder="1" applyAlignment="1">
      <alignment horizontal="center" vertical="center"/>
    </xf>
    <xf numFmtId="10" fontId="16" fillId="0" borderId="0" xfId="2" applyNumberFormat="1" applyFont="1" applyAlignment="1">
      <alignment vertical="center"/>
    </xf>
    <xf numFmtId="10" fontId="16" fillId="0" borderId="0" xfId="2" applyNumberFormat="1" applyFont="1"/>
    <xf numFmtId="4" fontId="18" fillId="18" borderId="1" xfId="2" applyNumberFormat="1" applyFont="1" applyFill="1" applyBorder="1" applyAlignment="1">
      <alignment horizontal="left" vertical="center" wrapText="1" indent="2"/>
    </xf>
    <xf numFmtId="4" fontId="21" fillId="18" borderId="1" xfId="2" applyNumberFormat="1" applyFont="1" applyFill="1" applyBorder="1" applyAlignment="1">
      <alignment horizontal="center" vertical="center"/>
    </xf>
    <xf numFmtId="4" fontId="18" fillId="17" borderId="1" xfId="0" applyNumberFormat="1" applyFont="1" applyFill="1" applyBorder="1" applyAlignment="1">
      <alignment horizontal="center" vertical="center"/>
    </xf>
    <xf numFmtId="4" fontId="16" fillId="2" borderId="1" xfId="2" applyNumberFormat="1" applyFont="1" applyFill="1" applyBorder="1" applyAlignment="1">
      <alignment horizontal="left" vertical="center" wrapText="1" indent="2"/>
    </xf>
    <xf numFmtId="4" fontId="16" fillId="0" borderId="1" xfId="0" applyNumberFormat="1" applyFont="1" applyBorder="1" applyAlignment="1">
      <alignment horizontal="center" vertical="center"/>
    </xf>
    <xf numFmtId="4" fontId="16" fillId="0" borderId="0" xfId="2" applyNumberFormat="1" applyFont="1" applyAlignment="1">
      <alignment vertical="center"/>
    </xf>
    <xf numFmtId="4" fontId="16" fillId="0" borderId="0" xfId="2" applyNumberFormat="1" applyFont="1"/>
    <xf numFmtId="10" fontId="13" fillId="14" borderId="1" xfId="2" applyNumberFormat="1" applyFont="1" applyFill="1" applyBorder="1" applyAlignment="1">
      <alignment vertical="center" wrapText="1"/>
    </xf>
    <xf numFmtId="10" fontId="13" fillId="15" borderId="1" xfId="2" applyNumberFormat="1" applyFont="1" applyFill="1" applyBorder="1" applyAlignment="1">
      <alignment horizontal="center" vertical="center"/>
    </xf>
    <xf numFmtId="10" fontId="13" fillId="15" borderId="1" xfId="0" applyNumberFormat="1" applyFont="1" applyFill="1" applyBorder="1" applyAlignment="1">
      <alignment horizontal="center" vertical="center" wrapText="1"/>
    </xf>
    <xf numFmtId="10" fontId="13" fillId="5" borderId="1" xfId="2" applyNumberFormat="1" applyFont="1" applyFill="1" applyBorder="1" applyAlignment="1">
      <alignment vertical="center" wrapText="1"/>
    </xf>
    <xf numFmtId="3" fontId="13" fillId="0" borderId="1" xfId="2" applyNumberFormat="1" applyFont="1" applyBorder="1" applyAlignment="1">
      <alignment horizontal="center" vertical="center"/>
    </xf>
    <xf numFmtId="10" fontId="13" fillId="19" borderId="1" xfId="0" applyNumberFormat="1" applyFont="1" applyFill="1" applyBorder="1" applyAlignment="1">
      <alignment vertical="center" wrapText="1"/>
    </xf>
    <xf numFmtId="10" fontId="13" fillId="15" borderId="1" xfId="0" applyNumberFormat="1" applyFont="1" applyFill="1" applyBorder="1" applyAlignment="1">
      <alignment horizontal="center" vertical="center"/>
    </xf>
    <xf numFmtId="9" fontId="13" fillId="15" borderId="1" xfId="0" applyNumberFormat="1" applyFont="1" applyFill="1" applyBorder="1" applyAlignment="1">
      <alignment horizontal="center" vertical="center" wrapText="1"/>
    </xf>
    <xf numFmtId="10" fontId="13" fillId="20" borderId="1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21" borderId="1" xfId="2" applyNumberFormat="1" applyFont="1" applyFill="1" applyBorder="1" applyAlignment="1">
      <alignment horizontal="center" vertical="center" wrapText="1"/>
    </xf>
    <xf numFmtId="164" fontId="13" fillId="21" borderId="1" xfId="2" applyNumberFormat="1" applyFont="1" applyFill="1" applyBorder="1" applyAlignment="1">
      <alignment horizontal="center" vertical="center"/>
    </xf>
    <xf numFmtId="164" fontId="16" fillId="0" borderId="0" xfId="2" applyNumberFormat="1" applyFont="1" applyAlignment="1">
      <alignment vertical="center"/>
    </xf>
    <xf numFmtId="164" fontId="16" fillId="0" borderId="0" xfId="2" applyNumberFormat="1" applyFont="1"/>
    <xf numFmtId="10" fontId="13" fillId="15" borderId="1" xfId="4" applyNumberFormat="1" applyFont="1" applyFill="1" applyBorder="1" applyAlignment="1" applyProtection="1">
      <alignment horizontal="center" vertical="center" wrapText="1"/>
    </xf>
    <xf numFmtId="167" fontId="13" fillId="15" borderId="1" xfId="4" applyNumberFormat="1" applyFont="1" applyFill="1" applyBorder="1" applyAlignment="1" applyProtection="1">
      <alignment horizontal="center" vertical="center" wrapText="1"/>
    </xf>
    <xf numFmtId="10" fontId="13" fillId="3" borderId="1" xfId="4" applyNumberFormat="1" applyFont="1" applyFill="1" applyBorder="1" applyAlignment="1" applyProtection="1">
      <alignment horizontal="center" vertical="center" wrapText="1"/>
    </xf>
    <xf numFmtId="3" fontId="16" fillId="22" borderId="1" xfId="0" applyNumberFormat="1" applyFont="1" applyFill="1" applyBorder="1" applyAlignment="1">
      <alignment horizontal="center" vertical="center" wrapText="1"/>
    </xf>
    <xf numFmtId="3" fontId="16" fillId="22" borderId="1" xfId="0" applyNumberFormat="1" applyFont="1" applyFill="1" applyBorder="1" applyAlignment="1" applyProtection="1">
      <alignment horizontal="center" vertical="center" wrapText="1"/>
      <protection locked="0"/>
    </xf>
    <xf numFmtId="3" fontId="16" fillId="22" borderId="1" xfId="0" applyNumberFormat="1" applyFont="1" applyFill="1" applyBorder="1" applyAlignment="1">
      <alignment horizontal="center" vertical="center"/>
    </xf>
    <xf numFmtId="3" fontId="16" fillId="22" borderId="1" xfId="0" applyNumberFormat="1" applyFont="1" applyFill="1" applyBorder="1" applyAlignment="1" applyProtection="1">
      <alignment horizontal="center" vertical="center"/>
      <protection locked="0"/>
    </xf>
    <xf numFmtId="10" fontId="21" fillId="16" borderId="1" xfId="2" applyNumberFormat="1" applyFont="1" applyFill="1" applyBorder="1" applyAlignment="1">
      <alignment vertical="center" wrapText="1"/>
    </xf>
    <xf numFmtId="10" fontId="21" fillId="17" borderId="1" xfId="2" applyNumberFormat="1" applyFont="1" applyFill="1" applyBorder="1" applyAlignment="1">
      <alignment horizontal="center" vertical="center" wrapText="1"/>
    </xf>
    <xf numFmtId="10" fontId="21" fillId="17" borderId="1" xfId="0" applyNumberFormat="1" applyFont="1" applyFill="1" applyBorder="1" applyAlignment="1">
      <alignment horizontal="center" vertical="center" wrapText="1"/>
    </xf>
    <xf numFmtId="10" fontId="13" fillId="3" borderId="1" xfId="2" applyNumberFormat="1" applyFont="1" applyFill="1" applyBorder="1" applyAlignment="1">
      <alignment horizontal="center" vertical="center" wrapText="1"/>
    </xf>
    <xf numFmtId="3" fontId="22" fillId="18" borderId="1" xfId="2" applyNumberFormat="1" applyFont="1" applyFill="1" applyBorder="1" applyAlignment="1">
      <alignment horizontal="left" vertical="center" wrapText="1" indent="2"/>
    </xf>
    <xf numFmtId="3" fontId="21" fillId="17" borderId="1" xfId="2" applyNumberFormat="1" applyFont="1" applyFill="1" applyBorder="1" applyAlignment="1">
      <alignment horizontal="center" vertical="center" wrapText="1"/>
    </xf>
    <xf numFmtId="3" fontId="18" fillId="17" borderId="1" xfId="0" applyNumberFormat="1" applyFont="1" applyFill="1" applyBorder="1" applyAlignment="1">
      <alignment horizontal="center" vertical="center" wrapText="1"/>
    </xf>
    <xf numFmtId="3" fontId="18" fillId="18" borderId="1" xfId="2" applyNumberFormat="1" applyFont="1" applyFill="1" applyBorder="1" applyAlignment="1">
      <alignment horizontal="left" vertical="center" wrapText="1" indent="2"/>
    </xf>
    <xf numFmtId="3" fontId="18" fillId="23" borderId="1" xfId="0" applyNumberFormat="1" applyFont="1" applyFill="1" applyBorder="1" applyAlignment="1">
      <alignment horizontal="center" vertical="center" wrapText="1"/>
    </xf>
    <xf numFmtId="169" fontId="22" fillId="18" borderId="1" xfId="2" applyNumberFormat="1" applyFont="1" applyFill="1" applyBorder="1" applyAlignment="1">
      <alignment horizontal="left" vertical="center" wrapText="1" indent="2"/>
    </xf>
    <xf numFmtId="169" fontId="21" fillId="17" borderId="1" xfId="2" applyNumberFormat="1" applyFont="1" applyFill="1" applyBorder="1" applyAlignment="1">
      <alignment horizontal="center" vertical="center" wrapText="1"/>
    </xf>
    <xf numFmtId="169" fontId="18" fillId="17" borderId="1" xfId="0" applyNumberFormat="1" applyFont="1" applyFill="1" applyBorder="1" applyAlignment="1">
      <alignment horizontal="center" vertical="center" wrapText="1"/>
    </xf>
    <xf numFmtId="169" fontId="16" fillId="2" borderId="1" xfId="2" applyNumberFormat="1" applyFont="1" applyFill="1" applyBorder="1" applyAlignment="1">
      <alignment horizontal="left" vertical="center" wrapText="1" indent="2"/>
    </xf>
    <xf numFmtId="169" fontId="13" fillId="0" borderId="1" xfId="2" applyNumberFormat="1" applyFont="1" applyBorder="1" applyAlignment="1">
      <alignment horizontal="center" vertical="center" wrapText="1"/>
    </xf>
    <xf numFmtId="169" fontId="16" fillId="0" borderId="1" xfId="0" applyNumberFormat="1" applyFont="1" applyBorder="1" applyAlignment="1">
      <alignment horizontal="center" vertical="center" wrapText="1"/>
    </xf>
    <xf numFmtId="169" fontId="16" fillId="0" borderId="1" xfId="0" applyNumberFormat="1" applyFont="1" applyBorder="1" applyAlignment="1" applyProtection="1">
      <alignment horizontal="center" vertical="center" wrapText="1"/>
      <protection locked="0"/>
    </xf>
    <xf numFmtId="169" fontId="0" fillId="0" borderId="13" xfId="0" applyNumberFormat="1" applyBorder="1" applyAlignment="1">
      <alignment horizontal="center"/>
    </xf>
    <xf numFmtId="169" fontId="16" fillId="0" borderId="0" xfId="2" applyNumberFormat="1" applyFont="1" applyAlignment="1">
      <alignment vertical="center"/>
    </xf>
    <xf numFmtId="169" fontId="16" fillId="0" borderId="0" xfId="2" applyNumberFormat="1" applyFont="1"/>
    <xf numFmtId="169" fontId="18" fillId="18" borderId="1" xfId="2" applyNumberFormat="1" applyFont="1" applyFill="1" applyBorder="1" applyAlignment="1">
      <alignment horizontal="left" vertical="center" wrapText="1" indent="2"/>
    </xf>
    <xf numFmtId="169" fontId="18" fillId="23" borderId="1" xfId="0" applyNumberFormat="1" applyFont="1" applyFill="1" applyBorder="1" applyAlignment="1">
      <alignment horizontal="center" vertical="center" wrapText="1"/>
    </xf>
    <xf numFmtId="169" fontId="16" fillId="4" borderId="1" xfId="0" applyNumberFormat="1" applyFont="1" applyFill="1" applyBorder="1" applyAlignment="1">
      <alignment horizontal="center" vertical="center" wrapText="1"/>
    </xf>
    <xf numFmtId="169" fontId="16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13" fillId="3" borderId="1" xfId="2" applyNumberFormat="1" applyFont="1" applyFill="1" applyBorder="1" applyAlignment="1">
      <alignment horizontal="center" vertical="center" wrapText="1"/>
    </xf>
    <xf numFmtId="0" fontId="22" fillId="18" borderId="1" xfId="2" applyFont="1" applyFill="1" applyBorder="1" applyAlignment="1">
      <alignment horizontal="left" vertical="center" wrapText="1" indent="2"/>
    </xf>
    <xf numFmtId="0" fontId="21" fillId="17" borderId="1" xfId="2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 wrapText="1"/>
    </xf>
    <xf numFmtId="0" fontId="16" fillId="2" borderId="1" xfId="2" applyFont="1" applyFill="1" applyBorder="1" applyAlignment="1">
      <alignment horizontal="left" vertical="center" wrapText="1" indent="2"/>
    </xf>
    <xf numFmtId="0" fontId="13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18" borderId="1" xfId="2" applyFont="1" applyFill="1" applyBorder="1" applyAlignment="1">
      <alignment horizontal="left" vertical="center" wrapText="1" indent="2"/>
    </xf>
    <xf numFmtId="0" fontId="18" fillId="2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4" fontId="13" fillId="15" borderId="1" xfId="2" applyNumberFormat="1" applyFont="1" applyFill="1" applyBorder="1" applyAlignment="1">
      <alignment horizontal="center" vertical="center" wrapText="1"/>
    </xf>
    <xf numFmtId="4" fontId="13" fillId="15" borderId="1" xfId="0" applyNumberFormat="1" applyFont="1" applyFill="1" applyBorder="1" applyAlignment="1">
      <alignment horizontal="center" vertical="center" wrapText="1"/>
    </xf>
    <xf numFmtId="4" fontId="13" fillId="3" borderId="0" xfId="0" applyNumberFormat="1" applyFont="1" applyFill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3" fontId="23" fillId="2" borderId="1" xfId="2" applyNumberFormat="1" applyFont="1" applyFill="1" applyBorder="1" applyAlignment="1">
      <alignment horizontal="left" vertical="center" wrapText="1" indent="2"/>
    </xf>
    <xf numFmtId="3" fontId="16" fillId="17" borderId="1" xfId="0" applyNumberFormat="1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3" fontId="16" fillId="4" borderId="0" xfId="0" applyNumberFormat="1" applyFont="1" applyFill="1" applyAlignment="1">
      <alignment horizontal="center" vertical="center" wrapText="1"/>
    </xf>
    <xf numFmtId="10" fontId="13" fillId="15" borderId="1" xfId="2" applyNumberFormat="1" applyFont="1" applyFill="1" applyBorder="1" applyAlignment="1">
      <alignment horizontal="center" vertical="center" wrapText="1"/>
    </xf>
    <xf numFmtId="10" fontId="13" fillId="3" borderId="0" xfId="0" applyNumberFormat="1" applyFont="1" applyFill="1" applyAlignment="1">
      <alignment horizontal="center" vertical="center"/>
    </xf>
    <xf numFmtId="10" fontId="13" fillId="14" borderId="5" xfId="2" applyNumberFormat="1" applyFont="1" applyFill="1" applyBorder="1" applyAlignment="1">
      <alignment vertical="center" wrapText="1"/>
    </xf>
    <xf numFmtId="10" fontId="13" fillId="15" borderId="5" xfId="2" applyNumberFormat="1" applyFont="1" applyFill="1" applyBorder="1" applyAlignment="1">
      <alignment horizontal="center" vertical="center" wrapText="1"/>
    </xf>
    <xf numFmtId="10" fontId="13" fillId="15" borderId="14" xfId="0" applyNumberFormat="1" applyFont="1" applyFill="1" applyBorder="1" applyAlignment="1">
      <alignment horizontal="center" vertical="center" wrapText="1"/>
    </xf>
    <xf numFmtId="3" fontId="16" fillId="0" borderId="13" xfId="0" applyNumberFormat="1" applyFont="1" applyBorder="1" applyAlignment="1">
      <alignment horizontal="center" vertical="center" wrapText="1"/>
    </xf>
    <xf numFmtId="3" fontId="16" fillId="4" borderId="13" xfId="0" applyNumberFormat="1" applyFont="1" applyFill="1" applyBorder="1" applyAlignment="1">
      <alignment horizontal="center" vertical="center" wrapText="1"/>
    </xf>
    <xf numFmtId="3" fontId="13" fillId="14" borderId="1" xfId="2" applyNumberFormat="1" applyFont="1" applyFill="1" applyBorder="1" applyAlignment="1">
      <alignment vertical="center" wrapText="1"/>
    </xf>
    <xf numFmtId="3" fontId="13" fillId="15" borderId="1" xfId="2" applyNumberFormat="1" applyFont="1" applyFill="1" applyBorder="1" applyAlignment="1">
      <alignment horizontal="center" vertical="center" wrapText="1"/>
    </xf>
    <xf numFmtId="3" fontId="13" fillId="15" borderId="13" xfId="0" applyNumberFormat="1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left" vertical="center" wrapText="1" indent="2"/>
    </xf>
    <xf numFmtId="0" fontId="16" fillId="0" borderId="13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170" fontId="13" fillId="15" borderId="1" xfId="2" applyNumberFormat="1" applyFont="1" applyFill="1" applyBorder="1" applyAlignment="1">
      <alignment horizontal="center" vertical="center"/>
    </xf>
    <xf numFmtId="171" fontId="13" fillId="15" borderId="1" xfId="2" applyNumberFormat="1" applyFont="1" applyFill="1" applyBorder="1" applyAlignment="1">
      <alignment horizontal="center" vertical="center"/>
    </xf>
    <xf numFmtId="0" fontId="16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/>
    </xf>
    <xf numFmtId="164" fontId="13" fillId="14" borderId="4" xfId="2" applyNumberFormat="1" applyFont="1" applyFill="1" applyBorder="1" applyAlignment="1">
      <alignment horizontal="center" vertical="center" wrapText="1"/>
    </xf>
    <xf numFmtId="164" fontId="13" fillId="14" borderId="3" xfId="2" applyNumberFormat="1" applyFont="1" applyFill="1" applyBorder="1" applyAlignment="1">
      <alignment horizontal="center" vertical="center" wrapText="1"/>
    </xf>
    <xf numFmtId="164" fontId="13" fillId="14" borderId="1" xfId="2" applyNumberFormat="1" applyFont="1" applyFill="1" applyBorder="1" applyAlignment="1">
      <alignment horizontal="center" vertical="center" wrapText="1"/>
    </xf>
    <xf numFmtId="164" fontId="13" fillId="5" borderId="1" xfId="2" applyNumberFormat="1" applyFont="1" applyFill="1" applyBorder="1" applyAlignment="1">
      <alignment horizontal="center" vertical="center" wrapText="1"/>
    </xf>
    <xf numFmtId="164" fontId="13" fillId="5" borderId="4" xfId="2" applyNumberFormat="1" applyFont="1" applyFill="1" applyBorder="1" applyAlignment="1">
      <alignment vertical="center" wrapText="1"/>
    </xf>
    <xf numFmtId="164" fontId="13" fillId="5" borderId="3" xfId="2" applyNumberFormat="1" applyFont="1" applyFill="1" applyBorder="1" applyAlignment="1">
      <alignment horizontal="center" vertical="center" wrapText="1"/>
    </xf>
    <xf numFmtId="10" fontId="16" fillId="2" borderId="4" xfId="2" applyNumberFormat="1" applyFont="1" applyFill="1" applyBorder="1" applyAlignment="1">
      <alignment vertical="center" wrapText="1"/>
    </xf>
    <xf numFmtId="10" fontId="13" fillId="0" borderId="3" xfId="2" applyNumberFormat="1" applyFont="1" applyBorder="1" applyAlignment="1">
      <alignment horizontal="center" vertical="center"/>
    </xf>
    <xf numFmtId="10" fontId="16" fillId="0" borderId="13" xfId="0" applyNumberFormat="1" applyFont="1" applyBorder="1" applyAlignment="1">
      <alignment horizontal="center" vertical="center"/>
    </xf>
    <xf numFmtId="10" fontId="16" fillId="0" borderId="15" xfId="0" applyNumberFormat="1" applyFont="1" applyBorder="1" applyAlignment="1">
      <alignment horizontal="center" vertical="center"/>
    </xf>
    <xf numFmtId="10" fontId="16" fillId="0" borderId="4" xfId="0" applyNumberFormat="1" applyFont="1" applyBorder="1" applyAlignment="1">
      <alignment vertical="center"/>
    </xf>
    <xf numFmtId="10" fontId="16" fillId="0" borderId="3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 applyProtection="1">
      <alignment horizontal="center" vertical="center"/>
      <protection locked="0"/>
    </xf>
    <xf numFmtId="10" fontId="16" fillId="0" borderId="4" xfId="2" applyNumberFormat="1" applyFont="1" applyBorder="1" applyAlignment="1">
      <alignment horizontal="left" vertical="center" wrapText="1"/>
    </xf>
    <xf numFmtId="164" fontId="13" fillId="15" borderId="1" xfId="2" applyNumberFormat="1" applyFont="1" applyFill="1" applyBorder="1" applyAlignment="1">
      <alignment horizontal="center" vertical="center"/>
    </xf>
    <xf numFmtId="164" fontId="13" fillId="19" borderId="1" xfId="2" applyNumberFormat="1" applyFont="1" applyFill="1" applyBorder="1" applyAlignment="1">
      <alignment horizontal="center" vertical="center"/>
    </xf>
    <xf numFmtId="164" fontId="13" fillId="3" borderId="1" xfId="2" applyNumberFormat="1" applyFont="1" applyFill="1" applyBorder="1" applyAlignment="1">
      <alignment horizontal="center" vertical="center"/>
    </xf>
    <xf numFmtId="164" fontId="13" fillId="20" borderId="1" xfId="2" applyNumberFormat="1" applyFont="1" applyFill="1" applyBorder="1" applyAlignment="1">
      <alignment horizontal="center" vertical="center"/>
    </xf>
    <xf numFmtId="10" fontId="16" fillId="2" borderId="1" xfId="2" applyNumberFormat="1" applyFont="1" applyFill="1" applyBorder="1" applyAlignment="1">
      <alignment vertical="center" wrapText="1"/>
    </xf>
    <xf numFmtId="10" fontId="16" fillId="2" borderId="1" xfId="2" applyNumberFormat="1" applyFont="1" applyFill="1" applyBorder="1" applyAlignment="1">
      <alignment horizontal="center" vertical="center" wrapText="1"/>
    </xf>
    <xf numFmtId="10" fontId="16" fillId="24" borderId="1" xfId="2" applyNumberFormat="1" applyFont="1" applyFill="1" applyBorder="1" applyAlignment="1">
      <alignment horizontal="center" vertical="center" wrapText="1"/>
    </xf>
    <xf numFmtId="167" fontId="16" fillId="2" borderId="1" xfId="2" applyNumberFormat="1" applyFont="1" applyFill="1" applyBorder="1" applyAlignment="1">
      <alignment horizontal="center" vertical="center" wrapText="1"/>
    </xf>
    <xf numFmtId="10" fontId="16" fillId="2" borderId="1" xfId="2" applyNumberFormat="1" applyFont="1" applyFill="1" applyBorder="1" applyAlignment="1">
      <alignment horizontal="left" vertical="center" wrapText="1"/>
    </xf>
    <xf numFmtId="9" fontId="16" fillId="2" borderId="1" xfId="2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vertical="center" wrapText="1"/>
    </xf>
    <xf numFmtId="4" fontId="16" fillId="2" borderId="1" xfId="2" applyNumberFormat="1" applyFont="1" applyFill="1" applyBorder="1" applyAlignment="1">
      <alignment horizontal="center" vertical="center" wrapText="1"/>
    </xf>
    <xf numFmtId="4" fontId="16" fillId="24" borderId="1" xfId="2" applyNumberFormat="1" applyFont="1" applyFill="1" applyBorder="1" applyAlignment="1">
      <alignment horizontal="center" vertical="center" wrapText="1"/>
    </xf>
    <xf numFmtId="4" fontId="16" fillId="2" borderId="1" xfId="2" applyNumberFormat="1" applyFont="1" applyFill="1" applyBorder="1" applyAlignment="1">
      <alignment horizontal="left" vertical="center" wrapText="1"/>
    </xf>
    <xf numFmtId="170" fontId="16" fillId="0" borderId="1" xfId="2" applyNumberFormat="1" applyFont="1" applyBorder="1" applyAlignment="1">
      <alignment horizontal="center" vertical="center"/>
    </xf>
    <xf numFmtId="170" fontId="16" fillId="0" borderId="1" xfId="2" applyNumberFormat="1" applyFont="1" applyBorder="1" applyAlignment="1">
      <alignment horizontal="left" vertical="center"/>
    </xf>
    <xf numFmtId="4" fontId="16" fillId="0" borderId="1" xfId="2" applyNumberFormat="1" applyFont="1" applyBorder="1" applyAlignment="1">
      <alignment horizontal="center" vertical="center"/>
    </xf>
    <xf numFmtId="170" fontId="16" fillId="0" borderId="1" xfId="2" applyNumberFormat="1" applyFont="1" applyBorder="1" applyAlignment="1">
      <alignment horizontal="left" vertical="center" wrapText="1"/>
    </xf>
    <xf numFmtId="3" fontId="16" fillId="0" borderId="1" xfId="2" applyNumberFormat="1" applyFont="1" applyBorder="1" applyAlignment="1">
      <alignment horizontal="center" vertical="center"/>
    </xf>
    <xf numFmtId="10" fontId="16" fillId="2" borderId="4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left" vertical="center" wrapText="1"/>
    </xf>
    <xf numFmtId="10" fontId="16" fillId="0" borderId="1" xfId="2" applyNumberFormat="1" applyFont="1" applyBorder="1" applyAlignment="1">
      <alignment horizontal="center" vertical="center"/>
    </xf>
    <xf numFmtId="10" fontId="16" fillId="0" borderId="1" xfId="2" applyNumberFormat="1" applyFont="1" applyBorder="1" applyAlignment="1">
      <alignment horizontal="left" vertical="center" wrapText="1"/>
    </xf>
    <xf numFmtId="9" fontId="16" fillId="0" borderId="1" xfId="2" applyNumberFormat="1" applyFont="1" applyBorder="1" applyAlignment="1">
      <alignment horizontal="center" vertical="center"/>
    </xf>
    <xf numFmtId="0" fontId="15" fillId="0" borderId="0" xfId="1" applyFont="1"/>
    <xf numFmtId="0" fontId="13" fillId="9" borderId="4" xfId="3" applyFont="1" applyFill="1" applyBorder="1" applyAlignment="1">
      <alignment vertical="center"/>
    </xf>
    <xf numFmtId="3" fontId="12" fillId="25" borderId="4" xfId="1" applyNumberFormat="1" applyFont="1" applyFill="1" applyBorder="1" applyAlignment="1">
      <alignment vertical="center"/>
    </xf>
    <xf numFmtId="3" fontId="12" fillId="25" borderId="2" xfId="1" applyNumberFormat="1" applyFont="1" applyFill="1" applyBorder="1" applyAlignment="1">
      <alignment vertical="center"/>
    </xf>
    <xf numFmtId="3" fontId="12" fillId="25" borderId="3" xfId="1" applyNumberFormat="1" applyFont="1" applyFill="1" applyBorder="1" applyAlignment="1">
      <alignment vertical="center"/>
    </xf>
    <xf numFmtId="164" fontId="12" fillId="25" borderId="1" xfId="1" applyNumberFormat="1" applyFont="1" applyFill="1" applyBorder="1" applyAlignment="1">
      <alignment vertical="center" wrapText="1"/>
    </xf>
    <xf numFmtId="164" fontId="15" fillId="0" borderId="0" xfId="1" applyNumberFormat="1" applyFont="1"/>
    <xf numFmtId="0" fontId="15" fillId="0" borderId="1" xfId="1" applyFont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left" vertical="center" wrapText="1"/>
    </xf>
    <xf numFmtId="0" fontId="13" fillId="0" borderId="0" xfId="1" applyFont="1"/>
    <xf numFmtId="0" fontId="15" fillId="0" borderId="2" xfId="1" applyFont="1" applyBorder="1" applyAlignment="1">
      <alignment vertical="center" wrapText="1"/>
    </xf>
    <xf numFmtId="0" fontId="15" fillId="0" borderId="2" xfId="1" applyFont="1" applyBorder="1" applyAlignment="1">
      <alignment horizontal="center" vertical="center" wrapText="1"/>
    </xf>
    <xf numFmtId="164" fontId="12" fillId="26" borderId="1" xfId="1" applyNumberFormat="1" applyFont="1" applyFill="1" applyBorder="1" applyAlignment="1">
      <alignment vertical="center" wrapText="1"/>
    </xf>
    <xf numFmtId="4" fontId="15" fillId="0" borderId="1" xfId="1" applyNumberFormat="1" applyFont="1" applyBorder="1" applyAlignment="1">
      <alignment horizontal="left" vertical="center" wrapText="1" indent="2"/>
    </xf>
    <xf numFmtId="4" fontId="15" fillId="0" borderId="0" xfId="1" applyNumberFormat="1" applyFont="1"/>
    <xf numFmtId="4" fontId="13" fillId="3" borderId="1" xfId="1" applyNumberFormat="1" applyFont="1" applyFill="1" applyBorder="1" applyAlignment="1">
      <alignment horizontal="left" vertical="center" wrapText="1"/>
    </xf>
    <xf numFmtId="4" fontId="13" fillId="0" borderId="0" xfId="1" applyNumberFormat="1" applyFont="1"/>
    <xf numFmtId="0" fontId="12" fillId="0" borderId="0" xfId="1" applyFont="1"/>
    <xf numFmtId="164" fontId="12" fillId="25" borderId="4" xfId="1" applyNumberFormat="1" applyFont="1" applyFill="1" applyBorder="1" applyAlignment="1">
      <alignment vertical="center"/>
    </xf>
    <xf numFmtId="164" fontId="12" fillId="25" borderId="3" xfId="1" applyNumberFormat="1" applyFont="1" applyFill="1" applyBorder="1" applyAlignment="1">
      <alignment vertical="center"/>
    </xf>
    <xf numFmtId="172" fontId="15" fillId="0" borderId="1" xfId="1" applyNumberFormat="1" applyFont="1" applyBorder="1" applyAlignment="1">
      <alignment horizontal="left" vertical="center" wrapText="1"/>
    </xf>
    <xf numFmtId="3" fontId="15" fillId="0" borderId="4" xfId="1" applyNumberFormat="1" applyFont="1" applyBorder="1" applyAlignment="1">
      <alignment horizontal="center" vertical="center"/>
    </xf>
    <xf numFmtId="3" fontId="15" fillId="0" borderId="3" xfId="1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10" fontId="15" fillId="0" borderId="1" xfId="1" applyNumberFormat="1" applyFont="1" applyBorder="1" applyAlignment="1">
      <alignment horizontal="left" vertical="center" wrapText="1"/>
    </xf>
    <xf numFmtId="10" fontId="15" fillId="0" borderId="0" xfId="1" applyNumberFormat="1" applyFont="1"/>
    <xf numFmtId="0" fontId="3" fillId="0" borderId="1" xfId="1" applyFont="1" applyBorder="1" applyAlignment="1">
      <alignment horizontal="left" vertical="center" wrapText="1"/>
    </xf>
    <xf numFmtId="164" fontId="12" fillId="3" borderId="1" xfId="1" applyNumberFormat="1" applyFont="1" applyFill="1" applyBorder="1" applyAlignment="1">
      <alignment vertical="center" wrapText="1"/>
    </xf>
    <xf numFmtId="4" fontId="15" fillId="0" borderId="1" xfId="1" applyNumberFormat="1" applyFont="1" applyBorder="1" applyAlignment="1">
      <alignment horizontal="left" vertical="center" wrapText="1"/>
    </xf>
    <xf numFmtId="10" fontId="15" fillId="0" borderId="1" xfId="1" applyNumberFormat="1" applyFont="1" applyBorder="1" applyAlignment="1">
      <alignment horizontal="left" vertical="center"/>
    </xf>
    <xf numFmtId="10" fontId="16" fillId="0" borderId="1" xfId="1" applyNumberFormat="1" applyFont="1" applyBorder="1" applyAlignment="1">
      <alignment horizontal="left" vertical="center" wrapText="1"/>
    </xf>
    <xf numFmtId="10" fontId="16" fillId="0" borderId="0" xfId="1" applyNumberFormat="1" applyFont="1"/>
    <xf numFmtId="3" fontId="16" fillId="0" borderId="1" xfId="1" applyNumberFormat="1" applyFont="1" applyBorder="1" applyAlignment="1">
      <alignment horizontal="left" vertical="center" wrapText="1"/>
    </xf>
    <xf numFmtId="3" fontId="1" fillId="0" borderId="16" xfId="0" applyNumberFormat="1" applyFont="1" applyBorder="1"/>
    <xf numFmtId="3" fontId="16" fillId="0" borderId="0" xfId="1" applyNumberFormat="1" applyFont="1"/>
    <xf numFmtId="3" fontId="13" fillId="25" borderId="2" xfId="1" applyNumberFormat="1" applyFont="1" applyFill="1" applyBorder="1" applyAlignment="1">
      <alignment vertical="center"/>
    </xf>
    <xf numFmtId="10" fontId="13" fillId="3" borderId="1" xfId="1" applyNumberFormat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10" fontId="16" fillId="0" borderId="1" xfId="1" applyNumberFormat="1" applyFont="1" applyBorder="1" applyAlignment="1">
      <alignment horizontal="center" vertical="center" wrapText="1"/>
    </xf>
    <xf numFmtId="10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0" xfId="1" applyFont="1"/>
    <xf numFmtId="3" fontId="12" fillId="0" borderId="11" xfId="1" applyNumberFormat="1" applyFont="1" applyBorder="1" applyAlignment="1">
      <alignment vertical="center"/>
    </xf>
    <xf numFmtId="3" fontId="12" fillId="0" borderId="7" xfId="1" applyNumberFormat="1" applyFont="1" applyBorder="1" applyAlignment="1">
      <alignment vertical="center"/>
    </xf>
    <xf numFmtId="3" fontId="12" fillId="0" borderId="10" xfId="1" applyNumberFormat="1" applyFont="1" applyBorder="1" applyAlignment="1">
      <alignment vertical="center"/>
    </xf>
    <xf numFmtId="3" fontId="13" fillId="0" borderId="7" xfId="1" applyNumberFormat="1" applyFont="1" applyBorder="1" applyAlignment="1">
      <alignment vertical="center"/>
    </xf>
    <xf numFmtId="3" fontId="13" fillId="0" borderId="10" xfId="1" applyNumberFormat="1" applyFont="1" applyBorder="1" applyAlignment="1">
      <alignment vertical="center"/>
    </xf>
    <xf numFmtId="3" fontId="12" fillId="0" borderId="11" xfId="1" applyNumberFormat="1" applyFont="1" applyBorder="1" applyAlignment="1">
      <alignment horizontal="left" vertical="center"/>
    </xf>
    <xf numFmtId="3" fontId="12" fillId="0" borderId="7" xfId="1" applyNumberFormat="1" applyFont="1" applyBorder="1" applyAlignment="1">
      <alignment horizontal="left" vertical="center"/>
    </xf>
    <xf numFmtId="3" fontId="12" fillId="0" borderId="10" xfId="1" applyNumberFormat="1" applyFont="1" applyBorder="1" applyAlignment="1">
      <alignment horizontal="left" vertical="center"/>
    </xf>
    <xf numFmtId="3" fontId="13" fillId="0" borderId="7" xfId="1" applyNumberFormat="1" applyFont="1" applyBorder="1" applyAlignment="1">
      <alignment horizontal="left" vertical="center"/>
    </xf>
    <xf numFmtId="3" fontId="15" fillId="0" borderId="17" xfId="1" applyNumberFormat="1" applyFont="1" applyBorder="1" applyAlignment="1">
      <alignment horizontal="center" vertical="center"/>
    </xf>
    <xf numFmtId="3" fontId="15" fillId="0" borderId="18" xfId="1" applyNumberFormat="1" applyFont="1" applyBorder="1" applyAlignment="1">
      <alignment horizontal="center" vertical="center"/>
    </xf>
    <xf numFmtId="3" fontId="16" fillId="4" borderId="19" xfId="0" applyNumberFormat="1" applyFont="1" applyFill="1" applyBorder="1" applyAlignment="1">
      <alignment horizontal="center" vertical="center"/>
    </xf>
    <xf numFmtId="3" fontId="15" fillId="0" borderId="20" xfId="1" applyNumberFormat="1" applyFont="1" applyBorder="1" applyAlignment="1">
      <alignment horizontal="center" vertical="center"/>
    </xf>
    <xf numFmtId="3" fontId="15" fillId="0" borderId="21" xfId="1" applyNumberFormat="1" applyFont="1" applyBorder="1" applyAlignment="1">
      <alignment horizontal="center" vertical="center"/>
    </xf>
    <xf numFmtId="3" fontId="16" fillId="0" borderId="20" xfId="1" applyNumberFormat="1" applyFont="1" applyBorder="1" applyAlignment="1">
      <alignment horizontal="center" vertical="center"/>
    </xf>
    <xf numFmtId="3" fontId="16" fillId="0" borderId="21" xfId="1" applyNumberFormat="1" applyFont="1" applyBorder="1" applyAlignment="1">
      <alignment horizontal="center" vertical="center"/>
    </xf>
    <xf numFmtId="3" fontId="15" fillId="0" borderId="22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10" fontId="16" fillId="0" borderId="1" xfId="0" applyNumberFormat="1" applyFont="1" applyBorder="1" applyAlignment="1">
      <alignment horizontal="left" vertical="center"/>
    </xf>
    <xf numFmtId="0" fontId="25" fillId="0" borderId="0" xfId="2" applyFont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/>
    </xf>
    <xf numFmtId="164" fontId="13" fillId="13" borderId="4" xfId="2" applyNumberFormat="1" applyFont="1" applyFill="1" applyBorder="1" applyAlignment="1">
      <alignment horizontal="center" vertical="center" wrapText="1"/>
    </xf>
    <xf numFmtId="164" fontId="13" fillId="13" borderId="2" xfId="2" applyNumberFormat="1" applyFont="1" applyFill="1" applyBorder="1" applyAlignment="1">
      <alignment horizontal="center" vertical="center" wrapText="1"/>
    </xf>
    <xf numFmtId="164" fontId="13" fillId="13" borderId="3" xfId="2" applyNumberFormat="1" applyFont="1" applyFill="1" applyBorder="1" applyAlignment="1">
      <alignment horizontal="center" vertical="center" wrapText="1"/>
    </xf>
    <xf numFmtId="164" fontId="13" fillId="13" borderId="4" xfId="2" applyNumberFormat="1" applyFont="1" applyFill="1" applyBorder="1" applyAlignment="1">
      <alignment horizontal="center" vertical="center"/>
    </xf>
    <xf numFmtId="164" fontId="13" fillId="13" borderId="2" xfId="2" applyNumberFormat="1" applyFont="1" applyFill="1" applyBorder="1" applyAlignment="1">
      <alignment horizontal="center" vertical="center"/>
    </xf>
    <xf numFmtId="164" fontId="13" fillId="13" borderId="3" xfId="2" applyNumberFormat="1" applyFont="1" applyFill="1" applyBorder="1" applyAlignment="1">
      <alignment horizontal="center" vertical="center"/>
    </xf>
    <xf numFmtId="164" fontId="13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Border="1" applyAlignment="1">
      <alignment horizontal="center" vertical="center"/>
    </xf>
    <xf numFmtId="3" fontId="16" fillId="2" borderId="6" xfId="2" applyNumberFormat="1" applyFont="1" applyFill="1" applyBorder="1" applyAlignment="1">
      <alignment horizontal="center" vertical="center" wrapText="1"/>
    </xf>
    <xf numFmtId="3" fontId="16" fillId="2" borderId="12" xfId="2" applyNumberFormat="1" applyFont="1" applyFill="1" applyBorder="1" applyAlignment="1">
      <alignment horizontal="center" vertical="center" wrapText="1"/>
    </xf>
    <xf numFmtId="3" fontId="16" fillId="2" borderId="5" xfId="2" applyNumberFormat="1" applyFont="1" applyFill="1" applyBorder="1" applyAlignment="1">
      <alignment horizontal="center" vertical="center" wrapText="1"/>
    </xf>
    <xf numFmtId="0" fontId="24" fillId="8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3" fontId="15" fillId="2" borderId="6" xfId="2" applyNumberFormat="1" applyFont="1" applyFill="1" applyBorder="1" applyAlignment="1">
      <alignment horizontal="center" vertical="center" wrapText="1"/>
    </xf>
    <xf numFmtId="3" fontId="15" fillId="2" borderId="12" xfId="2" applyNumberFormat="1" applyFont="1" applyFill="1" applyBorder="1" applyAlignment="1">
      <alignment horizontal="center" vertical="center" wrapText="1"/>
    </xf>
    <xf numFmtId="3" fontId="15" fillId="2" borderId="5" xfId="2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4" borderId="12" xfId="0" applyNumberFormat="1" applyFont="1" applyFill="1" applyBorder="1" applyAlignment="1">
      <alignment horizontal="center" vertical="center"/>
    </xf>
    <xf numFmtId="3" fontId="16" fillId="4" borderId="5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3" fontId="7" fillId="0" borderId="6" xfId="2" applyNumberFormat="1" applyBorder="1" applyAlignment="1">
      <alignment horizontal="center" vertical="center"/>
    </xf>
    <xf numFmtId="3" fontId="7" fillId="0" borderId="12" xfId="2" applyNumberFormat="1" applyBorder="1" applyAlignment="1">
      <alignment horizontal="center" vertical="center"/>
    </xf>
    <xf numFmtId="3" fontId="7" fillId="0" borderId="5" xfId="2" applyNumberFormat="1" applyBorder="1" applyAlignment="1">
      <alignment horizontal="center" vertical="center"/>
    </xf>
    <xf numFmtId="3" fontId="15" fillId="2" borderId="6" xfId="2" applyNumberFormat="1" applyFont="1" applyFill="1" applyBorder="1" applyAlignment="1">
      <alignment horizontal="center" vertical="center"/>
    </xf>
    <xf numFmtId="3" fontId="15" fillId="2" borderId="12" xfId="2" applyNumberFormat="1" applyFont="1" applyFill="1" applyBorder="1" applyAlignment="1">
      <alignment horizontal="center" vertical="center"/>
    </xf>
    <xf numFmtId="3" fontId="15" fillId="2" borderId="5" xfId="2" applyNumberFormat="1" applyFont="1" applyFill="1" applyBorder="1" applyAlignment="1">
      <alignment horizontal="center" vertical="center"/>
    </xf>
    <xf numFmtId="3" fontId="16" fillId="2" borderId="6" xfId="2" applyNumberFormat="1" applyFont="1" applyFill="1" applyBorder="1" applyAlignment="1">
      <alignment horizontal="center" vertical="center"/>
    </xf>
    <xf numFmtId="3" fontId="16" fillId="2" borderId="12" xfId="2" applyNumberFormat="1" applyFont="1" applyFill="1" applyBorder="1" applyAlignment="1">
      <alignment horizontal="center" vertical="center"/>
    </xf>
    <xf numFmtId="3" fontId="16" fillId="2" borderId="5" xfId="2" applyNumberFormat="1" applyFont="1" applyFill="1" applyBorder="1" applyAlignment="1">
      <alignment horizontal="center"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12" xfId="0" applyNumberFormat="1" applyFont="1" applyFill="1" applyBorder="1" applyAlignment="1">
      <alignment horizontal="center" vertical="center" wrapText="1"/>
    </xf>
    <xf numFmtId="3" fontId="16" fillId="4" borderId="5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 wrapText="1"/>
    </xf>
    <xf numFmtId="164" fontId="12" fillId="3" borderId="1" xfId="2" applyNumberFormat="1" applyFont="1" applyFill="1" applyBorder="1" applyAlignment="1">
      <alignment horizontal="left" vertical="center" wrapText="1"/>
    </xf>
    <xf numFmtId="164" fontId="12" fillId="3" borderId="4" xfId="2" applyNumberFormat="1" applyFont="1" applyFill="1" applyBorder="1" applyAlignment="1">
      <alignment horizontal="left" vertical="center" wrapText="1"/>
    </xf>
    <xf numFmtId="3" fontId="16" fillId="0" borderId="7" xfId="2" applyNumberFormat="1" applyFont="1" applyBorder="1" applyAlignment="1">
      <alignment horizontal="center" vertical="center" wrapText="1"/>
    </xf>
    <xf numFmtId="3" fontId="16" fillId="0" borderId="8" xfId="2" applyNumberFormat="1" applyFont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3" fontId="13" fillId="4" borderId="12" xfId="0" applyNumberFormat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13" fillId="9" borderId="3" xfId="3" applyFont="1" applyFill="1" applyBorder="1" applyAlignment="1">
      <alignment horizontal="center" vertical="center"/>
    </xf>
    <xf numFmtId="0" fontId="13" fillId="9" borderId="1" xfId="3" applyFont="1" applyFill="1" applyBorder="1" applyAlignment="1">
      <alignment horizontal="center" vertical="center"/>
    </xf>
    <xf numFmtId="164" fontId="12" fillId="25" borderId="4" xfId="1" applyNumberFormat="1" applyFont="1" applyFill="1" applyBorder="1" applyAlignment="1">
      <alignment horizontal="center" vertical="center"/>
    </xf>
    <xf numFmtId="164" fontId="12" fillId="25" borderId="3" xfId="1" applyNumberFormat="1" applyFont="1" applyFill="1" applyBorder="1" applyAlignment="1">
      <alignment horizontal="center" vertical="center"/>
    </xf>
    <xf numFmtId="164" fontId="13" fillId="25" borderId="4" xfId="1" applyNumberFormat="1" applyFont="1" applyFill="1" applyBorder="1" applyAlignment="1">
      <alignment horizontal="center" vertical="center"/>
    </xf>
    <xf numFmtId="164" fontId="13" fillId="25" borderId="3" xfId="1" applyNumberFormat="1" applyFont="1" applyFill="1" applyBorder="1" applyAlignment="1">
      <alignment horizontal="center" vertical="center"/>
    </xf>
    <xf numFmtId="10" fontId="16" fillId="0" borderId="15" xfId="0" applyNumberFormat="1" applyFont="1" applyBorder="1" applyAlignment="1">
      <alignment horizontal="center" vertical="center"/>
    </xf>
    <xf numFmtId="10" fontId="1" fillId="0" borderId="16" xfId="0" applyNumberFormat="1" applyFont="1" applyBorder="1"/>
    <xf numFmtId="10" fontId="15" fillId="0" borderId="19" xfId="1" applyNumberFormat="1" applyFont="1" applyBorder="1" applyAlignment="1">
      <alignment horizontal="center" vertical="center"/>
    </xf>
    <xf numFmtId="10" fontId="15" fillId="0" borderId="3" xfId="1" applyNumberFormat="1" applyFont="1" applyBorder="1" applyAlignment="1">
      <alignment horizontal="center" vertical="center"/>
    </xf>
    <xf numFmtId="10" fontId="15" fillId="0" borderId="4" xfId="1" applyNumberFormat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10" fontId="16" fillId="0" borderId="4" xfId="1" applyNumberFormat="1" applyFont="1" applyBorder="1" applyAlignment="1">
      <alignment horizontal="center" vertical="center"/>
    </xf>
    <xf numFmtId="10" fontId="16" fillId="0" borderId="3" xfId="1" applyNumberFormat="1" applyFont="1" applyBorder="1" applyAlignment="1">
      <alignment horizontal="center" vertical="center"/>
    </xf>
    <xf numFmtId="10" fontId="13" fillId="3" borderId="4" xfId="1" applyNumberFormat="1" applyFont="1" applyFill="1" applyBorder="1" applyAlignment="1">
      <alignment horizontal="center" vertical="center"/>
    </xf>
    <xf numFmtId="10" fontId="13" fillId="3" borderId="3" xfId="1" applyNumberFormat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4" fontId="15" fillId="0" borderId="4" xfId="1" applyNumberFormat="1" applyFont="1" applyBorder="1" applyAlignment="1">
      <alignment horizontal="center" vertical="center"/>
    </xf>
    <xf numFmtId="4" fontId="15" fillId="0" borderId="3" xfId="1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4" fontId="1" fillId="0" borderId="16" xfId="0" applyNumberFormat="1" applyFont="1" applyBorder="1"/>
    <xf numFmtId="4" fontId="16" fillId="0" borderId="4" xfId="1" applyNumberFormat="1" applyFont="1" applyBorder="1" applyAlignment="1">
      <alignment horizontal="center" vertical="center"/>
    </xf>
    <xf numFmtId="4" fontId="16" fillId="0" borderId="3" xfId="1" applyNumberFormat="1" applyFont="1" applyBorder="1" applyAlignment="1">
      <alignment horizontal="center" vertical="center"/>
    </xf>
    <xf numFmtId="4" fontId="13" fillId="3" borderId="4" xfId="1" applyNumberFormat="1" applyFont="1" applyFill="1" applyBorder="1" applyAlignment="1">
      <alignment horizontal="center" vertical="center"/>
    </xf>
    <xf numFmtId="4" fontId="13" fillId="3" borderId="3" xfId="1" applyNumberFormat="1" applyFont="1" applyFill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4" fontId="16" fillId="0" borderId="4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/>
    <xf numFmtId="0" fontId="15" fillId="0" borderId="4" xfId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" fillId="0" borderId="16" xfId="0" applyFont="1" applyBorder="1"/>
    <xf numFmtId="3" fontId="15" fillId="0" borderId="4" xfId="1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center" vertical="center"/>
    </xf>
    <xf numFmtId="3" fontId="16" fillId="0" borderId="3" xfId="1" applyNumberFormat="1" applyFont="1" applyBorder="1" applyAlignment="1">
      <alignment horizontal="center" vertical="center"/>
    </xf>
    <xf numFmtId="3" fontId="15" fillId="0" borderId="3" xfId="1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2" fillId="25" borderId="4" xfId="1" applyNumberFormat="1" applyFont="1" applyFill="1" applyBorder="1" applyAlignment="1">
      <alignment horizontal="left" vertical="center"/>
    </xf>
    <xf numFmtId="3" fontId="12" fillId="25" borderId="2" xfId="1" applyNumberFormat="1" applyFont="1" applyFill="1" applyBorder="1" applyAlignment="1">
      <alignment horizontal="left" vertical="center"/>
    </xf>
    <xf numFmtId="3" fontId="12" fillId="25" borderId="3" xfId="1" applyNumberFormat="1" applyFont="1" applyFill="1" applyBorder="1" applyAlignment="1">
      <alignment horizontal="left" vertical="center"/>
    </xf>
    <xf numFmtId="0" fontId="16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3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>
      <alignment horizontal="center" vertical="top"/>
    </xf>
    <xf numFmtId="0" fontId="16" fillId="0" borderId="3" xfId="1" applyFont="1" applyBorder="1" applyAlignment="1">
      <alignment horizontal="center" vertical="top"/>
    </xf>
    <xf numFmtId="3" fontId="16" fillId="0" borderId="4" xfId="1" applyNumberFormat="1" applyFont="1" applyBorder="1" applyAlignment="1" applyProtection="1">
      <alignment horizontal="center" vertical="center"/>
      <protection locked="0"/>
    </xf>
    <xf numFmtId="3" fontId="16" fillId="0" borderId="3" xfId="1" applyNumberFormat="1" applyFont="1" applyBorder="1" applyAlignment="1" applyProtection="1">
      <alignment horizontal="center" vertical="center"/>
      <protection locked="0"/>
    </xf>
    <xf numFmtId="4" fontId="15" fillId="0" borderId="17" xfId="1" applyNumberFormat="1" applyFont="1" applyBorder="1" applyAlignment="1">
      <alignment horizontal="center" vertical="center"/>
    </xf>
    <xf numFmtId="4" fontId="15" fillId="0" borderId="18" xfId="1" applyNumberFormat="1" applyFont="1" applyBorder="1" applyAlignment="1">
      <alignment horizontal="center" vertical="center"/>
    </xf>
    <xf numFmtId="4" fontId="16" fillId="0" borderId="26" xfId="1" applyNumberFormat="1" applyFont="1" applyBorder="1" applyAlignment="1">
      <alignment horizontal="center" vertical="center"/>
    </xf>
    <xf numFmtId="4" fontId="16" fillId="0" borderId="27" xfId="1" applyNumberFormat="1" applyFont="1" applyBorder="1" applyAlignment="1">
      <alignment horizontal="center" vertical="center"/>
    </xf>
    <xf numFmtId="4" fontId="15" fillId="0" borderId="23" xfId="1" applyNumberFormat="1" applyFont="1" applyBorder="1" applyAlignment="1">
      <alignment horizontal="center" vertical="center"/>
    </xf>
    <xf numFmtId="4" fontId="15" fillId="0" borderId="30" xfId="1" applyNumberFormat="1" applyFont="1" applyBorder="1" applyAlignment="1">
      <alignment horizontal="center" vertical="center"/>
    </xf>
    <xf numFmtId="4" fontId="16" fillId="0" borderId="17" xfId="1" applyNumberFormat="1" applyFont="1" applyBorder="1" applyAlignment="1">
      <alignment horizontal="center" vertical="center"/>
    </xf>
    <xf numFmtId="4" fontId="16" fillId="0" borderId="18" xfId="1" applyNumberFormat="1" applyFont="1" applyBorder="1" applyAlignment="1">
      <alignment horizontal="center" vertical="center"/>
    </xf>
    <xf numFmtId="4" fontId="15" fillId="0" borderId="29" xfId="1" applyNumberFormat="1" applyFont="1" applyBorder="1" applyAlignment="1">
      <alignment horizontal="center" vertical="center"/>
    </xf>
    <xf numFmtId="4" fontId="15" fillId="0" borderId="24" xfId="1" applyNumberFormat="1" applyFont="1" applyBorder="1" applyAlignment="1">
      <alignment horizontal="center" vertical="center"/>
    </xf>
    <xf numFmtId="4" fontId="16" fillId="0" borderId="29" xfId="1" applyNumberFormat="1" applyFont="1" applyBorder="1" applyAlignment="1">
      <alignment horizontal="center" vertical="center"/>
    </xf>
    <xf numFmtId="4" fontId="16" fillId="0" borderId="24" xfId="1" applyNumberFormat="1" applyFont="1" applyBorder="1" applyAlignment="1">
      <alignment horizontal="center" vertical="center"/>
    </xf>
    <xf numFmtId="4" fontId="15" fillId="0" borderId="26" xfId="1" applyNumberFormat="1" applyFont="1" applyBorder="1" applyAlignment="1">
      <alignment horizontal="center" vertical="center"/>
    </xf>
    <xf numFmtId="4" fontId="15" fillId="0" borderId="27" xfId="1" applyNumberFormat="1" applyFont="1" applyBorder="1" applyAlignment="1">
      <alignment horizontal="center" vertical="center"/>
    </xf>
    <xf numFmtId="4" fontId="16" fillId="0" borderId="23" xfId="1" applyNumberFormat="1" applyFont="1" applyBorder="1" applyAlignment="1">
      <alignment horizontal="center" vertical="center"/>
    </xf>
    <xf numFmtId="4" fontId="16" fillId="0" borderId="30" xfId="1" applyNumberFormat="1" applyFont="1" applyBorder="1" applyAlignment="1">
      <alignment horizontal="center" vertical="center"/>
    </xf>
    <xf numFmtId="10" fontId="16" fillId="0" borderId="19" xfId="1" applyNumberFormat="1" applyFont="1" applyBorder="1" applyAlignment="1">
      <alignment horizontal="center" vertical="center" wrapText="1"/>
    </xf>
    <xf numFmtId="10" fontId="16" fillId="0" borderId="3" xfId="1" applyNumberFormat="1" applyFont="1" applyBorder="1" applyAlignment="1">
      <alignment horizontal="center" vertical="center" wrapText="1"/>
    </xf>
    <xf numFmtId="3" fontId="13" fillId="25" borderId="4" xfId="1" applyNumberFormat="1" applyFont="1" applyFill="1" applyBorder="1" applyAlignment="1">
      <alignment horizontal="left" vertical="center"/>
    </xf>
    <xf numFmtId="3" fontId="1" fillId="0" borderId="16" xfId="0" applyNumberFormat="1" applyFont="1" applyBorder="1"/>
    <xf numFmtId="10" fontId="13" fillId="3" borderId="4" xfId="1" applyNumberFormat="1" applyFont="1" applyFill="1" applyBorder="1" applyAlignment="1">
      <alignment horizontal="center" vertical="center" wrapText="1"/>
    </xf>
    <xf numFmtId="10" fontId="13" fillId="3" borderId="3" xfId="1" applyNumberFormat="1" applyFont="1" applyFill="1" applyBorder="1" applyAlignment="1">
      <alignment horizontal="center" vertical="center" wrapText="1"/>
    </xf>
    <xf numFmtId="3" fontId="13" fillId="25" borderId="2" xfId="1" applyNumberFormat="1" applyFont="1" applyFill="1" applyBorder="1" applyAlignment="1">
      <alignment horizontal="left" vertical="center"/>
    </xf>
    <xf numFmtId="3" fontId="13" fillId="25" borderId="3" xfId="1" applyNumberFormat="1" applyFont="1" applyFill="1" applyBorder="1" applyAlignment="1">
      <alignment horizontal="left" vertical="center"/>
    </xf>
    <xf numFmtId="0" fontId="13" fillId="3" borderId="1" xfId="1" applyFont="1" applyFill="1" applyBorder="1" applyAlignment="1">
      <alignment horizontal="left" vertical="center" wrapText="1"/>
    </xf>
    <xf numFmtId="3" fontId="15" fillId="0" borderId="17" xfId="1" applyNumberFormat="1" applyFont="1" applyBorder="1" applyAlignment="1">
      <alignment horizontal="center" vertical="center"/>
    </xf>
    <xf numFmtId="3" fontId="15" fillId="0" borderId="18" xfId="1" applyNumberFormat="1" applyFont="1" applyBorder="1" applyAlignment="1">
      <alignment horizontal="center" vertical="center"/>
    </xf>
    <xf numFmtId="164" fontId="12" fillId="25" borderId="11" xfId="1" applyNumberFormat="1" applyFont="1" applyFill="1" applyBorder="1" applyAlignment="1">
      <alignment horizontal="center" vertical="center"/>
    </xf>
    <xf numFmtId="164" fontId="12" fillId="25" borderId="10" xfId="1" applyNumberFormat="1" applyFont="1" applyFill="1" applyBorder="1" applyAlignment="1">
      <alignment horizontal="center" vertical="center"/>
    </xf>
    <xf numFmtId="3" fontId="16" fillId="4" borderId="19" xfId="0" applyNumberFormat="1" applyFont="1" applyFill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 vertical="center"/>
    </xf>
    <xf numFmtId="3" fontId="15" fillId="0" borderId="26" xfId="1" applyNumberFormat="1" applyFont="1" applyBorder="1" applyAlignment="1">
      <alignment horizontal="center" vertical="center"/>
    </xf>
    <xf numFmtId="3" fontId="15" fillId="0" borderId="27" xfId="1" applyNumberFormat="1" applyFont="1" applyBorder="1" applyAlignment="1">
      <alignment horizontal="center" vertical="center"/>
    </xf>
    <xf numFmtId="3" fontId="16" fillId="0" borderId="26" xfId="1" applyNumberFormat="1" applyFont="1" applyBorder="1" applyAlignment="1">
      <alignment horizontal="center" vertical="center"/>
    </xf>
    <xf numFmtId="3" fontId="16" fillId="0" borderId="27" xfId="1" applyNumberFormat="1" applyFont="1" applyBorder="1" applyAlignment="1">
      <alignment horizontal="center" vertical="center"/>
    </xf>
    <xf numFmtId="3" fontId="15" fillId="0" borderId="28" xfId="1" applyNumberFormat="1" applyFont="1" applyBorder="1" applyAlignment="1">
      <alignment horizontal="center" vertical="center"/>
    </xf>
    <xf numFmtId="3" fontId="15" fillId="0" borderId="13" xfId="1" applyNumberFormat="1" applyFont="1" applyBorder="1" applyAlignment="1">
      <alignment horizontal="center" vertical="center"/>
    </xf>
    <xf numFmtId="3" fontId="15" fillId="0" borderId="15" xfId="1" applyNumberFormat="1" applyFont="1" applyBorder="1" applyAlignment="1">
      <alignment horizontal="center" vertical="center"/>
    </xf>
    <xf numFmtId="3" fontId="15" fillId="0" borderId="25" xfId="1" applyNumberFormat="1" applyFont="1" applyBorder="1" applyAlignment="1">
      <alignment horizontal="center" vertical="center"/>
    </xf>
    <xf numFmtId="3" fontId="16" fillId="0" borderId="15" xfId="1" applyNumberFormat="1" applyFont="1" applyBorder="1" applyAlignment="1">
      <alignment horizontal="center" vertical="center"/>
    </xf>
    <xf numFmtId="3" fontId="16" fillId="0" borderId="25" xfId="1" applyNumberFormat="1" applyFont="1" applyBorder="1" applyAlignment="1">
      <alignment horizontal="center" vertical="center"/>
    </xf>
    <xf numFmtId="3" fontId="15" fillId="0" borderId="20" xfId="1" applyNumberFormat="1" applyFont="1" applyBorder="1" applyAlignment="1">
      <alignment horizontal="center" vertical="center"/>
    </xf>
    <xf numFmtId="3" fontId="15" fillId="0" borderId="21" xfId="1" applyNumberFormat="1" applyFont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center" vertical="center"/>
    </xf>
    <xf numFmtId="3" fontId="12" fillId="3" borderId="3" xfId="1" applyNumberFormat="1" applyFont="1" applyFill="1" applyBorder="1" applyAlignment="1">
      <alignment horizontal="center" vertical="center"/>
    </xf>
    <xf numFmtId="3" fontId="12" fillId="3" borderId="23" xfId="1" applyNumberFormat="1" applyFont="1" applyFill="1" applyBorder="1" applyAlignment="1">
      <alignment horizontal="center" vertical="center"/>
    </xf>
    <xf numFmtId="3" fontId="12" fillId="3" borderId="24" xfId="1" applyNumberFormat="1" applyFont="1" applyFill="1" applyBorder="1" applyAlignment="1">
      <alignment horizontal="center" vertical="center"/>
    </xf>
    <xf numFmtId="3" fontId="13" fillId="3" borderId="23" xfId="1" applyNumberFormat="1" applyFont="1" applyFill="1" applyBorder="1" applyAlignment="1">
      <alignment horizontal="center" vertical="center"/>
    </xf>
    <xf numFmtId="3" fontId="13" fillId="3" borderId="24" xfId="1" applyNumberFormat="1" applyFont="1" applyFill="1" applyBorder="1" applyAlignment="1">
      <alignment horizontal="center" vertical="center"/>
    </xf>
    <xf numFmtId="3" fontId="16" fillId="27" borderId="4" xfId="1" applyNumberFormat="1" applyFont="1" applyFill="1" applyBorder="1" applyAlignment="1">
      <alignment horizontal="center" vertical="center"/>
    </xf>
    <xf numFmtId="3" fontId="16" fillId="27" borderId="3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D94B1D55-916A-4088-9819-8FCBD4766993}"/>
    <cellStyle name="Normal 5 2" xfId="2" xr:uid="{7D7C10D0-E634-461E-874B-BAD49DD50C3A}"/>
    <cellStyle name="Normal 6 2" xfId="3" xr:uid="{0495033D-BACC-41BC-B13B-5D1E7B584401}"/>
    <cellStyle name="Porcentagem 2" xfId="4" xr:uid="{A9DCA4EC-8D7C-401D-B42F-D8D3D0C4042F}"/>
    <cellStyle name="Porcentagem 4" xfId="5" xr:uid="{93FF09E0-6966-4D4C-9461-7DF0CCF5AFD1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95</xdr:col>
      <xdr:colOff>3390900</xdr:colOff>
      <xdr:row>0</xdr:row>
      <xdr:rowOff>0</xdr:rowOff>
    </xdr:from>
    <xdr:to>
      <xdr:col>107</xdr:col>
      <xdr:colOff>1438275</xdr:colOff>
      <xdr:row>0</xdr:row>
      <xdr:rowOff>771525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C270500-7482-3785-5324-CACC4D27C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0"/>
          <a:ext cx="4191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86</xdr:col>
      <xdr:colOff>4486275</xdr:colOff>
      <xdr:row>0</xdr:row>
      <xdr:rowOff>0</xdr:rowOff>
    </xdr:from>
    <xdr:to>
      <xdr:col>95</xdr:col>
      <xdr:colOff>1343025</xdr:colOff>
      <xdr:row>0</xdr:row>
      <xdr:rowOff>771525</xdr:rowOff>
    </xdr:to>
    <xdr:pic>
      <xdr:nvPicPr>
        <xdr:cNvPr id="2051" name="Imagem 1">
          <a:extLst>
            <a:ext uri="{FF2B5EF4-FFF2-40B4-BE49-F238E27FC236}">
              <a16:creationId xmlns:a16="http://schemas.microsoft.com/office/drawing/2014/main" id="{E92D4DAE-2C20-0AA4-864C-48BF46E5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0"/>
          <a:ext cx="4191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2762250</xdr:colOff>
      <xdr:row>0</xdr:row>
      <xdr:rowOff>0</xdr:rowOff>
    </xdr:from>
    <xdr:to>
      <xdr:col>108</xdr:col>
      <xdr:colOff>1343025</xdr:colOff>
      <xdr:row>3</xdr:row>
      <xdr:rowOff>171450</xdr:rowOff>
    </xdr:to>
    <xdr:pic>
      <xdr:nvPicPr>
        <xdr:cNvPr id="3075" name="Imagem 1">
          <a:extLst>
            <a:ext uri="{FF2B5EF4-FFF2-40B4-BE49-F238E27FC236}">
              <a16:creationId xmlns:a16="http://schemas.microsoft.com/office/drawing/2014/main" id="{7AA47903-0171-C748-D6FB-A7C142BF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0"/>
          <a:ext cx="4191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7BA0B-83D1-4101-8690-0EEBD8624AD6}">
  <sheetPr>
    <tabColor theme="9" tint="0.79998168889431442"/>
  </sheetPr>
  <dimension ref="A1:DX176"/>
  <sheetViews>
    <sheetView showGridLines="0" view="pageBreakPreview" topLeftCell="CR168" zoomScaleNormal="100" zoomScaleSheetLayoutView="100" workbookViewId="0">
      <selection activeCell="A2" sqref="A2:DR176"/>
    </sheetView>
  </sheetViews>
  <sheetFormatPr defaultColWidth="12.7109375" defaultRowHeight="15" x14ac:dyDescent="0.25"/>
  <cols>
    <col min="1" max="1" width="62.28515625" style="226" hidden="1" customWidth="1"/>
    <col min="2" max="9" width="12.42578125" style="227" hidden="1" customWidth="1"/>
    <col min="10" max="27" width="13.85546875" style="227" hidden="1" customWidth="1"/>
    <col min="28" max="34" width="14" style="227" hidden="1" customWidth="1"/>
    <col min="35" max="35" width="13.85546875" style="227" hidden="1" customWidth="1"/>
    <col min="36" max="36" width="13.85546875" style="230" hidden="1" customWidth="1"/>
    <col min="37" max="37" width="25.140625" style="227" hidden="1" customWidth="1"/>
    <col min="38" max="38" width="13.85546875" style="230" hidden="1" customWidth="1"/>
    <col min="39" max="39" width="13.85546875" style="227" hidden="1" customWidth="1"/>
    <col min="40" max="43" width="25.140625" style="227" hidden="1" customWidth="1"/>
    <col min="44" max="44" width="25.28515625" style="227" hidden="1" customWidth="1"/>
    <col min="45" max="45" width="15.42578125" style="5" hidden="1" customWidth="1"/>
    <col min="46" max="46" width="38.28515625" style="5" hidden="1" customWidth="1"/>
    <col min="47" max="50" width="14.85546875" style="5" hidden="1" customWidth="1"/>
    <col min="51" max="52" width="13.4257812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59.28515625" style="231" hidden="1" customWidth="1"/>
    <col min="61" max="61" width="5.42578125" style="5" hidden="1" customWidth="1"/>
    <col min="62" max="62" width="20.28515625" style="5" hidden="1" customWidth="1"/>
    <col min="63" max="63" width="15.140625" style="5" hidden="1" customWidth="1"/>
    <col min="64" max="64" width="12.42578125" style="5" hidden="1" customWidth="1"/>
    <col min="65" max="66" width="13.42578125" style="5" hidden="1" customWidth="1"/>
    <col min="67" max="67" width="12.42578125" style="5" hidden="1" customWidth="1"/>
    <col min="68" max="68" width="13.42578125" style="5" hidden="1" customWidth="1"/>
    <col min="69" max="70" width="14.85546875" style="5" hidden="1" customWidth="1"/>
    <col min="71" max="72" width="38.42578125" style="5" hidden="1" customWidth="1"/>
    <col min="73" max="74" width="26" style="5" hidden="1" customWidth="1"/>
    <col min="75" max="77" width="29.140625" style="5" hidden="1" customWidth="1"/>
    <col min="78" max="78" width="13.42578125" style="5" hidden="1" customWidth="1"/>
    <col min="79" max="79" width="29.140625" style="5" hidden="1" customWidth="1"/>
    <col min="80" max="80" width="13.42578125" style="5" hidden="1" customWidth="1"/>
    <col min="81" max="95" width="12.42578125" style="5" hidden="1" customWidth="1"/>
    <col min="96" max="96" width="69.42578125" style="231" customWidth="1"/>
    <col min="97" max="98" width="20.7109375" style="5" hidden="1" customWidth="1"/>
    <col min="99" max="99" width="22.7109375" style="5" customWidth="1"/>
    <col min="100" max="100" width="7.140625" style="5" hidden="1" customWidth="1"/>
    <col min="101" max="101" width="6.5703125" style="5" hidden="1" customWidth="1"/>
    <col min="102" max="103" width="20.7109375" style="5" hidden="1" customWidth="1"/>
    <col min="104" max="104" width="12.42578125" style="5" hidden="1" customWidth="1"/>
    <col min="105" max="105" width="23.85546875" style="5" hidden="1" customWidth="1"/>
    <col min="106" max="106" width="20.7109375" style="5" hidden="1" customWidth="1"/>
    <col min="107" max="107" width="12.42578125" style="5" hidden="1" customWidth="1"/>
    <col min="108" max="108" width="22.7109375" style="5" customWidth="1"/>
    <col min="109" max="121" width="12.42578125" style="5" hidden="1" customWidth="1"/>
    <col min="122" max="122" width="12.5703125" style="5" hidden="1" customWidth="1"/>
    <col min="123" max="123" width="12.7109375" style="5" customWidth="1"/>
    <col min="124" max="16384" width="12.7109375" style="5"/>
  </cols>
  <sheetData>
    <row r="1" spans="1:122" s="3" customFormat="1" ht="64.5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26</v>
      </c>
      <c r="P1" s="1">
        <v>16</v>
      </c>
      <c r="Q1" s="1">
        <v>17</v>
      </c>
      <c r="R1" s="1">
        <v>18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26</v>
      </c>
      <c r="AA1" s="1">
        <v>27</v>
      </c>
      <c r="AB1" s="1">
        <v>50</v>
      </c>
      <c r="AC1" s="1">
        <v>29</v>
      </c>
      <c r="AD1" s="1">
        <v>30</v>
      </c>
      <c r="AE1" s="1">
        <v>31</v>
      </c>
      <c r="AF1" s="1">
        <v>32</v>
      </c>
      <c r="AG1" s="1">
        <v>33</v>
      </c>
      <c r="AH1" s="1">
        <v>34</v>
      </c>
      <c r="AI1" s="1">
        <v>35</v>
      </c>
      <c r="AJ1" s="1">
        <v>64</v>
      </c>
      <c r="AK1" s="1">
        <v>37</v>
      </c>
      <c r="AL1" s="1">
        <v>64</v>
      </c>
      <c r="AM1" s="1">
        <v>39</v>
      </c>
      <c r="AN1" s="2"/>
      <c r="AO1" s="2"/>
      <c r="AP1" s="2"/>
      <c r="AQ1" s="2"/>
      <c r="AR1" s="2"/>
      <c r="BH1" s="4"/>
      <c r="CR1" s="4"/>
    </row>
    <row r="2" spans="1:122" ht="12.95" customHeight="1" x14ac:dyDescent="0.25">
      <c r="A2" s="468" t="s">
        <v>0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68"/>
      <c r="AP2" s="468"/>
      <c r="AQ2" s="468"/>
      <c r="AR2" s="468"/>
      <c r="AS2" s="468"/>
      <c r="AT2" s="468"/>
      <c r="AU2" s="468"/>
      <c r="AV2" s="468"/>
      <c r="AW2" s="468"/>
      <c r="AX2" s="468"/>
      <c r="AY2" s="468"/>
      <c r="AZ2" s="468"/>
      <c r="BA2" s="468"/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468"/>
      <c r="BZ2" s="468"/>
      <c r="CA2" s="468"/>
      <c r="CB2" s="468"/>
      <c r="CC2" s="468"/>
      <c r="CD2" s="468"/>
      <c r="CE2" s="468"/>
      <c r="CF2" s="468"/>
      <c r="CG2" s="468"/>
      <c r="CH2" s="468"/>
      <c r="CI2" s="468"/>
      <c r="CJ2" s="468"/>
      <c r="CK2" s="468"/>
      <c r="CL2" s="468"/>
      <c r="CM2" s="468"/>
      <c r="CN2" s="468"/>
      <c r="CO2" s="468"/>
      <c r="CP2" s="468"/>
      <c r="CQ2" s="468"/>
      <c r="CR2" s="468"/>
      <c r="CS2" s="468"/>
      <c r="CT2" s="468"/>
      <c r="CU2" s="468"/>
      <c r="CV2" s="468"/>
      <c r="CW2" s="468"/>
      <c r="CX2" s="468"/>
      <c r="CY2" s="468"/>
      <c r="CZ2" s="468"/>
      <c r="DA2" s="468"/>
      <c r="DB2" s="468"/>
      <c r="DC2" s="468"/>
      <c r="DD2" s="468"/>
      <c r="DE2" s="468"/>
      <c r="DF2" s="468"/>
      <c r="DG2" s="468"/>
      <c r="DH2" s="468"/>
      <c r="DI2" s="468"/>
      <c r="DJ2" s="468"/>
      <c r="DK2" s="468"/>
      <c r="DL2" s="468"/>
      <c r="DM2" s="468"/>
      <c r="DN2" s="468"/>
      <c r="DO2" s="468"/>
      <c r="DP2" s="468"/>
      <c r="DQ2" s="468"/>
      <c r="DR2" s="468"/>
    </row>
    <row r="3" spans="1:122" ht="12.95" customHeight="1" x14ac:dyDescent="0.25">
      <c r="A3" s="6" t="s">
        <v>1</v>
      </c>
      <c r="B3" s="469" t="s">
        <v>2</v>
      </c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 t="s">
        <v>3</v>
      </c>
      <c r="AK3" s="469"/>
      <c r="AL3" s="469"/>
      <c r="AM3" s="469"/>
      <c r="AN3" s="469"/>
      <c r="AO3" s="469"/>
      <c r="AP3" s="469"/>
      <c r="AQ3" s="469"/>
      <c r="AR3" s="469"/>
      <c r="AS3" s="469"/>
      <c r="AT3" s="469"/>
      <c r="AU3" s="469"/>
      <c r="AV3" s="469"/>
      <c r="AW3" s="469"/>
      <c r="AX3" s="469"/>
      <c r="AY3" s="469"/>
      <c r="AZ3" s="469"/>
      <c r="BA3" s="469"/>
      <c r="BB3" s="469"/>
      <c r="BC3" s="469"/>
      <c r="BD3" s="469"/>
      <c r="BE3" s="469"/>
      <c r="BF3" s="469"/>
      <c r="BG3" s="470"/>
      <c r="BH3" s="6" t="s">
        <v>4</v>
      </c>
      <c r="BI3" s="469" t="s">
        <v>5</v>
      </c>
      <c r="BJ3" s="469"/>
      <c r="BK3" s="469"/>
      <c r="BL3" s="469"/>
      <c r="BM3" s="469"/>
      <c r="BN3" s="469"/>
      <c r="BO3" s="469"/>
      <c r="BP3" s="469"/>
      <c r="BQ3" s="469"/>
      <c r="BR3" s="469"/>
      <c r="BS3" s="469"/>
      <c r="BT3" s="469"/>
      <c r="BU3" s="469"/>
      <c r="BV3" s="469"/>
      <c r="BW3" s="469"/>
      <c r="BX3" s="469"/>
      <c r="BY3" s="469"/>
      <c r="BZ3" s="469"/>
      <c r="CA3" s="469"/>
      <c r="CB3" s="469"/>
      <c r="CC3" s="469"/>
      <c r="CD3" s="469"/>
      <c r="CE3" s="469"/>
      <c r="CF3" s="469"/>
      <c r="CG3" s="469"/>
      <c r="CH3" s="469"/>
      <c r="CI3" s="469"/>
      <c r="CJ3" s="469"/>
      <c r="CK3" s="469"/>
      <c r="CL3" s="469"/>
      <c r="CM3" s="469"/>
      <c r="CN3" s="469"/>
      <c r="CO3" s="469"/>
      <c r="CP3" s="469"/>
      <c r="CQ3" s="469"/>
      <c r="CR3" s="471" t="s">
        <v>6</v>
      </c>
      <c r="CS3" s="471"/>
      <c r="CT3" s="471"/>
      <c r="CU3" s="471"/>
      <c r="CV3" s="471"/>
      <c r="CW3" s="471"/>
      <c r="CX3" s="471"/>
      <c r="CY3" s="472"/>
      <c r="CZ3" s="470"/>
      <c r="DA3" s="471"/>
      <c r="DB3" s="471"/>
      <c r="DC3" s="471"/>
      <c r="DD3" s="471"/>
      <c r="DE3" s="471"/>
      <c r="DF3" s="471"/>
      <c r="DG3" s="471"/>
      <c r="DH3" s="471"/>
      <c r="DI3" s="471"/>
      <c r="DJ3" s="471"/>
      <c r="DK3" s="471"/>
      <c r="DL3" s="471"/>
      <c r="DM3" s="471"/>
      <c r="DN3" s="471"/>
      <c r="DO3" s="471"/>
      <c r="DP3" s="471"/>
      <c r="DQ3" s="471"/>
      <c r="DR3" s="472"/>
    </row>
    <row r="4" spans="1:122" customFormat="1" ht="12.95" customHeight="1" x14ac:dyDescent="0.25"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U4" s="8"/>
      <c r="DD4" s="8"/>
    </row>
    <row r="5" spans="1:122" s="17" customFormat="1" ht="12.95" customHeight="1" x14ac:dyDescent="0.25">
      <c r="A5" s="9" t="str">
        <f>CR5</f>
        <v>01. QUADRO SÍNTESE</v>
      </c>
      <c r="B5" s="10" t="s">
        <v>7</v>
      </c>
      <c r="C5" s="10">
        <v>43831</v>
      </c>
      <c r="D5" s="10">
        <v>43862</v>
      </c>
      <c r="E5" s="10">
        <v>43891</v>
      </c>
      <c r="F5" s="10">
        <v>43922</v>
      </c>
      <c r="G5" s="10">
        <v>43952</v>
      </c>
      <c r="H5" s="10">
        <v>43983</v>
      </c>
      <c r="I5" s="10">
        <v>44013</v>
      </c>
      <c r="J5" s="10">
        <v>44044</v>
      </c>
      <c r="K5" s="10">
        <v>44075</v>
      </c>
      <c r="L5" s="10">
        <v>44105</v>
      </c>
      <c r="M5" s="10">
        <v>44136</v>
      </c>
      <c r="N5" s="10">
        <v>44166</v>
      </c>
      <c r="O5" s="10" t="s">
        <v>7</v>
      </c>
      <c r="P5" s="10">
        <v>44197</v>
      </c>
      <c r="Q5" s="10">
        <v>44228</v>
      </c>
      <c r="R5" s="10">
        <v>44256</v>
      </c>
      <c r="S5" s="10">
        <v>44287</v>
      </c>
      <c r="T5" s="10">
        <v>44317</v>
      </c>
      <c r="U5" s="10">
        <v>44348</v>
      </c>
      <c r="V5" s="10">
        <v>44378</v>
      </c>
      <c r="W5" s="10">
        <v>44409</v>
      </c>
      <c r="X5" s="10">
        <v>44440</v>
      </c>
      <c r="Y5" s="10">
        <v>44470</v>
      </c>
      <c r="Z5" s="10">
        <v>44501</v>
      </c>
      <c r="AA5" s="10">
        <v>44531</v>
      </c>
      <c r="AB5" s="10" t="s">
        <v>7</v>
      </c>
      <c r="AC5" s="10">
        <v>44562</v>
      </c>
      <c r="AD5" s="10">
        <v>44593</v>
      </c>
      <c r="AE5" s="10">
        <v>44621</v>
      </c>
      <c r="AF5" s="10">
        <v>44652</v>
      </c>
      <c r="AG5" s="10">
        <v>44682</v>
      </c>
      <c r="AH5" s="11">
        <v>44713</v>
      </c>
      <c r="AI5" s="10" t="s">
        <v>8</v>
      </c>
      <c r="AJ5" s="12" t="s">
        <v>9</v>
      </c>
      <c r="AK5" s="10" t="s">
        <v>10</v>
      </c>
      <c r="AL5" s="12" t="s">
        <v>9</v>
      </c>
      <c r="AM5" s="10">
        <v>44743</v>
      </c>
      <c r="AN5" s="10">
        <v>44774</v>
      </c>
      <c r="AO5" s="10">
        <v>44805</v>
      </c>
      <c r="AP5" s="10">
        <v>44835</v>
      </c>
      <c r="AQ5" s="10">
        <v>44866</v>
      </c>
      <c r="AR5" s="10">
        <v>44896</v>
      </c>
      <c r="AS5" s="12" t="s">
        <v>11</v>
      </c>
      <c r="AT5" s="10">
        <v>44927</v>
      </c>
      <c r="AU5" s="10">
        <v>44958</v>
      </c>
      <c r="AV5" s="10">
        <v>44986</v>
      </c>
      <c r="AW5" s="10">
        <v>45017</v>
      </c>
      <c r="AX5" s="10">
        <v>45047</v>
      </c>
      <c r="AY5" s="10">
        <v>45078</v>
      </c>
      <c r="AZ5" s="10">
        <v>45108</v>
      </c>
      <c r="BA5" s="12" t="s">
        <v>12</v>
      </c>
      <c r="BB5" s="12" t="s">
        <v>13</v>
      </c>
      <c r="BC5" s="10">
        <v>45139</v>
      </c>
      <c r="BD5" s="10">
        <v>45170</v>
      </c>
      <c r="BE5" s="13" t="s">
        <v>14</v>
      </c>
      <c r="BF5" s="13" t="s">
        <v>15</v>
      </c>
      <c r="BG5" s="14">
        <v>45200</v>
      </c>
      <c r="BH5" s="15" t="s">
        <v>16</v>
      </c>
      <c r="BI5" s="10" t="s">
        <v>7</v>
      </c>
      <c r="BJ5" s="10" t="s">
        <v>17</v>
      </c>
      <c r="BK5" s="16" t="s">
        <v>18</v>
      </c>
      <c r="BL5" s="10" t="s">
        <v>19</v>
      </c>
      <c r="BM5" s="10">
        <v>45200</v>
      </c>
      <c r="BN5" s="10">
        <v>45231</v>
      </c>
      <c r="BO5" s="10">
        <v>45261</v>
      </c>
      <c r="BP5" s="10">
        <v>45292</v>
      </c>
      <c r="BQ5" s="10">
        <v>45323</v>
      </c>
      <c r="BR5" s="10">
        <v>45352</v>
      </c>
      <c r="BS5" s="10">
        <v>45383</v>
      </c>
      <c r="BT5" s="10">
        <v>45413</v>
      </c>
      <c r="BU5" s="10">
        <v>45444</v>
      </c>
      <c r="BV5" s="10">
        <v>45474</v>
      </c>
      <c r="BW5" s="10">
        <v>45505</v>
      </c>
      <c r="BX5" s="10">
        <v>45536</v>
      </c>
      <c r="BY5" s="10">
        <v>45566</v>
      </c>
      <c r="BZ5" s="10">
        <v>45597</v>
      </c>
      <c r="CA5" s="10">
        <v>45627</v>
      </c>
      <c r="CB5" s="10">
        <v>45658</v>
      </c>
      <c r="CC5" s="10">
        <v>45689</v>
      </c>
      <c r="CD5" s="10">
        <v>45717</v>
      </c>
      <c r="CE5" s="10">
        <v>45748</v>
      </c>
      <c r="CF5" s="10">
        <v>45778</v>
      </c>
      <c r="CG5" s="10">
        <v>45809</v>
      </c>
      <c r="CH5" s="10">
        <v>45839</v>
      </c>
      <c r="CI5" s="10">
        <v>45870</v>
      </c>
      <c r="CJ5" s="10">
        <v>45901</v>
      </c>
      <c r="CK5" s="10">
        <v>45931</v>
      </c>
      <c r="CL5" s="10">
        <v>45962</v>
      </c>
      <c r="CM5" s="10">
        <v>45992</v>
      </c>
      <c r="CN5" s="10">
        <v>46023</v>
      </c>
      <c r="CO5" s="10">
        <v>46054</v>
      </c>
      <c r="CP5" s="10" t="s">
        <v>20</v>
      </c>
      <c r="CQ5" s="10" t="s">
        <v>21</v>
      </c>
      <c r="CR5" s="9" t="s">
        <v>22</v>
      </c>
      <c r="CS5" s="10" t="s">
        <v>20</v>
      </c>
      <c r="CT5" s="10" t="s">
        <v>23</v>
      </c>
      <c r="CU5" s="10" t="s">
        <v>19</v>
      </c>
      <c r="CV5" s="10" t="e">
        <f ca="1">_xll.FIMMÊS(CO5,0)+1</f>
        <v>#NAME?</v>
      </c>
      <c r="CW5" s="10" t="e">
        <f ca="1">_xll.FIMMÊS(CV5,0)+1</f>
        <v>#NAME?</v>
      </c>
      <c r="CX5" s="10" t="s">
        <v>20</v>
      </c>
      <c r="CY5" s="10" t="s">
        <v>24</v>
      </c>
      <c r="CZ5" s="10" t="s">
        <v>20</v>
      </c>
      <c r="DA5" s="10" t="s">
        <v>25</v>
      </c>
      <c r="DB5" s="10" t="e">
        <f ca="1">_xll.FIMMÊS(CW5,0)+1</f>
        <v>#NAME?</v>
      </c>
      <c r="DC5" s="10" t="s">
        <v>19</v>
      </c>
      <c r="DD5" s="10" t="e">
        <f ca="1">_xll.FIMMÊS(DB5,0)+1</f>
        <v>#NAME?</v>
      </c>
      <c r="DE5" s="10" t="e">
        <f t="shared" ref="DE5:DQ5" ca="1" si="0">_xll.FIMMÊS(DD5,0)+1</f>
        <v>#NAME?</v>
      </c>
      <c r="DF5" s="10" t="e">
        <f t="shared" ca="1" si="0"/>
        <v>#NAME?</v>
      </c>
      <c r="DG5" s="10" t="e">
        <f t="shared" ca="1" si="0"/>
        <v>#NAME?</v>
      </c>
      <c r="DH5" s="10" t="e">
        <f t="shared" ca="1" si="0"/>
        <v>#NAME?</v>
      </c>
      <c r="DI5" s="10" t="e">
        <f t="shared" ca="1" si="0"/>
        <v>#NAME?</v>
      </c>
      <c r="DJ5" s="10" t="e">
        <f t="shared" ca="1" si="0"/>
        <v>#NAME?</v>
      </c>
      <c r="DK5" s="10" t="e">
        <f t="shared" ca="1" si="0"/>
        <v>#NAME?</v>
      </c>
      <c r="DL5" s="10" t="e">
        <f t="shared" ca="1" si="0"/>
        <v>#NAME?</v>
      </c>
      <c r="DM5" s="10" t="e">
        <f t="shared" ca="1" si="0"/>
        <v>#NAME?</v>
      </c>
      <c r="DN5" s="10" t="e">
        <f t="shared" ca="1" si="0"/>
        <v>#NAME?</v>
      </c>
      <c r="DO5" s="10" t="e">
        <f t="shared" ca="1" si="0"/>
        <v>#NAME?</v>
      </c>
      <c r="DP5" s="10" t="e">
        <f t="shared" ca="1" si="0"/>
        <v>#NAME?</v>
      </c>
      <c r="DQ5" s="10" t="e">
        <f t="shared" ca="1" si="0"/>
        <v>#NAME?</v>
      </c>
      <c r="DR5" s="10" t="s">
        <v>26</v>
      </c>
    </row>
    <row r="6" spans="1:122" s="24" customFormat="1" ht="12.95" customHeight="1" x14ac:dyDescent="0.25">
      <c r="A6" s="18" t="str">
        <f t="shared" ref="A6:A72" si="1">CR6</f>
        <v>Internação (Saídas Hospitalares)</v>
      </c>
      <c r="B6" s="19">
        <v>311</v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166</v>
      </c>
      <c r="K6" s="20">
        <v>176</v>
      </c>
      <c r="L6" s="20">
        <v>157</v>
      </c>
      <c r="M6" s="20">
        <v>114</v>
      </c>
      <c r="N6" s="20">
        <v>163</v>
      </c>
      <c r="O6" s="19">
        <v>311</v>
      </c>
      <c r="P6" s="20">
        <v>322</v>
      </c>
      <c r="Q6" s="20">
        <v>239</v>
      </c>
      <c r="R6" s="20">
        <v>171</v>
      </c>
      <c r="S6" s="20">
        <v>179</v>
      </c>
      <c r="T6" s="20">
        <v>190</v>
      </c>
      <c r="U6" s="20">
        <v>180</v>
      </c>
      <c r="V6" s="20">
        <v>189</v>
      </c>
      <c r="W6" s="20">
        <v>269</v>
      </c>
      <c r="X6" s="20">
        <v>272</v>
      </c>
      <c r="Y6" s="20">
        <v>229</v>
      </c>
      <c r="Z6" s="20">
        <v>218</v>
      </c>
      <c r="AA6" s="20">
        <v>265</v>
      </c>
      <c r="AB6" s="19">
        <v>435</v>
      </c>
      <c r="AC6" s="20">
        <v>348</v>
      </c>
      <c r="AD6" s="20">
        <v>155</v>
      </c>
      <c r="AE6" s="20">
        <v>362</v>
      </c>
      <c r="AF6" s="20">
        <v>346</v>
      </c>
      <c r="AG6" s="20">
        <v>361</v>
      </c>
      <c r="AH6" s="20">
        <v>221</v>
      </c>
      <c r="AI6" s="20">
        <v>38</v>
      </c>
      <c r="AJ6" s="21">
        <v>341</v>
      </c>
      <c r="AK6" s="20">
        <v>240</v>
      </c>
      <c r="AL6" s="21">
        <v>341</v>
      </c>
      <c r="AM6" s="20">
        <v>278</v>
      </c>
      <c r="AN6" s="20">
        <v>386</v>
      </c>
      <c r="AO6" s="20">
        <v>365</v>
      </c>
      <c r="AP6" s="20">
        <v>392</v>
      </c>
      <c r="AQ6" s="20">
        <v>351</v>
      </c>
      <c r="AR6" s="20">
        <v>363</v>
      </c>
      <c r="AS6" s="20">
        <v>341</v>
      </c>
      <c r="AT6" s="20">
        <v>392</v>
      </c>
      <c r="AU6" s="20">
        <v>349</v>
      </c>
      <c r="AV6" s="20">
        <v>402</v>
      </c>
      <c r="AW6" s="20">
        <v>344</v>
      </c>
      <c r="AX6" s="20">
        <v>385</v>
      </c>
      <c r="AY6" s="20">
        <v>354</v>
      </c>
      <c r="AZ6" s="20">
        <v>362</v>
      </c>
      <c r="BA6" s="21">
        <v>336</v>
      </c>
      <c r="BB6" s="21">
        <v>93</v>
      </c>
      <c r="BC6" s="20">
        <v>429</v>
      </c>
      <c r="BD6" s="20">
        <v>396</v>
      </c>
      <c r="BE6" s="20">
        <v>165</v>
      </c>
      <c r="BF6" s="20">
        <v>185</v>
      </c>
      <c r="BG6" s="22">
        <v>385</v>
      </c>
      <c r="BH6" s="23" t="s">
        <v>27</v>
      </c>
      <c r="BI6" s="20">
        <v>341</v>
      </c>
      <c r="BJ6" s="20">
        <v>176</v>
      </c>
      <c r="BK6" s="20">
        <v>200</v>
      </c>
      <c r="BL6" s="20">
        <v>341</v>
      </c>
      <c r="BM6" s="20">
        <v>385</v>
      </c>
      <c r="BN6" s="20">
        <v>381</v>
      </c>
      <c r="BO6" s="20">
        <v>466</v>
      </c>
      <c r="BP6" s="20">
        <v>436</v>
      </c>
      <c r="BQ6" s="20">
        <v>418</v>
      </c>
      <c r="BR6" s="20">
        <v>443</v>
      </c>
      <c r="BS6" s="20">
        <v>453</v>
      </c>
      <c r="BT6" s="20">
        <v>487</v>
      </c>
      <c r="BU6" s="20">
        <v>469</v>
      </c>
      <c r="BV6" s="20">
        <v>441</v>
      </c>
      <c r="BW6" s="20">
        <v>451</v>
      </c>
      <c r="BX6" s="20">
        <v>482</v>
      </c>
      <c r="BY6" s="20">
        <v>493</v>
      </c>
      <c r="BZ6" s="20">
        <v>462</v>
      </c>
      <c r="CA6" s="20">
        <v>477</v>
      </c>
      <c r="CB6" s="20">
        <v>510</v>
      </c>
      <c r="CC6" s="20">
        <v>479</v>
      </c>
      <c r="CD6" s="20">
        <v>471</v>
      </c>
      <c r="CE6" s="20">
        <v>472</v>
      </c>
      <c r="CF6" s="20">
        <v>466</v>
      </c>
      <c r="CG6" s="20">
        <v>457</v>
      </c>
      <c r="CH6" s="20">
        <v>491</v>
      </c>
      <c r="CI6" s="20">
        <v>504</v>
      </c>
      <c r="CJ6" s="20">
        <v>501</v>
      </c>
      <c r="CK6" s="20">
        <v>395</v>
      </c>
      <c r="CL6" s="20">
        <v>423</v>
      </c>
      <c r="CM6" s="20">
        <v>451</v>
      </c>
      <c r="CN6" s="20">
        <v>384</v>
      </c>
      <c r="CO6" s="20">
        <v>462</v>
      </c>
      <c r="CP6" s="20">
        <v>165</v>
      </c>
      <c r="CQ6" s="20">
        <v>206</v>
      </c>
      <c r="CR6" s="18" t="s">
        <v>27</v>
      </c>
      <c r="CS6" s="20">
        <f>CS18</f>
        <v>353</v>
      </c>
      <c r="CT6" s="20">
        <f t="shared" ref="CT6:DR6" si="2">CT18</f>
        <v>361</v>
      </c>
      <c r="CU6" s="20">
        <f t="shared" si="2"/>
        <v>685</v>
      </c>
      <c r="CV6" s="20">
        <f t="shared" si="2"/>
        <v>567</v>
      </c>
      <c r="CW6" s="20">
        <f t="shared" si="2"/>
        <v>766</v>
      </c>
      <c r="CX6" s="20">
        <f t="shared" si="2"/>
        <v>332</v>
      </c>
      <c r="CY6" s="20">
        <f t="shared" si="2"/>
        <v>0</v>
      </c>
      <c r="CZ6" s="20">
        <f t="shared" si="2"/>
        <v>471</v>
      </c>
      <c r="DA6" s="20">
        <f t="shared" si="2"/>
        <v>0</v>
      </c>
      <c r="DB6" s="20">
        <f t="shared" si="2"/>
        <v>770</v>
      </c>
      <c r="DC6" s="20">
        <f>DC18</f>
        <v>911</v>
      </c>
      <c r="DD6" s="20">
        <v>752</v>
      </c>
      <c r="DE6" s="20">
        <f t="shared" si="2"/>
        <v>0</v>
      </c>
      <c r="DF6" s="20">
        <f t="shared" si="2"/>
        <v>0</v>
      </c>
      <c r="DG6" s="20">
        <f t="shared" si="2"/>
        <v>0</v>
      </c>
      <c r="DH6" s="20">
        <f t="shared" si="2"/>
        <v>0</v>
      </c>
      <c r="DI6" s="20">
        <f t="shared" si="2"/>
        <v>0</v>
      </c>
      <c r="DJ6" s="20">
        <f t="shared" si="2"/>
        <v>0</v>
      </c>
      <c r="DK6" s="20">
        <f t="shared" si="2"/>
        <v>0</v>
      </c>
      <c r="DL6" s="20">
        <f t="shared" si="2"/>
        <v>0</v>
      </c>
      <c r="DM6" s="20">
        <f t="shared" si="2"/>
        <v>0</v>
      </c>
      <c r="DN6" s="20">
        <f t="shared" si="2"/>
        <v>0</v>
      </c>
      <c r="DO6" s="20">
        <f t="shared" si="2"/>
        <v>0</v>
      </c>
      <c r="DP6" s="20">
        <f t="shared" si="2"/>
        <v>0</v>
      </c>
      <c r="DQ6" s="20">
        <f t="shared" si="2"/>
        <v>0</v>
      </c>
      <c r="DR6" s="20">
        <f t="shared" si="2"/>
        <v>0</v>
      </c>
    </row>
    <row r="7" spans="1:122" s="24" customFormat="1" ht="12.95" customHeight="1" x14ac:dyDescent="0.25">
      <c r="A7" s="18" t="str">
        <f t="shared" si="1"/>
        <v>Hospital dia</v>
      </c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9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19"/>
      <c r="AC7" s="20"/>
      <c r="AD7" s="20"/>
      <c r="AE7" s="20"/>
      <c r="AF7" s="20"/>
      <c r="AG7" s="20"/>
      <c r="AH7" s="20"/>
      <c r="AI7" s="20"/>
      <c r="AJ7" s="21"/>
      <c r="AK7" s="20"/>
      <c r="AL7" s="21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1"/>
      <c r="BB7" s="21"/>
      <c r="BC7" s="20"/>
      <c r="BD7" s="20"/>
      <c r="BE7" s="20"/>
      <c r="BF7" s="20"/>
      <c r="BG7" s="22"/>
      <c r="BH7" s="23" t="s">
        <v>28</v>
      </c>
      <c r="BI7" s="20">
        <v>132</v>
      </c>
      <c r="BJ7" s="20">
        <v>68</v>
      </c>
      <c r="BK7" s="20">
        <v>72</v>
      </c>
      <c r="BL7" s="20">
        <v>132</v>
      </c>
      <c r="BM7" s="20">
        <v>72</v>
      </c>
      <c r="BN7" s="20">
        <v>134</v>
      </c>
      <c r="BO7" s="20">
        <v>153</v>
      </c>
      <c r="BP7" s="20">
        <v>253</v>
      </c>
      <c r="BQ7" s="20">
        <v>142</v>
      </c>
      <c r="BR7" s="20">
        <v>181</v>
      </c>
      <c r="BS7" s="20">
        <v>131</v>
      </c>
      <c r="BT7" s="20">
        <v>129</v>
      </c>
      <c r="BU7" s="20">
        <v>169</v>
      </c>
      <c r="BV7" s="20">
        <v>147</v>
      </c>
      <c r="BW7" s="20">
        <v>149</v>
      </c>
      <c r="BX7" s="20">
        <v>154</v>
      </c>
      <c r="BY7" s="20">
        <v>65</v>
      </c>
      <c r="BZ7" s="20">
        <v>138</v>
      </c>
      <c r="CA7" s="20">
        <v>153</v>
      </c>
      <c r="CB7" s="20">
        <v>184</v>
      </c>
      <c r="CC7" s="20">
        <v>161</v>
      </c>
      <c r="CD7" s="20">
        <v>140</v>
      </c>
      <c r="CE7" s="20">
        <v>169</v>
      </c>
      <c r="CF7" s="20">
        <v>140</v>
      </c>
      <c r="CG7" s="20">
        <v>134</v>
      </c>
      <c r="CH7" s="20">
        <v>162</v>
      </c>
      <c r="CI7" s="20">
        <v>159</v>
      </c>
      <c r="CJ7" s="20">
        <v>159</v>
      </c>
      <c r="CK7" s="20">
        <v>140</v>
      </c>
      <c r="CL7" s="20">
        <v>139</v>
      </c>
      <c r="CM7" s="20">
        <v>140</v>
      </c>
      <c r="CN7" s="20">
        <v>132</v>
      </c>
      <c r="CO7" s="20">
        <v>173</v>
      </c>
      <c r="CP7" s="20">
        <v>64</v>
      </c>
      <c r="CQ7" s="20">
        <v>86</v>
      </c>
      <c r="CR7" s="18" t="s">
        <v>29</v>
      </c>
      <c r="CS7" s="20">
        <f>CS87</f>
        <v>68</v>
      </c>
      <c r="CT7" s="20">
        <f t="shared" ref="CT7:DR7" si="3">CT87</f>
        <v>60</v>
      </c>
      <c r="CU7" s="20">
        <f t="shared" si="3"/>
        <v>132</v>
      </c>
      <c r="CV7" s="20">
        <f t="shared" si="3"/>
        <v>146</v>
      </c>
      <c r="CW7" s="20">
        <v>137</v>
      </c>
      <c r="CX7" s="20">
        <f t="shared" si="3"/>
        <v>64</v>
      </c>
      <c r="CY7" s="20">
        <f t="shared" si="3"/>
        <v>0</v>
      </c>
      <c r="CZ7" s="20">
        <f t="shared" si="3"/>
        <v>0</v>
      </c>
      <c r="DA7" s="20">
        <f t="shared" si="3"/>
        <v>0</v>
      </c>
      <c r="DB7" s="20">
        <f t="shared" si="3"/>
        <v>137</v>
      </c>
      <c r="DC7" s="20">
        <f t="shared" si="3"/>
        <v>0</v>
      </c>
      <c r="DD7" s="20">
        <v>149</v>
      </c>
      <c r="DE7" s="20">
        <f t="shared" si="3"/>
        <v>0</v>
      </c>
      <c r="DF7" s="20">
        <f t="shared" si="3"/>
        <v>0</v>
      </c>
      <c r="DG7" s="20">
        <f t="shared" si="3"/>
        <v>0</v>
      </c>
      <c r="DH7" s="20">
        <f t="shared" si="3"/>
        <v>0</v>
      </c>
      <c r="DI7" s="20">
        <f t="shared" si="3"/>
        <v>0</v>
      </c>
      <c r="DJ7" s="20">
        <f t="shared" si="3"/>
        <v>0</v>
      </c>
      <c r="DK7" s="20">
        <f t="shared" si="3"/>
        <v>0</v>
      </c>
      <c r="DL7" s="20">
        <f t="shared" si="3"/>
        <v>0</v>
      </c>
      <c r="DM7" s="20">
        <f t="shared" si="3"/>
        <v>0</v>
      </c>
      <c r="DN7" s="20">
        <f t="shared" si="3"/>
        <v>0</v>
      </c>
      <c r="DO7" s="20">
        <f t="shared" si="3"/>
        <v>0</v>
      </c>
      <c r="DP7" s="20">
        <f t="shared" si="3"/>
        <v>0</v>
      </c>
      <c r="DQ7" s="20">
        <f t="shared" si="3"/>
        <v>0</v>
      </c>
      <c r="DR7" s="20">
        <f t="shared" si="3"/>
        <v>0</v>
      </c>
    </row>
    <row r="8" spans="1:122" s="24" customFormat="1" ht="12.95" customHeight="1" x14ac:dyDescent="0.25">
      <c r="A8" s="25" t="str">
        <f t="shared" si="1"/>
        <v>Atendimento Ambulatorial</v>
      </c>
      <c r="B8" s="26">
        <v>1721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386</v>
      </c>
      <c r="M8" s="26">
        <v>687</v>
      </c>
      <c r="N8" s="26">
        <v>2033</v>
      </c>
      <c r="O8" s="19">
        <v>1721</v>
      </c>
      <c r="P8" s="26">
        <v>2725</v>
      </c>
      <c r="Q8" s="26">
        <v>2708</v>
      </c>
      <c r="R8" s="26">
        <v>724</v>
      </c>
      <c r="S8" s="26">
        <v>0</v>
      </c>
      <c r="T8" s="26">
        <v>0</v>
      </c>
      <c r="U8" s="26">
        <v>0</v>
      </c>
      <c r="V8" s="26">
        <v>258</v>
      </c>
      <c r="W8" s="26">
        <v>1439</v>
      </c>
      <c r="X8" s="26">
        <v>1902</v>
      </c>
      <c r="Y8" s="26">
        <v>2057</v>
      </c>
      <c r="Z8" s="26">
        <v>1789</v>
      </c>
      <c r="AA8" s="26">
        <v>1308</v>
      </c>
      <c r="AB8" s="19">
        <v>1721</v>
      </c>
      <c r="AC8" s="26">
        <v>1801</v>
      </c>
      <c r="AD8" s="26">
        <v>321</v>
      </c>
      <c r="AE8" s="26">
        <v>1893</v>
      </c>
      <c r="AF8" s="26">
        <v>2497</v>
      </c>
      <c r="AG8" s="26">
        <v>3131</v>
      </c>
      <c r="AH8" s="26">
        <v>2307</v>
      </c>
      <c r="AI8" s="26">
        <v>687</v>
      </c>
      <c r="AJ8" s="26">
        <v>2000</v>
      </c>
      <c r="AK8" s="26">
        <v>1792</v>
      </c>
      <c r="AL8" s="26">
        <v>2132</v>
      </c>
      <c r="AM8" s="26">
        <v>2603</v>
      </c>
      <c r="AN8" s="26">
        <v>2493</v>
      </c>
      <c r="AO8" s="26">
        <v>2483</v>
      </c>
      <c r="AP8" s="26">
        <v>2485</v>
      </c>
      <c r="AQ8" s="26">
        <v>2963</v>
      </c>
      <c r="AR8" s="27">
        <v>2910</v>
      </c>
      <c r="AS8" s="27">
        <v>2132</v>
      </c>
      <c r="AT8" s="27">
        <v>2491</v>
      </c>
      <c r="AU8" s="27">
        <v>2336</v>
      </c>
      <c r="AV8" s="27">
        <v>1868</v>
      </c>
      <c r="AW8" s="27">
        <v>2441</v>
      </c>
      <c r="AX8" s="27">
        <v>2261</v>
      </c>
      <c r="AY8" s="27">
        <v>2263</v>
      </c>
      <c r="AZ8" s="27">
        <v>2313</v>
      </c>
      <c r="BA8" s="27">
        <v>2077</v>
      </c>
      <c r="BB8" s="27">
        <v>350</v>
      </c>
      <c r="BC8" s="27">
        <v>2427</v>
      </c>
      <c r="BD8" s="27">
        <v>2528</v>
      </c>
      <c r="BE8" s="27">
        <v>1032</v>
      </c>
      <c r="BF8" s="27">
        <v>1104</v>
      </c>
      <c r="BG8" s="28">
        <v>2636</v>
      </c>
      <c r="BH8" s="29" t="s">
        <v>30</v>
      </c>
      <c r="BI8" s="27">
        <v>2000</v>
      </c>
      <c r="BJ8" s="27">
        <v>1033</v>
      </c>
      <c r="BK8" s="27">
        <v>1532</v>
      </c>
      <c r="BL8" s="27">
        <v>2000</v>
      </c>
      <c r="BM8" s="27">
        <v>2609</v>
      </c>
      <c r="BN8" s="27">
        <v>2228</v>
      </c>
      <c r="BO8" s="27">
        <v>2443</v>
      </c>
      <c r="BP8" s="27">
        <v>2460</v>
      </c>
      <c r="BQ8" s="27">
        <v>2384</v>
      </c>
      <c r="BR8" s="27">
        <v>2183</v>
      </c>
      <c r="BS8" s="27">
        <v>2322</v>
      </c>
      <c r="BT8" s="27">
        <v>2321</v>
      </c>
      <c r="BU8" s="27">
        <v>2138</v>
      </c>
      <c r="BV8" s="27">
        <v>2581</v>
      </c>
      <c r="BW8" s="27">
        <v>2430</v>
      </c>
      <c r="BX8" s="27">
        <v>2356</v>
      </c>
      <c r="BY8" s="27">
        <v>2581</v>
      </c>
      <c r="BZ8" s="27">
        <v>2436</v>
      </c>
      <c r="CA8" s="27">
        <v>2335</v>
      </c>
      <c r="CB8" s="27">
        <v>2671</v>
      </c>
      <c r="CC8" s="27">
        <v>2493</v>
      </c>
      <c r="CD8" s="27">
        <v>2594</v>
      </c>
      <c r="CE8" s="27">
        <v>2850</v>
      </c>
      <c r="CF8" s="27">
        <v>2426</v>
      </c>
      <c r="CG8" s="27">
        <v>2830</v>
      </c>
      <c r="CH8" s="27">
        <v>3536</v>
      </c>
      <c r="CI8" s="27">
        <v>3070</v>
      </c>
      <c r="CJ8" s="27">
        <v>3564</v>
      </c>
      <c r="CK8" s="27">
        <v>3229</v>
      </c>
      <c r="CL8" s="27">
        <v>2641</v>
      </c>
      <c r="CM8" s="27">
        <v>2834</v>
      </c>
      <c r="CN8" s="27">
        <v>2711</v>
      </c>
      <c r="CO8" s="27">
        <v>2654</v>
      </c>
      <c r="CP8" s="27">
        <v>967</v>
      </c>
      <c r="CQ8" s="27">
        <v>1203</v>
      </c>
      <c r="CR8" s="25" t="s">
        <v>30</v>
      </c>
      <c r="CS8" s="27">
        <f>CS45</f>
        <v>1411</v>
      </c>
      <c r="CT8" s="27">
        <f t="shared" ref="CT8:DR8" si="4">CT45</f>
        <v>1777</v>
      </c>
      <c r="CU8" s="27">
        <f t="shared" si="4"/>
        <v>2735</v>
      </c>
      <c r="CV8" s="27">
        <f t="shared" si="4"/>
        <v>3555</v>
      </c>
      <c r="CW8" s="27">
        <f t="shared" si="4"/>
        <v>3784</v>
      </c>
      <c r="CX8" s="27">
        <f t="shared" si="4"/>
        <v>1324</v>
      </c>
      <c r="CY8" s="27">
        <f t="shared" si="4"/>
        <v>0</v>
      </c>
      <c r="CZ8" s="27">
        <f t="shared" si="4"/>
        <v>1411</v>
      </c>
      <c r="DA8" s="27">
        <f t="shared" si="4"/>
        <v>0</v>
      </c>
      <c r="DB8" s="27">
        <f t="shared" si="4"/>
        <v>3787</v>
      </c>
      <c r="DC8" s="27">
        <f t="shared" si="4"/>
        <v>2735</v>
      </c>
      <c r="DD8" s="27">
        <f t="shared" si="4"/>
        <v>3938</v>
      </c>
      <c r="DE8" s="27">
        <f t="shared" si="4"/>
        <v>0</v>
      </c>
      <c r="DF8" s="27">
        <f t="shared" si="4"/>
        <v>0</v>
      </c>
      <c r="DG8" s="27">
        <f t="shared" si="4"/>
        <v>0</v>
      </c>
      <c r="DH8" s="27">
        <f t="shared" si="4"/>
        <v>0</v>
      </c>
      <c r="DI8" s="27">
        <f t="shared" si="4"/>
        <v>0</v>
      </c>
      <c r="DJ8" s="27">
        <f t="shared" si="4"/>
        <v>0</v>
      </c>
      <c r="DK8" s="27">
        <f t="shared" si="4"/>
        <v>0</v>
      </c>
      <c r="DL8" s="27">
        <f t="shared" si="4"/>
        <v>0</v>
      </c>
      <c r="DM8" s="27">
        <f t="shared" si="4"/>
        <v>0</v>
      </c>
      <c r="DN8" s="27">
        <f t="shared" si="4"/>
        <v>0</v>
      </c>
      <c r="DO8" s="27">
        <f t="shared" si="4"/>
        <v>0</v>
      </c>
      <c r="DP8" s="27">
        <f t="shared" si="4"/>
        <v>0</v>
      </c>
      <c r="DQ8" s="27">
        <f t="shared" si="4"/>
        <v>0</v>
      </c>
      <c r="DR8" s="27">
        <f t="shared" si="4"/>
        <v>0</v>
      </c>
    </row>
    <row r="9" spans="1:122" s="24" customFormat="1" ht="12.95" customHeight="1" x14ac:dyDescent="0.25">
      <c r="A9" s="25" t="str">
        <f t="shared" si="1"/>
        <v>Cirurgias Eletivas</v>
      </c>
      <c r="B9" s="19">
        <v>100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19">
        <v>100</v>
      </c>
      <c r="P9" s="27">
        <v>257</v>
      </c>
      <c r="Q9" s="27">
        <v>191</v>
      </c>
      <c r="R9" s="27">
        <v>31</v>
      </c>
      <c r="S9" s="27">
        <v>0</v>
      </c>
      <c r="T9" s="27">
        <v>0</v>
      </c>
      <c r="U9" s="27">
        <v>0</v>
      </c>
      <c r="V9" s="27">
        <v>0</v>
      </c>
      <c r="W9" s="27">
        <v>100</v>
      </c>
      <c r="X9" s="27">
        <v>122</v>
      </c>
      <c r="Y9" s="27">
        <v>128</v>
      </c>
      <c r="Z9" s="27">
        <v>112</v>
      </c>
      <c r="AA9" s="27">
        <v>103</v>
      </c>
      <c r="AB9" s="19">
        <v>100</v>
      </c>
      <c r="AC9" s="27">
        <v>180</v>
      </c>
      <c r="AD9" s="27">
        <v>0</v>
      </c>
      <c r="AE9" s="27">
        <v>222</v>
      </c>
      <c r="AF9" s="27">
        <v>171</v>
      </c>
      <c r="AG9" s="27">
        <v>221</v>
      </c>
      <c r="AH9" s="27">
        <v>82</v>
      </c>
      <c r="AI9" s="27">
        <v>0</v>
      </c>
      <c r="AJ9" s="27">
        <v>196</v>
      </c>
      <c r="AK9" s="27">
        <v>146</v>
      </c>
      <c r="AL9" s="27">
        <v>196</v>
      </c>
      <c r="AM9" s="27">
        <v>146</v>
      </c>
      <c r="AN9" s="27">
        <v>247</v>
      </c>
      <c r="AO9" s="27">
        <v>217</v>
      </c>
      <c r="AP9" s="27">
        <v>206</v>
      </c>
      <c r="AQ9" s="27">
        <v>196</v>
      </c>
      <c r="AR9" s="27">
        <v>228</v>
      </c>
      <c r="AS9" s="27">
        <v>196</v>
      </c>
      <c r="AT9" s="27">
        <v>255</v>
      </c>
      <c r="AU9" s="27">
        <v>210</v>
      </c>
      <c r="AV9" s="27">
        <v>219</v>
      </c>
      <c r="AW9" s="27">
        <v>197</v>
      </c>
      <c r="AX9" s="27">
        <v>211</v>
      </c>
      <c r="AY9" s="27">
        <v>201</v>
      </c>
      <c r="AZ9" s="27">
        <v>205</v>
      </c>
      <c r="BA9" s="27">
        <v>193</v>
      </c>
      <c r="BB9" s="27">
        <v>42</v>
      </c>
      <c r="BC9" s="27">
        <v>236</v>
      </c>
      <c r="BD9" s="27">
        <v>207</v>
      </c>
      <c r="BE9" s="27">
        <v>95</v>
      </c>
      <c r="BF9" s="27">
        <v>91</v>
      </c>
      <c r="BG9" s="28">
        <v>203</v>
      </c>
      <c r="BH9" s="29" t="s">
        <v>31</v>
      </c>
      <c r="BI9" s="27">
        <v>130</v>
      </c>
      <c r="BJ9" s="27">
        <v>67</v>
      </c>
      <c r="BK9" s="27">
        <v>112</v>
      </c>
      <c r="BL9" s="27">
        <v>130</v>
      </c>
      <c r="BM9" s="27">
        <v>203</v>
      </c>
      <c r="BN9" s="27">
        <v>146</v>
      </c>
      <c r="BO9" s="27">
        <v>129</v>
      </c>
      <c r="BP9" s="27">
        <v>131</v>
      </c>
      <c r="BQ9" s="27">
        <v>132</v>
      </c>
      <c r="BR9" s="27">
        <v>130</v>
      </c>
      <c r="BS9" s="27">
        <v>131</v>
      </c>
      <c r="BT9" s="27">
        <v>130</v>
      </c>
      <c r="BU9" s="27">
        <v>132</v>
      </c>
      <c r="BV9" s="27">
        <v>130</v>
      </c>
      <c r="BW9" s="27">
        <v>132</v>
      </c>
      <c r="BX9" s="27">
        <v>138</v>
      </c>
      <c r="BY9" s="27">
        <v>130</v>
      </c>
      <c r="BZ9" s="27">
        <v>131</v>
      </c>
      <c r="CA9" s="27">
        <v>136</v>
      </c>
      <c r="CB9" s="27">
        <v>131</v>
      </c>
      <c r="CC9" s="27">
        <v>131</v>
      </c>
      <c r="CD9" s="27">
        <v>132</v>
      </c>
      <c r="CE9" s="27">
        <v>132</v>
      </c>
      <c r="CF9" s="27">
        <v>131</v>
      </c>
      <c r="CG9" s="27">
        <v>132</v>
      </c>
      <c r="CH9" s="27">
        <v>132</v>
      </c>
      <c r="CI9" s="27">
        <v>131</v>
      </c>
      <c r="CJ9" s="27">
        <v>131</v>
      </c>
      <c r="CK9" s="27">
        <v>131</v>
      </c>
      <c r="CL9" s="27">
        <v>130</v>
      </c>
      <c r="CM9" s="27">
        <v>131</v>
      </c>
      <c r="CN9" s="27">
        <v>130</v>
      </c>
      <c r="CO9" s="27">
        <v>131</v>
      </c>
      <c r="CP9" s="27">
        <v>63</v>
      </c>
      <c r="CQ9" s="27">
        <v>65</v>
      </c>
      <c r="CR9" s="25" t="s">
        <v>31</v>
      </c>
      <c r="CS9" s="27">
        <f>CS23</f>
        <v>119</v>
      </c>
      <c r="CT9" s="27">
        <f t="shared" ref="CT9:DR9" si="5">CT23</f>
        <v>118</v>
      </c>
      <c r="CU9" s="27">
        <f t="shared" si="5"/>
        <v>230</v>
      </c>
      <c r="CV9" s="27">
        <f t="shared" si="5"/>
        <v>183</v>
      </c>
      <c r="CW9" s="27">
        <f t="shared" si="5"/>
        <v>232</v>
      </c>
      <c r="CX9" s="27">
        <f t="shared" si="5"/>
        <v>111</v>
      </c>
      <c r="CY9" s="27">
        <f t="shared" si="5"/>
        <v>0</v>
      </c>
      <c r="CZ9" s="27">
        <f t="shared" si="5"/>
        <v>142</v>
      </c>
      <c r="DA9" s="27">
        <f t="shared" si="5"/>
        <v>0</v>
      </c>
      <c r="DB9" s="27">
        <f t="shared" si="5"/>
        <v>230</v>
      </c>
      <c r="DC9" s="27">
        <f t="shared" si="5"/>
        <v>275</v>
      </c>
      <c r="DD9" s="27">
        <f t="shared" si="5"/>
        <v>231</v>
      </c>
      <c r="DE9" s="27">
        <f t="shared" si="5"/>
        <v>0</v>
      </c>
      <c r="DF9" s="27">
        <f t="shared" si="5"/>
        <v>0</v>
      </c>
      <c r="DG9" s="27">
        <f t="shared" si="5"/>
        <v>0</v>
      </c>
      <c r="DH9" s="27">
        <f t="shared" si="5"/>
        <v>0</v>
      </c>
      <c r="DI9" s="27">
        <f t="shared" si="5"/>
        <v>0</v>
      </c>
      <c r="DJ9" s="27">
        <f t="shared" si="5"/>
        <v>0</v>
      </c>
      <c r="DK9" s="27">
        <f t="shared" si="5"/>
        <v>0</v>
      </c>
      <c r="DL9" s="27">
        <f t="shared" si="5"/>
        <v>0</v>
      </c>
      <c r="DM9" s="27">
        <f t="shared" si="5"/>
        <v>0</v>
      </c>
      <c r="DN9" s="27">
        <f t="shared" si="5"/>
        <v>0</v>
      </c>
      <c r="DO9" s="27">
        <f t="shared" si="5"/>
        <v>0</v>
      </c>
      <c r="DP9" s="27">
        <f t="shared" si="5"/>
        <v>0</v>
      </c>
      <c r="DQ9" s="27">
        <f t="shared" si="5"/>
        <v>0</v>
      </c>
      <c r="DR9" s="27">
        <f t="shared" si="5"/>
        <v>0</v>
      </c>
    </row>
    <row r="10" spans="1:122" s="24" customFormat="1" ht="12.95" customHeight="1" x14ac:dyDescent="0.25">
      <c r="A10" s="25" t="str">
        <f t="shared" si="1"/>
        <v>SADT Externo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19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19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7"/>
      <c r="AS10" s="27">
        <v>1000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>
        <v>950</v>
      </c>
      <c r="BD10" s="27">
        <v>857</v>
      </c>
      <c r="BE10" s="27">
        <v>484</v>
      </c>
      <c r="BF10" s="27">
        <v>397</v>
      </c>
      <c r="BG10" s="28">
        <v>961</v>
      </c>
      <c r="BH10" s="29" t="s">
        <v>32</v>
      </c>
      <c r="BI10" s="27">
        <v>180</v>
      </c>
      <c r="BJ10" s="27">
        <v>93</v>
      </c>
      <c r="BK10" s="27">
        <v>367</v>
      </c>
      <c r="BL10" s="27">
        <v>150</v>
      </c>
      <c r="BM10" s="27">
        <v>650</v>
      </c>
      <c r="BN10" s="27">
        <v>432</v>
      </c>
      <c r="BO10" s="27">
        <v>555</v>
      </c>
      <c r="BP10" s="27">
        <v>605</v>
      </c>
      <c r="BQ10" s="27">
        <v>612</v>
      </c>
      <c r="BR10" s="27">
        <v>656</v>
      </c>
      <c r="BS10" s="27">
        <v>657</v>
      </c>
      <c r="BT10" s="27">
        <v>618</v>
      </c>
      <c r="BU10" s="27">
        <v>614</v>
      </c>
      <c r="BV10" s="27">
        <v>736</v>
      </c>
      <c r="BW10" s="27">
        <v>696</v>
      </c>
      <c r="BX10" s="27">
        <v>659</v>
      </c>
      <c r="BY10" s="27">
        <v>850</v>
      </c>
      <c r="BZ10" s="27">
        <v>778</v>
      </c>
      <c r="CA10" s="27">
        <v>690</v>
      </c>
      <c r="CB10" s="27">
        <v>99</v>
      </c>
      <c r="CC10" s="27">
        <v>73</v>
      </c>
      <c r="CD10" s="27">
        <v>63</v>
      </c>
      <c r="CE10" s="27">
        <v>93</v>
      </c>
      <c r="CF10" s="27">
        <v>126</v>
      </c>
      <c r="CG10" s="27">
        <v>95</v>
      </c>
      <c r="CH10" s="27">
        <v>130</v>
      </c>
      <c r="CI10" s="27">
        <v>193</v>
      </c>
      <c r="CJ10" s="27">
        <v>177</v>
      </c>
      <c r="CK10" s="27">
        <v>213</v>
      </c>
      <c r="CL10" s="27">
        <v>201</v>
      </c>
      <c r="CM10" s="27">
        <v>164</v>
      </c>
      <c r="CN10" s="27">
        <v>181</v>
      </c>
      <c r="CO10" s="27">
        <v>227</v>
      </c>
      <c r="CP10" s="27">
        <v>87</v>
      </c>
      <c r="CQ10" s="27">
        <v>95</v>
      </c>
      <c r="CR10" s="25" t="s">
        <v>32</v>
      </c>
      <c r="CS10" s="27">
        <f>CS84</f>
        <v>119</v>
      </c>
      <c r="CT10" s="27">
        <f t="shared" ref="CT10:DR10" si="6">CT84</f>
        <v>206</v>
      </c>
      <c r="CU10" s="27">
        <f t="shared" si="6"/>
        <v>230</v>
      </c>
      <c r="CV10" s="27">
        <f t="shared" si="6"/>
        <v>301</v>
      </c>
      <c r="CW10" s="27">
        <f t="shared" si="6"/>
        <v>342</v>
      </c>
      <c r="CX10" s="27">
        <f t="shared" si="6"/>
        <v>111</v>
      </c>
      <c r="CY10" s="27">
        <f t="shared" si="6"/>
        <v>0</v>
      </c>
      <c r="CZ10" s="27">
        <f t="shared" si="6"/>
        <v>119</v>
      </c>
      <c r="DA10" s="27">
        <f t="shared" si="6"/>
        <v>0</v>
      </c>
      <c r="DB10" s="27">
        <f t="shared" si="6"/>
        <v>364</v>
      </c>
      <c r="DC10" s="27">
        <f t="shared" si="6"/>
        <v>230</v>
      </c>
      <c r="DD10" s="27">
        <f t="shared" si="6"/>
        <v>377</v>
      </c>
      <c r="DE10" s="27">
        <f t="shared" si="6"/>
        <v>0</v>
      </c>
      <c r="DF10" s="27">
        <f t="shared" si="6"/>
        <v>0</v>
      </c>
      <c r="DG10" s="27">
        <f t="shared" si="6"/>
        <v>0</v>
      </c>
      <c r="DH10" s="27">
        <f t="shared" si="6"/>
        <v>0</v>
      </c>
      <c r="DI10" s="27">
        <f t="shared" si="6"/>
        <v>0</v>
      </c>
      <c r="DJ10" s="27">
        <f t="shared" si="6"/>
        <v>0</v>
      </c>
      <c r="DK10" s="27">
        <f t="shared" si="6"/>
        <v>0</v>
      </c>
      <c r="DL10" s="27">
        <f t="shared" si="6"/>
        <v>0</v>
      </c>
      <c r="DM10" s="27">
        <f t="shared" si="6"/>
        <v>0</v>
      </c>
      <c r="DN10" s="27">
        <f t="shared" si="6"/>
        <v>0</v>
      </c>
      <c r="DO10" s="27">
        <f t="shared" si="6"/>
        <v>0</v>
      </c>
      <c r="DP10" s="27">
        <f t="shared" si="6"/>
        <v>0</v>
      </c>
      <c r="DQ10" s="27">
        <f t="shared" si="6"/>
        <v>0</v>
      </c>
      <c r="DR10" s="27">
        <f t="shared" si="6"/>
        <v>0</v>
      </c>
    </row>
    <row r="11" spans="1:122" s="24" customFormat="1" ht="12.95" customHeight="1" x14ac:dyDescent="0.25">
      <c r="A11" s="30" t="str">
        <f t="shared" si="1"/>
        <v>Atendimento de Urgência e Emergência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20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20">
        <v>0</v>
      </c>
      <c r="AC11" s="31">
        <v>3419</v>
      </c>
      <c r="AD11" s="31">
        <v>4319</v>
      </c>
      <c r="AE11" s="31">
        <v>5376</v>
      </c>
      <c r="AF11" s="31">
        <v>5380</v>
      </c>
      <c r="AG11" s="31">
        <v>5477</v>
      </c>
      <c r="AH11" s="31">
        <v>5591</v>
      </c>
      <c r="AI11" s="31">
        <v>1736</v>
      </c>
      <c r="AJ11" s="31">
        <v>3500</v>
      </c>
      <c r="AK11" s="31">
        <v>3068</v>
      </c>
      <c r="AL11" s="31">
        <v>3500</v>
      </c>
      <c r="AM11" s="31">
        <v>4804</v>
      </c>
      <c r="AN11" s="31">
        <v>5021</v>
      </c>
      <c r="AO11" s="31">
        <v>5191</v>
      </c>
      <c r="AP11" s="31">
        <v>5519</v>
      </c>
      <c r="AQ11" s="31">
        <v>5758</v>
      </c>
      <c r="AR11" s="31">
        <v>6182</v>
      </c>
      <c r="AS11" s="31">
        <v>0</v>
      </c>
      <c r="AT11" s="31">
        <v>6399</v>
      </c>
      <c r="AU11" s="31">
        <v>6719</v>
      </c>
      <c r="AV11" s="31">
        <v>7854</v>
      </c>
      <c r="AW11" s="31">
        <v>7477</v>
      </c>
      <c r="AX11" s="31">
        <v>6427</v>
      </c>
      <c r="AY11" s="31">
        <v>5340</v>
      </c>
      <c r="AZ11" s="31">
        <v>5358</v>
      </c>
      <c r="BA11" s="31">
        <v>3981</v>
      </c>
      <c r="BB11" s="31">
        <v>1277</v>
      </c>
      <c r="BC11" s="31">
        <v>5258</v>
      </c>
      <c r="BD11" s="31">
        <v>5605</v>
      </c>
      <c r="BE11" s="31">
        <v>0</v>
      </c>
      <c r="BF11" s="31">
        <v>2819</v>
      </c>
      <c r="BG11" s="32">
        <v>6080</v>
      </c>
      <c r="BH11" s="33" t="s">
        <v>33</v>
      </c>
      <c r="BI11" s="31">
        <v>0</v>
      </c>
      <c r="BJ11" s="31">
        <v>0</v>
      </c>
      <c r="BK11" s="31">
        <v>3261</v>
      </c>
      <c r="BL11" s="31" t="s">
        <v>34</v>
      </c>
      <c r="BM11" s="31">
        <v>6080</v>
      </c>
      <c r="BN11" s="31">
        <v>5722</v>
      </c>
      <c r="BO11" s="31">
        <v>5873</v>
      </c>
      <c r="BP11" s="31">
        <v>6326</v>
      </c>
      <c r="BQ11" s="31">
        <v>6401</v>
      </c>
      <c r="BR11" s="31">
        <v>7287</v>
      </c>
      <c r="BS11" s="31">
        <v>8052</v>
      </c>
      <c r="BT11" s="31">
        <v>7177</v>
      </c>
      <c r="BU11" s="31">
        <v>6227</v>
      </c>
      <c r="BV11" s="31">
        <v>6142</v>
      </c>
      <c r="BW11" s="31">
        <v>6198</v>
      </c>
      <c r="BX11" s="31">
        <v>6999</v>
      </c>
      <c r="BY11" s="31">
        <v>6334</v>
      </c>
      <c r="BZ11" s="31">
        <v>6566</v>
      </c>
      <c r="CA11" s="31">
        <v>6647</v>
      </c>
      <c r="CB11" s="31">
        <v>6458</v>
      </c>
      <c r="CC11" s="31">
        <v>6349</v>
      </c>
      <c r="CD11" s="31">
        <v>6812</v>
      </c>
      <c r="CE11" s="31">
        <v>6911</v>
      </c>
      <c r="CF11" s="31">
        <v>7550</v>
      </c>
      <c r="CG11" s="31">
        <v>6943</v>
      </c>
      <c r="CH11" s="31">
        <v>6446</v>
      </c>
      <c r="CI11" s="31">
        <v>6551</v>
      </c>
      <c r="CJ11" s="31">
        <v>7830</v>
      </c>
      <c r="CK11" s="31">
        <v>7293</v>
      </c>
      <c r="CL11" s="31">
        <v>6373</v>
      </c>
      <c r="CM11" s="31">
        <v>6379</v>
      </c>
      <c r="CN11" s="31">
        <v>6406</v>
      </c>
      <c r="CO11" s="31">
        <v>6840</v>
      </c>
      <c r="CP11" s="31" t="s">
        <v>34</v>
      </c>
      <c r="CQ11" s="31">
        <v>3812</v>
      </c>
      <c r="CR11" s="30" t="s">
        <v>33</v>
      </c>
      <c r="CS11" s="31" t="s">
        <v>34</v>
      </c>
      <c r="CT11" s="31">
        <f t="shared" ref="CT11:DR11" si="7">CT137</f>
        <v>3826</v>
      </c>
      <c r="CU11" s="31" t="s">
        <v>34</v>
      </c>
      <c r="CV11" s="31">
        <f t="shared" si="7"/>
        <v>7638</v>
      </c>
      <c r="CW11" s="31">
        <v>7577</v>
      </c>
      <c r="CX11" s="31" t="s">
        <v>34</v>
      </c>
      <c r="CY11" s="31">
        <f t="shared" si="7"/>
        <v>0</v>
      </c>
      <c r="CZ11" s="31" t="s">
        <v>34</v>
      </c>
      <c r="DA11" s="31">
        <f t="shared" si="7"/>
        <v>0</v>
      </c>
      <c r="DB11" s="31">
        <f t="shared" si="7"/>
        <v>7794</v>
      </c>
      <c r="DC11" s="31" t="s">
        <v>34</v>
      </c>
      <c r="DD11" s="31">
        <f t="shared" si="7"/>
        <v>7190</v>
      </c>
      <c r="DE11" s="31">
        <f t="shared" si="7"/>
        <v>0</v>
      </c>
      <c r="DF11" s="31">
        <f t="shared" si="7"/>
        <v>0</v>
      </c>
      <c r="DG11" s="31">
        <f t="shared" si="7"/>
        <v>0</v>
      </c>
      <c r="DH11" s="31">
        <f t="shared" si="7"/>
        <v>0</v>
      </c>
      <c r="DI11" s="31">
        <f t="shared" si="7"/>
        <v>0</v>
      </c>
      <c r="DJ11" s="31">
        <f t="shared" si="7"/>
        <v>0</v>
      </c>
      <c r="DK11" s="31">
        <f t="shared" si="7"/>
        <v>0</v>
      </c>
      <c r="DL11" s="31">
        <f t="shared" si="7"/>
        <v>0</v>
      </c>
      <c r="DM11" s="31">
        <f t="shared" si="7"/>
        <v>0</v>
      </c>
      <c r="DN11" s="31">
        <f t="shared" si="7"/>
        <v>0</v>
      </c>
      <c r="DO11" s="31">
        <f t="shared" si="7"/>
        <v>0</v>
      </c>
      <c r="DP11" s="31">
        <f t="shared" si="7"/>
        <v>0</v>
      </c>
      <c r="DQ11" s="31">
        <f t="shared" si="7"/>
        <v>0</v>
      </c>
      <c r="DR11" s="31">
        <f t="shared" si="7"/>
        <v>0</v>
      </c>
    </row>
    <row r="12" spans="1:122" ht="12.95" customHeight="1" x14ac:dyDescent="0.25">
      <c r="A12" s="34">
        <f t="shared" si="1"/>
        <v>0</v>
      </c>
      <c r="B12" s="35">
        <v>2</v>
      </c>
      <c r="C12" s="35">
        <v>3</v>
      </c>
      <c r="D12" s="35">
        <v>4</v>
      </c>
      <c r="E12" s="35">
        <v>5</v>
      </c>
      <c r="F12" s="35">
        <v>6</v>
      </c>
      <c r="G12" s="35">
        <v>7</v>
      </c>
      <c r="H12" s="35">
        <v>8</v>
      </c>
      <c r="I12" s="35">
        <v>9</v>
      </c>
      <c r="J12" s="35">
        <v>10</v>
      </c>
      <c r="K12" s="35">
        <v>11</v>
      </c>
      <c r="L12" s="35">
        <v>12</v>
      </c>
      <c r="M12" s="35">
        <v>13</v>
      </c>
      <c r="N12" s="35">
        <v>14</v>
      </c>
      <c r="O12" s="35">
        <v>26</v>
      </c>
      <c r="P12" s="35">
        <v>16</v>
      </c>
      <c r="Q12" s="35">
        <v>17</v>
      </c>
      <c r="R12" s="35">
        <v>18</v>
      </c>
      <c r="S12" s="35">
        <v>19</v>
      </c>
      <c r="T12" s="35">
        <v>20</v>
      </c>
      <c r="U12" s="35">
        <v>21</v>
      </c>
      <c r="V12" s="35">
        <v>22</v>
      </c>
      <c r="W12" s="35">
        <v>23</v>
      </c>
      <c r="X12" s="35">
        <v>24</v>
      </c>
      <c r="Y12" s="35">
        <v>25</v>
      </c>
      <c r="Z12" s="35">
        <v>26</v>
      </c>
      <c r="AA12" s="35">
        <v>27</v>
      </c>
      <c r="AB12" s="35">
        <v>50</v>
      </c>
      <c r="AC12" s="35">
        <v>29</v>
      </c>
      <c r="AD12" s="35">
        <v>30</v>
      </c>
      <c r="AE12" s="35">
        <v>31</v>
      </c>
      <c r="AF12" s="35">
        <v>32</v>
      </c>
      <c r="AG12" s="35">
        <v>33</v>
      </c>
      <c r="AH12" s="35">
        <v>34</v>
      </c>
      <c r="AI12" s="35">
        <v>35</v>
      </c>
      <c r="AJ12" s="35">
        <v>64</v>
      </c>
      <c r="AK12" s="35">
        <v>37</v>
      </c>
      <c r="AL12" s="35">
        <v>64</v>
      </c>
      <c r="AM12" s="35">
        <v>39</v>
      </c>
      <c r="AN12" s="36"/>
      <c r="AO12" s="36"/>
      <c r="AP12" s="36"/>
      <c r="AQ12" s="36"/>
      <c r="AR12" s="36"/>
      <c r="AS12" s="35">
        <v>64</v>
      </c>
      <c r="AT12" s="36"/>
      <c r="AU12" s="36"/>
      <c r="AV12" s="36"/>
      <c r="AW12" s="36"/>
      <c r="AX12" s="36"/>
      <c r="AY12" s="36"/>
      <c r="AZ12" s="36"/>
      <c r="BA12" s="37"/>
      <c r="BB12" s="37"/>
      <c r="BC12" s="36"/>
      <c r="BD12" s="36"/>
      <c r="BE12" s="36"/>
      <c r="BF12" s="36"/>
      <c r="BG12" s="36"/>
      <c r="BH12" s="34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>
        <v>0</v>
      </c>
      <c r="CQ12" s="36">
        <v>0</v>
      </c>
      <c r="CR12" s="34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</row>
    <row r="13" spans="1:122" s="17" customFormat="1" ht="12.95" customHeight="1" x14ac:dyDescent="0.25">
      <c r="A13" s="38" t="str">
        <f t="shared" si="1"/>
        <v>02. SAÍDAS HOSPITALARES POR ESPECIALIDADE</v>
      </c>
      <c r="B13" s="39" t="s">
        <v>7</v>
      </c>
      <c r="C13" s="40">
        <v>43831</v>
      </c>
      <c r="D13" s="40">
        <v>43862</v>
      </c>
      <c r="E13" s="40">
        <v>43891</v>
      </c>
      <c r="F13" s="40">
        <v>43922</v>
      </c>
      <c r="G13" s="40">
        <v>43952</v>
      </c>
      <c r="H13" s="40">
        <v>43983</v>
      </c>
      <c r="I13" s="40">
        <v>44013</v>
      </c>
      <c r="J13" s="40">
        <v>44044</v>
      </c>
      <c r="K13" s="40">
        <v>44075</v>
      </c>
      <c r="L13" s="40">
        <v>44105</v>
      </c>
      <c r="M13" s="40">
        <v>44136</v>
      </c>
      <c r="N13" s="40">
        <v>44166</v>
      </c>
      <c r="O13" s="39" t="s">
        <v>7</v>
      </c>
      <c r="P13" s="40">
        <v>44197</v>
      </c>
      <c r="Q13" s="40">
        <v>44228</v>
      </c>
      <c r="R13" s="40">
        <v>44256</v>
      </c>
      <c r="S13" s="40">
        <v>44287</v>
      </c>
      <c r="T13" s="40">
        <v>44317</v>
      </c>
      <c r="U13" s="40">
        <v>44348</v>
      </c>
      <c r="V13" s="40">
        <v>44378</v>
      </c>
      <c r="W13" s="40">
        <v>44409</v>
      </c>
      <c r="X13" s="40">
        <v>44440</v>
      </c>
      <c r="Y13" s="40">
        <v>44470</v>
      </c>
      <c r="Z13" s="40">
        <v>44501</v>
      </c>
      <c r="AA13" s="40">
        <v>44531</v>
      </c>
      <c r="AB13" s="39" t="s">
        <v>7</v>
      </c>
      <c r="AC13" s="40">
        <v>44562</v>
      </c>
      <c r="AD13" s="40">
        <v>44593</v>
      </c>
      <c r="AE13" s="40">
        <v>44621</v>
      </c>
      <c r="AF13" s="40">
        <v>44652</v>
      </c>
      <c r="AG13" s="40">
        <v>44682</v>
      </c>
      <c r="AH13" s="40">
        <v>44713</v>
      </c>
      <c r="AI13" s="40" t="s">
        <v>8</v>
      </c>
      <c r="AJ13" s="41" t="s">
        <v>7</v>
      </c>
      <c r="AK13" s="40" t="s">
        <v>10</v>
      </c>
      <c r="AL13" s="41" t="s">
        <v>7</v>
      </c>
      <c r="AM13" s="40">
        <v>44743</v>
      </c>
      <c r="AN13" s="40">
        <v>44774</v>
      </c>
      <c r="AO13" s="40">
        <v>44805</v>
      </c>
      <c r="AP13" s="40">
        <v>44835</v>
      </c>
      <c r="AQ13" s="40">
        <v>44866</v>
      </c>
      <c r="AR13" s="40">
        <v>44896</v>
      </c>
      <c r="AS13" s="41" t="s">
        <v>7</v>
      </c>
      <c r="AT13" s="40">
        <v>44927</v>
      </c>
      <c r="AU13" s="40">
        <v>44958</v>
      </c>
      <c r="AV13" s="40">
        <v>44986</v>
      </c>
      <c r="AW13" s="40">
        <v>45017</v>
      </c>
      <c r="AX13" s="40">
        <v>45047</v>
      </c>
      <c r="AY13" s="40">
        <v>45078</v>
      </c>
      <c r="AZ13" s="40">
        <v>45108</v>
      </c>
      <c r="BA13" s="41" t="s">
        <v>12</v>
      </c>
      <c r="BB13" s="41" t="s">
        <v>13</v>
      </c>
      <c r="BC13" s="40">
        <v>45139</v>
      </c>
      <c r="BD13" s="40">
        <v>45170</v>
      </c>
      <c r="BE13" s="42" t="s">
        <v>14</v>
      </c>
      <c r="BF13" s="40" t="s">
        <v>15</v>
      </c>
      <c r="BG13" s="43">
        <v>45200</v>
      </c>
      <c r="BH13" s="44" t="s">
        <v>35</v>
      </c>
      <c r="BI13" s="45" t="s">
        <v>7</v>
      </c>
      <c r="BJ13" s="45" t="s">
        <v>17</v>
      </c>
      <c r="BK13" s="45" t="s">
        <v>18</v>
      </c>
      <c r="BL13" s="45" t="s">
        <v>19</v>
      </c>
      <c r="BM13" s="45">
        <v>45200</v>
      </c>
      <c r="BN13" s="45">
        <v>45231</v>
      </c>
      <c r="BO13" s="45">
        <v>45261</v>
      </c>
      <c r="BP13" s="45">
        <v>45292</v>
      </c>
      <c r="BQ13" s="45">
        <v>45323</v>
      </c>
      <c r="BR13" s="45">
        <v>45352</v>
      </c>
      <c r="BS13" s="45">
        <v>45383</v>
      </c>
      <c r="BT13" s="45">
        <v>45413</v>
      </c>
      <c r="BU13" s="45">
        <v>45444</v>
      </c>
      <c r="BV13" s="45">
        <v>45474</v>
      </c>
      <c r="BW13" s="45">
        <v>45505</v>
      </c>
      <c r="BX13" s="45">
        <v>45536</v>
      </c>
      <c r="BY13" s="45">
        <v>45566</v>
      </c>
      <c r="BZ13" s="45">
        <v>45597</v>
      </c>
      <c r="CA13" s="45">
        <v>45627</v>
      </c>
      <c r="CB13" s="45">
        <v>45658</v>
      </c>
      <c r="CC13" s="45">
        <v>45689</v>
      </c>
      <c r="CD13" s="45">
        <v>45717</v>
      </c>
      <c r="CE13" s="45">
        <v>45748</v>
      </c>
      <c r="CF13" s="45">
        <v>45778</v>
      </c>
      <c r="CG13" s="45">
        <v>45809</v>
      </c>
      <c r="CH13" s="45">
        <v>45839</v>
      </c>
      <c r="CI13" s="45">
        <v>45870</v>
      </c>
      <c r="CJ13" s="45">
        <v>45901</v>
      </c>
      <c r="CK13" s="45">
        <v>45931</v>
      </c>
      <c r="CL13" s="45">
        <v>45962</v>
      </c>
      <c r="CM13" s="45">
        <v>45992</v>
      </c>
      <c r="CN13" s="45">
        <v>46023</v>
      </c>
      <c r="CO13" s="45">
        <v>46054</v>
      </c>
      <c r="CP13" s="45" t="s">
        <v>20</v>
      </c>
      <c r="CQ13" s="45" t="s">
        <v>21</v>
      </c>
      <c r="CR13" s="38" t="s">
        <v>35</v>
      </c>
      <c r="CS13" s="45" t="str">
        <f>CS$5</f>
        <v>Meta Parcial</v>
      </c>
      <c r="CT13" s="45" t="str">
        <f t="shared" ref="CT13:DR13" si="8">CT$5</f>
        <v>16/03 à 31/03</v>
      </c>
      <c r="CU13" s="45" t="str">
        <f t="shared" si="8"/>
        <v>Meta Mensal</v>
      </c>
      <c r="CV13" s="45" t="e">
        <f t="shared" ca="1" si="8"/>
        <v>#NAME?</v>
      </c>
      <c r="CW13" s="45" t="e">
        <f t="shared" ca="1" si="8"/>
        <v>#NAME?</v>
      </c>
      <c r="CX13" s="45" t="str">
        <f t="shared" si="8"/>
        <v>Meta Parcial</v>
      </c>
      <c r="CY13" s="45" t="str">
        <f t="shared" si="8"/>
        <v>01/05 à 15/05</v>
      </c>
      <c r="CZ13" s="45" t="str">
        <f t="shared" si="8"/>
        <v>Meta Parcial</v>
      </c>
      <c r="DA13" s="45" t="str">
        <f t="shared" si="8"/>
        <v>16/05 à 31/05</v>
      </c>
      <c r="DB13" s="45" t="e">
        <f t="shared" ca="1" si="8"/>
        <v>#NAME?</v>
      </c>
      <c r="DC13" s="45" t="str">
        <f t="shared" si="8"/>
        <v>Meta Mensal</v>
      </c>
      <c r="DD13" s="45" t="e">
        <f t="shared" ca="1" si="8"/>
        <v>#NAME?</v>
      </c>
      <c r="DE13" s="45" t="e">
        <f t="shared" ca="1" si="8"/>
        <v>#NAME?</v>
      </c>
      <c r="DF13" s="45" t="e">
        <f t="shared" ca="1" si="8"/>
        <v>#NAME?</v>
      </c>
      <c r="DG13" s="45" t="e">
        <f t="shared" ca="1" si="8"/>
        <v>#NAME?</v>
      </c>
      <c r="DH13" s="45" t="e">
        <f t="shared" ca="1" si="8"/>
        <v>#NAME?</v>
      </c>
      <c r="DI13" s="45" t="e">
        <f t="shared" ca="1" si="8"/>
        <v>#NAME?</v>
      </c>
      <c r="DJ13" s="45" t="e">
        <f t="shared" ca="1" si="8"/>
        <v>#NAME?</v>
      </c>
      <c r="DK13" s="45" t="e">
        <f t="shared" ca="1" si="8"/>
        <v>#NAME?</v>
      </c>
      <c r="DL13" s="45" t="e">
        <f t="shared" ca="1" si="8"/>
        <v>#NAME?</v>
      </c>
      <c r="DM13" s="45" t="e">
        <f t="shared" ca="1" si="8"/>
        <v>#NAME?</v>
      </c>
      <c r="DN13" s="45" t="e">
        <f t="shared" ca="1" si="8"/>
        <v>#NAME?</v>
      </c>
      <c r="DO13" s="45" t="e">
        <f t="shared" ca="1" si="8"/>
        <v>#NAME?</v>
      </c>
      <c r="DP13" s="45" t="e">
        <f t="shared" ca="1" si="8"/>
        <v>#NAME?</v>
      </c>
      <c r="DQ13" s="45" t="e">
        <f t="shared" ca="1" si="8"/>
        <v>#NAME?</v>
      </c>
      <c r="DR13" s="45" t="str">
        <f t="shared" si="8"/>
        <v>01/08 à 24/08</v>
      </c>
    </row>
    <row r="14" spans="1:122" s="24" customFormat="1" ht="12.95" customHeight="1" x14ac:dyDescent="0.25">
      <c r="A14" s="25" t="str">
        <f t="shared" si="1"/>
        <v>Saídas Cirúrgicas</v>
      </c>
      <c r="B14" s="19">
        <v>233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6">
        <v>70</v>
      </c>
      <c r="O14" s="19">
        <v>233</v>
      </c>
      <c r="P14" s="26">
        <v>191</v>
      </c>
      <c r="Q14" s="26">
        <v>119</v>
      </c>
      <c r="R14" s="26">
        <v>5</v>
      </c>
      <c r="S14" s="26">
        <v>0</v>
      </c>
      <c r="T14" s="26">
        <v>0</v>
      </c>
      <c r="U14" s="26">
        <v>0</v>
      </c>
      <c r="V14" s="26">
        <v>0</v>
      </c>
      <c r="W14" s="26">
        <v>111</v>
      </c>
      <c r="X14" s="26">
        <v>124</v>
      </c>
      <c r="Y14" s="26">
        <v>131</v>
      </c>
      <c r="Z14" s="26">
        <v>109</v>
      </c>
      <c r="AA14" s="26">
        <v>119</v>
      </c>
      <c r="AB14" s="19">
        <v>233</v>
      </c>
      <c r="AC14" s="26">
        <v>195</v>
      </c>
      <c r="AD14" s="26">
        <v>0</v>
      </c>
      <c r="AE14" s="26">
        <v>223</v>
      </c>
      <c r="AF14" s="26">
        <v>224</v>
      </c>
      <c r="AG14" s="26">
        <v>241</v>
      </c>
      <c r="AH14" s="26">
        <v>86</v>
      </c>
      <c r="AI14" s="26">
        <v>1</v>
      </c>
      <c r="AJ14" s="26">
        <v>222</v>
      </c>
      <c r="AK14" s="26">
        <v>167</v>
      </c>
      <c r="AL14" s="26">
        <v>222</v>
      </c>
      <c r="AM14" s="26">
        <v>168</v>
      </c>
      <c r="AN14" s="26">
        <v>254</v>
      </c>
      <c r="AO14" s="26">
        <v>218</v>
      </c>
      <c r="AP14" s="26">
        <v>240</v>
      </c>
      <c r="AQ14" s="26">
        <v>223</v>
      </c>
      <c r="AR14" s="27">
        <v>227</v>
      </c>
      <c r="AS14" s="26">
        <v>222</v>
      </c>
      <c r="AT14" s="27">
        <v>260</v>
      </c>
      <c r="AU14" s="27">
        <v>213</v>
      </c>
      <c r="AV14" s="27">
        <v>240</v>
      </c>
      <c r="AW14" s="27">
        <v>198</v>
      </c>
      <c r="AX14" s="27">
        <v>213</v>
      </c>
      <c r="AY14" s="27">
        <v>200</v>
      </c>
      <c r="AZ14" s="27">
        <v>200</v>
      </c>
      <c r="BA14" s="27">
        <v>199</v>
      </c>
      <c r="BB14" s="27">
        <v>53</v>
      </c>
      <c r="BC14" s="27">
        <v>252</v>
      </c>
      <c r="BD14" s="27">
        <v>212</v>
      </c>
      <c r="BE14" s="27">
        <v>107</v>
      </c>
      <c r="BF14" s="27">
        <v>86</v>
      </c>
      <c r="BG14" s="28">
        <v>206</v>
      </c>
      <c r="BH14" s="29" t="s">
        <v>36</v>
      </c>
      <c r="BI14" s="27">
        <v>222</v>
      </c>
      <c r="BJ14" s="27">
        <v>115</v>
      </c>
      <c r="BK14" s="27">
        <v>120</v>
      </c>
      <c r="BL14" s="27">
        <v>222</v>
      </c>
      <c r="BM14" s="27">
        <v>206</v>
      </c>
      <c r="BN14" s="27">
        <v>208</v>
      </c>
      <c r="BO14" s="27">
        <v>270</v>
      </c>
      <c r="BP14" s="27">
        <v>245</v>
      </c>
      <c r="BQ14" s="27">
        <v>243</v>
      </c>
      <c r="BR14" s="27">
        <v>224</v>
      </c>
      <c r="BS14" s="27">
        <v>245</v>
      </c>
      <c r="BT14" s="27">
        <v>266</v>
      </c>
      <c r="BU14" s="27">
        <v>271</v>
      </c>
      <c r="BV14" s="27">
        <v>240</v>
      </c>
      <c r="BW14" s="27">
        <v>279</v>
      </c>
      <c r="BX14" s="27">
        <v>280</v>
      </c>
      <c r="BY14" s="27">
        <v>277</v>
      </c>
      <c r="BZ14" s="27">
        <v>280</v>
      </c>
      <c r="CA14" s="27">
        <v>276</v>
      </c>
      <c r="CB14" s="27">
        <v>289</v>
      </c>
      <c r="CC14" s="27">
        <v>278</v>
      </c>
      <c r="CD14" s="27">
        <v>285</v>
      </c>
      <c r="CE14" s="27">
        <v>283</v>
      </c>
      <c r="CF14" s="27">
        <v>249</v>
      </c>
      <c r="CG14" s="27">
        <v>270</v>
      </c>
      <c r="CH14" s="27">
        <v>317</v>
      </c>
      <c r="CI14" s="27">
        <v>310</v>
      </c>
      <c r="CJ14" s="27">
        <v>306</v>
      </c>
      <c r="CK14" s="27">
        <v>291</v>
      </c>
      <c r="CL14" s="27">
        <v>285</v>
      </c>
      <c r="CM14" s="27">
        <v>277</v>
      </c>
      <c r="CN14" s="27">
        <v>276</v>
      </c>
      <c r="CO14" s="27">
        <v>285</v>
      </c>
      <c r="CP14" s="27">
        <v>107</v>
      </c>
      <c r="CQ14" s="27">
        <v>144</v>
      </c>
      <c r="CR14" s="25" t="s">
        <v>37</v>
      </c>
      <c r="CS14" s="27">
        <f>ROUND((CU14/31)*16,0)</f>
        <v>236</v>
      </c>
      <c r="CT14" s="46">
        <v>266</v>
      </c>
      <c r="CU14" s="27">
        <v>458</v>
      </c>
      <c r="CV14" s="27">
        <f>CT14+CQ14</f>
        <v>410</v>
      </c>
      <c r="CW14" s="27">
        <v>525</v>
      </c>
      <c r="CX14" s="27">
        <f>ROUND((CU14/31)*15,0)</f>
        <v>222</v>
      </c>
      <c r="CY14" s="27"/>
      <c r="CZ14" s="27">
        <f>ROUND((DC14/31)*16,0)</f>
        <v>180</v>
      </c>
      <c r="DA14" s="27"/>
      <c r="DB14" s="27">
        <v>545</v>
      </c>
      <c r="DC14" s="27">
        <v>349</v>
      </c>
      <c r="DD14" s="27">
        <v>543</v>
      </c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</row>
    <row r="15" spans="1:122" s="24" customFormat="1" ht="12.95" customHeight="1" x14ac:dyDescent="0.25">
      <c r="A15" s="25" t="str">
        <f t="shared" si="1"/>
        <v>Saídas Clínica Médica</v>
      </c>
      <c r="B15" s="20">
        <v>78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166</v>
      </c>
      <c r="K15" s="27">
        <v>176</v>
      </c>
      <c r="L15" s="27">
        <v>157</v>
      </c>
      <c r="M15" s="27">
        <v>114</v>
      </c>
      <c r="N15" s="27">
        <v>93</v>
      </c>
      <c r="O15" s="20">
        <v>78</v>
      </c>
      <c r="P15" s="27">
        <v>131</v>
      </c>
      <c r="Q15" s="27">
        <v>120</v>
      </c>
      <c r="R15" s="27">
        <v>166</v>
      </c>
      <c r="S15" s="27">
        <v>179</v>
      </c>
      <c r="T15" s="27">
        <v>190</v>
      </c>
      <c r="U15" s="27">
        <v>180</v>
      </c>
      <c r="V15" s="27">
        <v>189</v>
      </c>
      <c r="W15" s="27">
        <v>158</v>
      </c>
      <c r="X15" s="27">
        <v>148</v>
      </c>
      <c r="Y15" s="27">
        <v>98</v>
      </c>
      <c r="Z15" s="27">
        <v>109</v>
      </c>
      <c r="AA15" s="27">
        <v>146</v>
      </c>
      <c r="AB15" s="20">
        <v>78</v>
      </c>
      <c r="AC15" s="27">
        <v>153</v>
      </c>
      <c r="AD15" s="27">
        <v>155</v>
      </c>
      <c r="AE15" s="27">
        <v>139</v>
      </c>
      <c r="AF15" s="27">
        <v>122</v>
      </c>
      <c r="AG15" s="27">
        <v>120</v>
      </c>
      <c r="AH15" s="27">
        <v>135</v>
      </c>
      <c r="AI15" s="27">
        <v>37</v>
      </c>
      <c r="AJ15" s="27">
        <v>119</v>
      </c>
      <c r="AK15" s="27">
        <v>73</v>
      </c>
      <c r="AL15" s="27">
        <v>119</v>
      </c>
      <c r="AM15" s="27">
        <v>110</v>
      </c>
      <c r="AN15" s="27">
        <v>132</v>
      </c>
      <c r="AO15" s="27">
        <v>147</v>
      </c>
      <c r="AP15" s="27">
        <v>152</v>
      </c>
      <c r="AQ15" s="27">
        <v>128</v>
      </c>
      <c r="AR15" s="27">
        <v>136</v>
      </c>
      <c r="AS15" s="27">
        <v>119</v>
      </c>
      <c r="AT15" s="27">
        <v>132</v>
      </c>
      <c r="AU15" s="27">
        <v>136</v>
      </c>
      <c r="AV15" s="27">
        <v>162</v>
      </c>
      <c r="AW15" s="27">
        <v>146</v>
      </c>
      <c r="AX15" s="27">
        <v>172</v>
      </c>
      <c r="AY15" s="27">
        <v>154</v>
      </c>
      <c r="AZ15" s="27">
        <v>162</v>
      </c>
      <c r="BA15" s="27">
        <v>137</v>
      </c>
      <c r="BB15" s="27">
        <v>40</v>
      </c>
      <c r="BC15" s="27">
        <v>177</v>
      </c>
      <c r="BD15" s="27">
        <v>184</v>
      </c>
      <c r="BE15" s="27">
        <v>58</v>
      </c>
      <c r="BF15" s="27">
        <v>99</v>
      </c>
      <c r="BG15" s="28">
        <v>179</v>
      </c>
      <c r="BH15" s="29" t="s">
        <v>38</v>
      </c>
      <c r="BI15" s="27">
        <v>119</v>
      </c>
      <c r="BJ15" s="27">
        <v>61</v>
      </c>
      <c r="BK15" s="27">
        <v>80</v>
      </c>
      <c r="BL15" s="27">
        <v>119</v>
      </c>
      <c r="BM15" s="27">
        <v>179</v>
      </c>
      <c r="BN15" s="27">
        <v>173</v>
      </c>
      <c r="BO15" s="27">
        <v>196</v>
      </c>
      <c r="BP15" s="27">
        <v>191</v>
      </c>
      <c r="BQ15" s="27">
        <v>175</v>
      </c>
      <c r="BR15" s="27">
        <v>219</v>
      </c>
      <c r="BS15" s="27">
        <v>208</v>
      </c>
      <c r="BT15" s="27">
        <v>221</v>
      </c>
      <c r="BU15" s="27">
        <v>198</v>
      </c>
      <c r="BV15" s="27">
        <v>201</v>
      </c>
      <c r="BW15" s="27">
        <v>172</v>
      </c>
      <c r="BX15" s="27">
        <v>202</v>
      </c>
      <c r="BY15" s="27">
        <v>216</v>
      </c>
      <c r="BZ15" s="27">
        <v>182</v>
      </c>
      <c r="CA15" s="27">
        <v>201</v>
      </c>
      <c r="CB15" s="27">
        <v>221</v>
      </c>
      <c r="CC15" s="27">
        <v>201</v>
      </c>
      <c r="CD15" s="27">
        <v>186</v>
      </c>
      <c r="CE15" s="27">
        <v>189</v>
      </c>
      <c r="CF15" s="27">
        <v>217</v>
      </c>
      <c r="CG15" s="27">
        <v>187</v>
      </c>
      <c r="CH15" s="27">
        <v>174</v>
      </c>
      <c r="CI15" s="27">
        <v>194</v>
      </c>
      <c r="CJ15" s="27">
        <v>195</v>
      </c>
      <c r="CK15" s="27">
        <v>104</v>
      </c>
      <c r="CL15" s="27">
        <v>138</v>
      </c>
      <c r="CM15" s="27">
        <v>174</v>
      </c>
      <c r="CN15" s="27">
        <v>108</v>
      </c>
      <c r="CO15" s="27">
        <v>177</v>
      </c>
      <c r="CP15" s="27">
        <v>58</v>
      </c>
      <c r="CQ15" s="27">
        <v>62</v>
      </c>
      <c r="CR15" s="25" t="s">
        <v>39</v>
      </c>
      <c r="CS15" s="27">
        <f>ROUND((CU15/31)*16,0)</f>
        <v>117</v>
      </c>
      <c r="CT15" s="46">
        <v>95</v>
      </c>
      <c r="CU15" s="27">
        <v>227</v>
      </c>
      <c r="CV15" s="27">
        <f>CT15+CQ15</f>
        <v>157</v>
      </c>
      <c r="CW15" s="27">
        <v>241</v>
      </c>
      <c r="CX15" s="27">
        <f>ROUND((CU15/31)*15,0)</f>
        <v>110</v>
      </c>
      <c r="CY15" s="27"/>
      <c r="CZ15" s="27">
        <f>ROUND((DC15/31)*16,0)</f>
        <v>150</v>
      </c>
      <c r="DA15" s="27"/>
      <c r="DB15" s="27">
        <v>225</v>
      </c>
      <c r="DC15" s="27">
        <v>290</v>
      </c>
      <c r="DD15" s="27">
        <v>209</v>
      </c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</row>
    <row r="16" spans="1:122" s="24" customFormat="1" hidden="1" x14ac:dyDescent="0.25">
      <c r="A16" s="25" t="str">
        <f t="shared" si="1"/>
        <v>Saídas Ortopédicas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7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7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29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5" t="s">
        <v>40</v>
      </c>
      <c r="CS16" s="27" t="s">
        <v>34</v>
      </c>
      <c r="CT16" s="46"/>
      <c r="CU16" s="27" t="s">
        <v>34</v>
      </c>
      <c r="CV16" s="27">
        <f>CT16+CQ16</f>
        <v>0</v>
      </c>
      <c r="CW16" s="27"/>
      <c r="CX16" s="27" t="s">
        <v>34</v>
      </c>
      <c r="CY16" s="27"/>
      <c r="CZ16" s="27">
        <f>ROUND((DC16/31)*16,0)</f>
        <v>66</v>
      </c>
      <c r="DA16" s="27"/>
      <c r="DB16" s="27">
        <f>CY16+DA16</f>
        <v>0</v>
      </c>
      <c r="DC16" s="27">
        <v>127</v>
      </c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</row>
    <row r="17" spans="1:128" s="24" customFormat="1" hidden="1" x14ac:dyDescent="0.25">
      <c r="A17" s="25" t="str">
        <f t="shared" si="1"/>
        <v>Saídas Obstétricas/ALCON</v>
      </c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49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49">
        <v>124</v>
      </c>
      <c r="AC17" s="50">
        <v>0</v>
      </c>
      <c r="AD17" s="50">
        <v>0</v>
      </c>
      <c r="AE17" s="50">
        <v>0</v>
      </c>
      <c r="AF17" s="50">
        <v>0</v>
      </c>
      <c r="AG17" s="50">
        <v>0</v>
      </c>
      <c r="AH17" s="50">
        <v>0</v>
      </c>
      <c r="AI17" s="50">
        <v>0</v>
      </c>
      <c r="AJ17" s="50"/>
      <c r="AK17" s="50"/>
      <c r="AL17" s="50"/>
      <c r="AM17" s="50"/>
      <c r="AN17" s="50"/>
      <c r="AO17" s="50"/>
      <c r="AP17" s="50"/>
      <c r="AQ17" s="50"/>
      <c r="AR17" s="51"/>
      <c r="AS17" s="50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29" t="s">
        <v>41</v>
      </c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>
        <v>0</v>
      </c>
      <c r="CQ17" s="27">
        <v>0</v>
      </c>
      <c r="CR17" s="25" t="s">
        <v>42</v>
      </c>
      <c r="CS17" s="27" t="s">
        <v>34</v>
      </c>
      <c r="CT17" s="46"/>
      <c r="CU17" s="27" t="s">
        <v>34</v>
      </c>
      <c r="CV17" s="27">
        <f>CT17+CQ17</f>
        <v>0</v>
      </c>
      <c r="CW17" s="27"/>
      <c r="CX17" s="27" t="s">
        <v>34</v>
      </c>
      <c r="CY17" s="27"/>
      <c r="CZ17" s="27">
        <f>ROUND((DC17/31)*16,0)</f>
        <v>75</v>
      </c>
      <c r="DA17" s="27"/>
      <c r="DB17" s="27">
        <f>CY17+DA17</f>
        <v>0</v>
      </c>
      <c r="DC17" s="27">
        <v>145</v>
      </c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</row>
    <row r="18" spans="1:128" s="56" customFormat="1" ht="12.95" customHeight="1" x14ac:dyDescent="0.25">
      <c r="A18" s="52" t="str">
        <f t="shared" si="1"/>
        <v>Total</v>
      </c>
      <c r="B18" s="53">
        <v>311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166</v>
      </c>
      <c r="K18" s="53">
        <v>176</v>
      </c>
      <c r="L18" s="53">
        <v>157</v>
      </c>
      <c r="M18" s="53">
        <v>114</v>
      </c>
      <c r="N18" s="53">
        <v>163</v>
      </c>
      <c r="O18" s="53">
        <v>311</v>
      </c>
      <c r="P18" s="53">
        <v>322</v>
      </c>
      <c r="Q18" s="53">
        <v>239</v>
      </c>
      <c r="R18" s="53">
        <v>171</v>
      </c>
      <c r="S18" s="53">
        <v>179</v>
      </c>
      <c r="T18" s="53">
        <v>190</v>
      </c>
      <c r="U18" s="53">
        <v>180</v>
      </c>
      <c r="V18" s="53">
        <v>189</v>
      </c>
      <c r="W18" s="53">
        <v>269</v>
      </c>
      <c r="X18" s="53">
        <v>272</v>
      </c>
      <c r="Y18" s="53">
        <v>229</v>
      </c>
      <c r="Z18" s="53">
        <v>218</v>
      </c>
      <c r="AA18" s="53">
        <v>265</v>
      </c>
      <c r="AB18" s="53">
        <v>435</v>
      </c>
      <c r="AC18" s="53">
        <v>348</v>
      </c>
      <c r="AD18" s="53">
        <v>155</v>
      </c>
      <c r="AE18" s="53">
        <v>362</v>
      </c>
      <c r="AF18" s="53">
        <v>346</v>
      </c>
      <c r="AG18" s="53">
        <v>361</v>
      </c>
      <c r="AH18" s="53">
        <v>221</v>
      </c>
      <c r="AI18" s="53">
        <v>38</v>
      </c>
      <c r="AJ18" s="53">
        <v>341</v>
      </c>
      <c r="AK18" s="53">
        <v>240</v>
      </c>
      <c r="AL18" s="53">
        <v>341</v>
      </c>
      <c r="AM18" s="53">
        <v>278</v>
      </c>
      <c r="AN18" s="53">
        <v>386</v>
      </c>
      <c r="AO18" s="53">
        <v>365</v>
      </c>
      <c r="AP18" s="53">
        <v>392</v>
      </c>
      <c r="AQ18" s="53">
        <v>351</v>
      </c>
      <c r="AR18" s="53">
        <v>363</v>
      </c>
      <c r="AS18" s="53">
        <v>341</v>
      </c>
      <c r="AT18" s="53">
        <v>392</v>
      </c>
      <c r="AU18" s="53">
        <v>349</v>
      </c>
      <c r="AV18" s="53">
        <v>402</v>
      </c>
      <c r="AW18" s="53">
        <v>344</v>
      </c>
      <c r="AX18" s="53">
        <v>385</v>
      </c>
      <c r="AY18" s="53">
        <v>354</v>
      </c>
      <c r="AZ18" s="53">
        <v>362</v>
      </c>
      <c r="BA18" s="53">
        <v>336</v>
      </c>
      <c r="BB18" s="53">
        <v>93</v>
      </c>
      <c r="BC18" s="53">
        <v>429</v>
      </c>
      <c r="BD18" s="53">
        <v>396</v>
      </c>
      <c r="BE18" s="53">
        <v>165</v>
      </c>
      <c r="BF18" s="53">
        <v>185</v>
      </c>
      <c r="BG18" s="54">
        <v>385</v>
      </c>
      <c r="BH18" s="55" t="s">
        <v>43</v>
      </c>
      <c r="BI18" s="53">
        <v>341</v>
      </c>
      <c r="BJ18" s="53">
        <v>176</v>
      </c>
      <c r="BK18" s="53">
        <v>200</v>
      </c>
      <c r="BL18" s="53">
        <v>341</v>
      </c>
      <c r="BM18" s="53">
        <v>385</v>
      </c>
      <c r="BN18" s="53">
        <v>381</v>
      </c>
      <c r="BO18" s="53">
        <v>466</v>
      </c>
      <c r="BP18" s="53">
        <v>436</v>
      </c>
      <c r="BQ18" s="53">
        <v>418</v>
      </c>
      <c r="BR18" s="53">
        <v>443</v>
      </c>
      <c r="BS18" s="53">
        <v>453</v>
      </c>
      <c r="BT18" s="53">
        <v>487</v>
      </c>
      <c r="BU18" s="53">
        <v>469</v>
      </c>
      <c r="BV18" s="53">
        <v>441</v>
      </c>
      <c r="BW18" s="53">
        <v>451</v>
      </c>
      <c r="BX18" s="53">
        <v>482</v>
      </c>
      <c r="BY18" s="53">
        <v>493</v>
      </c>
      <c r="BZ18" s="53">
        <v>462</v>
      </c>
      <c r="CA18" s="53">
        <v>477</v>
      </c>
      <c r="CB18" s="53">
        <v>510</v>
      </c>
      <c r="CC18" s="53">
        <v>479</v>
      </c>
      <c r="CD18" s="53">
        <v>471</v>
      </c>
      <c r="CE18" s="53">
        <v>472</v>
      </c>
      <c r="CF18" s="53">
        <v>466</v>
      </c>
      <c r="CG18" s="53">
        <v>457</v>
      </c>
      <c r="CH18" s="53">
        <v>491</v>
      </c>
      <c r="CI18" s="53">
        <v>504</v>
      </c>
      <c r="CJ18" s="53">
        <v>501</v>
      </c>
      <c r="CK18" s="53">
        <v>395</v>
      </c>
      <c r="CL18" s="53">
        <v>423</v>
      </c>
      <c r="CM18" s="53">
        <v>451</v>
      </c>
      <c r="CN18" s="53">
        <v>384</v>
      </c>
      <c r="CO18" s="53">
        <v>462</v>
      </c>
      <c r="CP18" s="53">
        <v>165</v>
      </c>
      <c r="CQ18" s="53">
        <v>206</v>
      </c>
      <c r="CR18" s="52" t="s">
        <v>43</v>
      </c>
      <c r="CS18" s="53">
        <f>SUM(CS14:CS17)</f>
        <v>353</v>
      </c>
      <c r="CT18" s="53">
        <f t="shared" ref="CT18:DR18" si="9">SUM(CT14:CT17)</f>
        <v>361</v>
      </c>
      <c r="CU18" s="53">
        <f t="shared" si="9"/>
        <v>685</v>
      </c>
      <c r="CV18" s="53">
        <f t="shared" si="9"/>
        <v>567</v>
      </c>
      <c r="CW18" s="53">
        <f t="shared" si="9"/>
        <v>766</v>
      </c>
      <c r="CX18" s="53">
        <f t="shared" si="9"/>
        <v>332</v>
      </c>
      <c r="CY18" s="53">
        <f t="shared" si="9"/>
        <v>0</v>
      </c>
      <c r="CZ18" s="53">
        <f t="shared" si="9"/>
        <v>471</v>
      </c>
      <c r="DA18" s="53">
        <f t="shared" si="9"/>
        <v>0</v>
      </c>
      <c r="DB18" s="53">
        <f t="shared" si="9"/>
        <v>770</v>
      </c>
      <c r="DC18" s="53">
        <f>SUM(DC14:DC17)</f>
        <v>911</v>
      </c>
      <c r="DD18" s="53">
        <f t="shared" si="9"/>
        <v>752</v>
      </c>
      <c r="DE18" s="53">
        <f t="shared" si="9"/>
        <v>0</v>
      </c>
      <c r="DF18" s="53">
        <f t="shared" si="9"/>
        <v>0</v>
      </c>
      <c r="DG18" s="53">
        <f t="shared" si="9"/>
        <v>0</v>
      </c>
      <c r="DH18" s="53">
        <f t="shared" si="9"/>
        <v>0</v>
      </c>
      <c r="DI18" s="53">
        <f t="shared" si="9"/>
        <v>0</v>
      </c>
      <c r="DJ18" s="53">
        <f t="shared" si="9"/>
        <v>0</v>
      </c>
      <c r="DK18" s="53">
        <f t="shared" si="9"/>
        <v>0</v>
      </c>
      <c r="DL18" s="53">
        <f t="shared" si="9"/>
        <v>0</v>
      </c>
      <c r="DM18" s="53">
        <f t="shared" si="9"/>
        <v>0</v>
      </c>
      <c r="DN18" s="53">
        <f t="shared" si="9"/>
        <v>0</v>
      </c>
      <c r="DO18" s="53">
        <f t="shared" si="9"/>
        <v>0</v>
      </c>
      <c r="DP18" s="53">
        <f t="shared" si="9"/>
        <v>0</v>
      </c>
      <c r="DQ18" s="53">
        <f t="shared" si="9"/>
        <v>0</v>
      </c>
      <c r="DR18" s="53">
        <f t="shared" si="9"/>
        <v>0</v>
      </c>
    </row>
    <row r="19" spans="1:128" customFormat="1" ht="12.95" customHeight="1" x14ac:dyDescent="0.25">
      <c r="A19">
        <f t="shared" si="1"/>
        <v>0</v>
      </c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U19" s="8"/>
      <c r="DD19" s="8"/>
    </row>
    <row r="20" spans="1:128" customFormat="1" ht="12.95" customHeight="1" x14ac:dyDescent="0.25">
      <c r="A20" s="57" t="str">
        <f t="shared" si="1"/>
        <v>03. CIRURGIAS ELETIVAS</v>
      </c>
      <c r="BH20" s="57" t="s">
        <v>44</v>
      </c>
      <c r="BI20" s="45" t="str">
        <f>BI$5</f>
        <v>Meta</v>
      </c>
      <c r="BJ20" s="45" t="str">
        <f t="shared" ref="BJ20:CQ20" si="10">BJ$5</f>
        <v>Meta 16 - 31-Out-2023</v>
      </c>
      <c r="BK20" s="45" t="str">
        <f t="shared" si="10"/>
        <v>16 - 31-Out-2023</v>
      </c>
      <c r="BL20" s="45" t="str">
        <f t="shared" si="10"/>
        <v>Meta Mensal</v>
      </c>
      <c r="BM20" s="45">
        <f t="shared" si="10"/>
        <v>45200</v>
      </c>
      <c r="BN20" s="45">
        <f t="shared" si="10"/>
        <v>45231</v>
      </c>
      <c r="BO20" s="45">
        <f t="shared" si="10"/>
        <v>45261</v>
      </c>
      <c r="BP20" s="45">
        <f t="shared" si="10"/>
        <v>45292</v>
      </c>
      <c r="BQ20" s="45">
        <f t="shared" si="10"/>
        <v>45323</v>
      </c>
      <c r="BR20" s="45">
        <f t="shared" si="10"/>
        <v>45352</v>
      </c>
      <c r="BS20" s="45">
        <f t="shared" si="10"/>
        <v>45383</v>
      </c>
      <c r="BT20" s="45">
        <f t="shared" si="10"/>
        <v>45413</v>
      </c>
      <c r="BU20" s="45">
        <f t="shared" si="10"/>
        <v>45444</v>
      </c>
      <c r="BV20" s="45">
        <f t="shared" si="10"/>
        <v>45474</v>
      </c>
      <c r="BW20" s="45">
        <f t="shared" si="10"/>
        <v>45505</v>
      </c>
      <c r="BX20" s="45">
        <f t="shared" si="10"/>
        <v>45536</v>
      </c>
      <c r="BY20" s="45">
        <f t="shared" si="10"/>
        <v>45566</v>
      </c>
      <c r="BZ20" s="45">
        <f t="shared" si="10"/>
        <v>45597</v>
      </c>
      <c r="CA20" s="45">
        <f t="shared" si="10"/>
        <v>45627</v>
      </c>
      <c r="CB20" s="45">
        <f t="shared" si="10"/>
        <v>45658</v>
      </c>
      <c r="CC20" s="45">
        <f t="shared" si="10"/>
        <v>45689</v>
      </c>
      <c r="CD20" s="45">
        <f t="shared" si="10"/>
        <v>45717</v>
      </c>
      <c r="CE20" s="45">
        <f t="shared" si="10"/>
        <v>45748</v>
      </c>
      <c r="CF20" s="45">
        <f t="shared" si="10"/>
        <v>45778</v>
      </c>
      <c r="CG20" s="45">
        <f t="shared" si="10"/>
        <v>45809</v>
      </c>
      <c r="CH20" s="45">
        <f t="shared" si="10"/>
        <v>45839</v>
      </c>
      <c r="CI20" s="45">
        <f t="shared" si="10"/>
        <v>45870</v>
      </c>
      <c r="CJ20" s="45">
        <f t="shared" si="10"/>
        <v>45901</v>
      </c>
      <c r="CK20" s="45">
        <f t="shared" si="10"/>
        <v>45931</v>
      </c>
      <c r="CL20" s="45">
        <f t="shared" si="10"/>
        <v>45962</v>
      </c>
      <c r="CM20" s="45">
        <f t="shared" si="10"/>
        <v>45992</v>
      </c>
      <c r="CN20" s="45">
        <f t="shared" si="10"/>
        <v>46023</v>
      </c>
      <c r="CO20" s="45">
        <f t="shared" si="10"/>
        <v>46054</v>
      </c>
      <c r="CP20" s="45" t="str">
        <f t="shared" si="10"/>
        <v>Meta Parcial</v>
      </c>
      <c r="CQ20" s="45" t="str">
        <f t="shared" si="10"/>
        <v>01/03 à 15/03</v>
      </c>
      <c r="CR20" s="57" t="s">
        <v>44</v>
      </c>
      <c r="CS20" s="45" t="str">
        <f>CS$5</f>
        <v>Meta Parcial</v>
      </c>
      <c r="CT20" s="45" t="str">
        <f t="shared" ref="CT20:DR20" si="11">CT$5</f>
        <v>16/03 à 31/03</v>
      </c>
      <c r="CU20" s="45" t="str">
        <f t="shared" si="11"/>
        <v>Meta Mensal</v>
      </c>
      <c r="CV20" s="45" t="e">
        <f t="shared" ca="1" si="11"/>
        <v>#NAME?</v>
      </c>
      <c r="CW20" s="45" t="e">
        <f t="shared" ca="1" si="11"/>
        <v>#NAME?</v>
      </c>
      <c r="CX20" s="45" t="str">
        <f t="shared" si="11"/>
        <v>Meta Parcial</v>
      </c>
      <c r="CY20" s="45" t="str">
        <f t="shared" si="11"/>
        <v>01/05 à 15/05</v>
      </c>
      <c r="CZ20" s="45" t="str">
        <f t="shared" si="11"/>
        <v>Meta Parcial</v>
      </c>
      <c r="DA20" s="45" t="str">
        <f t="shared" si="11"/>
        <v>16/05 à 31/05</v>
      </c>
      <c r="DB20" s="45" t="e">
        <f t="shared" ca="1" si="11"/>
        <v>#NAME?</v>
      </c>
      <c r="DC20" s="45" t="str">
        <f t="shared" si="11"/>
        <v>Meta Mensal</v>
      </c>
      <c r="DD20" s="45" t="e">
        <f t="shared" ca="1" si="11"/>
        <v>#NAME?</v>
      </c>
      <c r="DE20" s="45" t="e">
        <f t="shared" ca="1" si="11"/>
        <v>#NAME?</v>
      </c>
      <c r="DF20" s="45" t="e">
        <f t="shared" ca="1" si="11"/>
        <v>#NAME?</v>
      </c>
      <c r="DG20" s="45" t="e">
        <f t="shared" ca="1" si="11"/>
        <v>#NAME?</v>
      </c>
      <c r="DH20" s="45" t="e">
        <f t="shared" ca="1" si="11"/>
        <v>#NAME?</v>
      </c>
      <c r="DI20" s="45" t="e">
        <f t="shared" ca="1" si="11"/>
        <v>#NAME?</v>
      </c>
      <c r="DJ20" s="45" t="e">
        <f t="shared" ca="1" si="11"/>
        <v>#NAME?</v>
      </c>
      <c r="DK20" s="45" t="e">
        <f t="shared" ca="1" si="11"/>
        <v>#NAME?</v>
      </c>
      <c r="DL20" s="45" t="e">
        <f t="shared" ca="1" si="11"/>
        <v>#NAME?</v>
      </c>
      <c r="DM20" s="45" t="e">
        <f t="shared" ca="1" si="11"/>
        <v>#NAME?</v>
      </c>
      <c r="DN20" s="45" t="e">
        <f t="shared" ca="1" si="11"/>
        <v>#NAME?</v>
      </c>
      <c r="DO20" s="45" t="e">
        <f t="shared" ca="1" si="11"/>
        <v>#NAME?</v>
      </c>
      <c r="DP20" s="45" t="e">
        <f t="shared" ca="1" si="11"/>
        <v>#NAME?</v>
      </c>
      <c r="DQ20" s="45" t="e">
        <f t="shared" ca="1" si="11"/>
        <v>#NAME?</v>
      </c>
      <c r="DR20" s="45" t="str">
        <f t="shared" si="11"/>
        <v>01/08 à 24/08</v>
      </c>
    </row>
    <row r="21" spans="1:128" s="59" customFormat="1" ht="12.95" customHeight="1" x14ac:dyDescent="0.25">
      <c r="A21" s="58" t="str">
        <f t="shared" si="1"/>
        <v>Cirurgia eletiva hospitalar de alto giro</v>
      </c>
      <c r="BH21" s="58" t="s">
        <v>45</v>
      </c>
      <c r="BI21" s="27">
        <f>BI31</f>
        <v>100</v>
      </c>
      <c r="BJ21" s="27">
        <f t="shared" ref="BJ21:CQ21" si="12">BJ31</f>
        <v>52</v>
      </c>
      <c r="BK21" s="27">
        <f t="shared" si="12"/>
        <v>70</v>
      </c>
      <c r="BL21" s="27">
        <f t="shared" si="12"/>
        <v>100</v>
      </c>
      <c r="BM21" s="27">
        <f t="shared" si="12"/>
        <v>129</v>
      </c>
      <c r="BN21" s="27">
        <f t="shared" si="12"/>
        <v>116</v>
      </c>
      <c r="BO21" s="27">
        <f t="shared" si="12"/>
        <v>99</v>
      </c>
      <c r="BP21" s="27">
        <f t="shared" si="12"/>
        <v>101</v>
      </c>
      <c r="BQ21" s="27">
        <f t="shared" si="12"/>
        <v>101</v>
      </c>
      <c r="BR21" s="27">
        <f t="shared" si="12"/>
        <v>100</v>
      </c>
      <c r="BS21" s="27">
        <f t="shared" si="12"/>
        <v>100</v>
      </c>
      <c r="BT21" s="27">
        <f t="shared" si="12"/>
        <v>100</v>
      </c>
      <c r="BU21" s="27">
        <f t="shared" si="12"/>
        <v>102</v>
      </c>
      <c r="BV21" s="27">
        <f t="shared" si="12"/>
        <v>100</v>
      </c>
      <c r="BW21" s="27">
        <f t="shared" si="12"/>
        <v>102</v>
      </c>
      <c r="BX21" s="27">
        <f t="shared" si="12"/>
        <v>101</v>
      </c>
      <c r="BY21" s="27">
        <f t="shared" si="12"/>
        <v>100</v>
      </c>
      <c r="BZ21" s="27">
        <f t="shared" si="12"/>
        <v>100</v>
      </c>
      <c r="CA21" s="27">
        <f t="shared" si="12"/>
        <v>105</v>
      </c>
      <c r="CB21" s="27">
        <f t="shared" si="12"/>
        <v>101</v>
      </c>
      <c r="CC21" s="27">
        <f t="shared" si="12"/>
        <v>101</v>
      </c>
      <c r="CD21" s="27">
        <f t="shared" si="12"/>
        <v>102</v>
      </c>
      <c r="CE21" s="27">
        <f t="shared" si="12"/>
        <v>101</v>
      </c>
      <c r="CF21" s="27">
        <f t="shared" si="12"/>
        <v>101</v>
      </c>
      <c r="CG21" s="27">
        <f t="shared" si="12"/>
        <v>101</v>
      </c>
      <c r="CH21" s="27">
        <f t="shared" si="12"/>
        <v>101</v>
      </c>
      <c r="CI21" s="27">
        <f t="shared" si="12"/>
        <v>100</v>
      </c>
      <c r="CJ21" s="27">
        <f t="shared" si="12"/>
        <v>101</v>
      </c>
      <c r="CK21" s="27">
        <f t="shared" si="12"/>
        <v>101</v>
      </c>
      <c r="CL21" s="27">
        <f t="shared" si="12"/>
        <v>100</v>
      </c>
      <c r="CM21" s="27">
        <f t="shared" si="12"/>
        <v>100</v>
      </c>
      <c r="CN21" s="27">
        <f t="shared" si="12"/>
        <v>100</v>
      </c>
      <c r="CO21" s="27">
        <f t="shared" si="12"/>
        <v>101</v>
      </c>
      <c r="CP21" s="27">
        <f t="shared" si="12"/>
        <v>48</v>
      </c>
      <c r="CQ21" s="27">
        <f t="shared" si="12"/>
        <v>50</v>
      </c>
      <c r="CR21" s="58" t="s">
        <v>45</v>
      </c>
      <c r="CS21" s="27">
        <f>CS31</f>
        <v>93</v>
      </c>
      <c r="CT21" s="27">
        <v>92</v>
      </c>
      <c r="CU21" s="27">
        <f t="shared" ref="CU21:DC21" si="13">CU31</f>
        <v>180</v>
      </c>
      <c r="CV21" s="27">
        <f t="shared" si="13"/>
        <v>142</v>
      </c>
      <c r="CW21" s="27">
        <v>118</v>
      </c>
      <c r="CX21" s="27">
        <f t="shared" si="13"/>
        <v>87</v>
      </c>
      <c r="CY21" s="27">
        <f t="shared" si="13"/>
        <v>0</v>
      </c>
      <c r="CZ21" s="27">
        <f t="shared" si="13"/>
        <v>108</v>
      </c>
      <c r="DA21" s="27">
        <f t="shared" si="13"/>
        <v>0</v>
      </c>
      <c r="DB21" s="27">
        <v>152</v>
      </c>
      <c r="DC21" s="27">
        <f t="shared" si="13"/>
        <v>210</v>
      </c>
      <c r="DD21" s="27">
        <v>137</v>
      </c>
      <c r="DE21" s="27">
        <f t="shared" ref="DE21:DR21" si="14">DE31</f>
        <v>0</v>
      </c>
      <c r="DF21" s="27">
        <f t="shared" si="14"/>
        <v>0</v>
      </c>
      <c r="DG21" s="27">
        <f t="shared" si="14"/>
        <v>0</v>
      </c>
      <c r="DH21" s="27">
        <f t="shared" si="14"/>
        <v>0</v>
      </c>
      <c r="DI21" s="27">
        <f t="shared" si="14"/>
        <v>0</v>
      </c>
      <c r="DJ21" s="27">
        <f t="shared" si="14"/>
        <v>0</v>
      </c>
      <c r="DK21" s="27">
        <f t="shared" si="14"/>
        <v>0</v>
      </c>
      <c r="DL21" s="27">
        <f t="shared" si="14"/>
        <v>0</v>
      </c>
      <c r="DM21" s="27">
        <f t="shared" si="14"/>
        <v>0</v>
      </c>
      <c r="DN21" s="27">
        <f t="shared" si="14"/>
        <v>0</v>
      </c>
      <c r="DO21" s="27">
        <f t="shared" si="14"/>
        <v>0</v>
      </c>
      <c r="DP21" s="27">
        <f t="shared" si="14"/>
        <v>0</v>
      </c>
      <c r="DQ21" s="27">
        <f t="shared" si="14"/>
        <v>0</v>
      </c>
      <c r="DR21" s="27">
        <f t="shared" si="14"/>
        <v>0</v>
      </c>
    </row>
    <row r="22" spans="1:128" s="59" customFormat="1" ht="12.95" customHeight="1" x14ac:dyDescent="0.25">
      <c r="A22" s="58" t="str">
        <f t="shared" si="1"/>
        <v>Cirurgia eletiva hospitalar de média ou alta complexidade(sem alto custo)</v>
      </c>
      <c r="BH22" s="58" t="s">
        <v>46</v>
      </c>
      <c r="BI22" s="27">
        <f>BI39</f>
        <v>30</v>
      </c>
      <c r="BJ22" s="27">
        <f t="shared" ref="BJ22:CQ22" si="15">BJ39</f>
        <v>15</v>
      </c>
      <c r="BK22" s="27">
        <f t="shared" si="15"/>
        <v>42</v>
      </c>
      <c r="BL22" s="27">
        <f t="shared" si="15"/>
        <v>30</v>
      </c>
      <c r="BM22" s="27">
        <f t="shared" si="15"/>
        <v>74</v>
      </c>
      <c r="BN22" s="27">
        <f t="shared" si="15"/>
        <v>30</v>
      </c>
      <c r="BO22" s="27">
        <f t="shared" si="15"/>
        <v>30</v>
      </c>
      <c r="BP22" s="27">
        <f t="shared" si="15"/>
        <v>30</v>
      </c>
      <c r="BQ22" s="27">
        <f t="shared" si="15"/>
        <v>31</v>
      </c>
      <c r="BR22" s="27">
        <f t="shared" si="15"/>
        <v>30</v>
      </c>
      <c r="BS22" s="27">
        <f t="shared" si="15"/>
        <v>31</v>
      </c>
      <c r="BT22" s="27">
        <f t="shared" si="15"/>
        <v>30</v>
      </c>
      <c r="BU22" s="27">
        <f t="shared" si="15"/>
        <v>30</v>
      </c>
      <c r="BV22" s="27">
        <f t="shared" si="15"/>
        <v>30</v>
      </c>
      <c r="BW22" s="27">
        <f t="shared" si="15"/>
        <v>30</v>
      </c>
      <c r="BX22" s="27">
        <f t="shared" si="15"/>
        <v>37</v>
      </c>
      <c r="BY22" s="27">
        <f t="shared" si="15"/>
        <v>30</v>
      </c>
      <c r="BZ22" s="27">
        <f t="shared" si="15"/>
        <v>31</v>
      </c>
      <c r="CA22" s="27">
        <f t="shared" si="15"/>
        <v>31</v>
      </c>
      <c r="CB22" s="27">
        <f t="shared" si="15"/>
        <v>30</v>
      </c>
      <c r="CC22" s="27">
        <f t="shared" si="15"/>
        <v>30</v>
      </c>
      <c r="CD22" s="27">
        <f t="shared" si="15"/>
        <v>30</v>
      </c>
      <c r="CE22" s="27">
        <f t="shared" si="15"/>
        <v>31</v>
      </c>
      <c r="CF22" s="27">
        <f t="shared" si="15"/>
        <v>30</v>
      </c>
      <c r="CG22" s="27">
        <f t="shared" si="15"/>
        <v>31</v>
      </c>
      <c r="CH22" s="27">
        <f t="shared" si="15"/>
        <v>31</v>
      </c>
      <c r="CI22" s="27">
        <f t="shared" si="15"/>
        <v>31</v>
      </c>
      <c r="CJ22" s="27">
        <f t="shared" si="15"/>
        <v>30</v>
      </c>
      <c r="CK22" s="27">
        <f t="shared" si="15"/>
        <v>30</v>
      </c>
      <c r="CL22" s="27">
        <f t="shared" si="15"/>
        <v>30</v>
      </c>
      <c r="CM22" s="27">
        <f t="shared" si="15"/>
        <v>31</v>
      </c>
      <c r="CN22" s="27">
        <f t="shared" si="15"/>
        <v>30</v>
      </c>
      <c r="CO22" s="27">
        <f t="shared" si="15"/>
        <v>30</v>
      </c>
      <c r="CP22" s="27">
        <f t="shared" si="15"/>
        <v>15</v>
      </c>
      <c r="CQ22" s="27">
        <f t="shared" si="15"/>
        <v>15</v>
      </c>
      <c r="CR22" s="58" t="s">
        <v>46</v>
      </c>
      <c r="CS22" s="27">
        <f>CS39</f>
        <v>26</v>
      </c>
      <c r="CT22" s="27">
        <v>26</v>
      </c>
      <c r="CU22" s="27">
        <f t="shared" ref="CU22:DC22" si="16">CU39</f>
        <v>50</v>
      </c>
      <c r="CV22" s="27">
        <f t="shared" si="16"/>
        <v>41</v>
      </c>
      <c r="CW22" s="27">
        <v>114</v>
      </c>
      <c r="CX22" s="27">
        <f t="shared" si="16"/>
        <v>24</v>
      </c>
      <c r="CY22" s="27">
        <f t="shared" si="16"/>
        <v>0</v>
      </c>
      <c r="CZ22" s="27">
        <f t="shared" si="16"/>
        <v>34</v>
      </c>
      <c r="DA22" s="27">
        <f t="shared" si="16"/>
        <v>0</v>
      </c>
      <c r="DB22" s="27">
        <f>DB39</f>
        <v>78</v>
      </c>
      <c r="DC22" s="27">
        <f t="shared" si="16"/>
        <v>65</v>
      </c>
      <c r="DD22" s="27">
        <v>94</v>
      </c>
      <c r="DE22" s="27">
        <f t="shared" ref="DE22:DR22" si="17">DE39</f>
        <v>0</v>
      </c>
      <c r="DF22" s="27">
        <f t="shared" si="17"/>
        <v>0</v>
      </c>
      <c r="DG22" s="27">
        <f t="shared" si="17"/>
        <v>0</v>
      </c>
      <c r="DH22" s="27">
        <f t="shared" si="17"/>
        <v>0</v>
      </c>
      <c r="DI22" s="27">
        <f t="shared" si="17"/>
        <v>0</v>
      </c>
      <c r="DJ22" s="27">
        <f t="shared" si="17"/>
        <v>0</v>
      </c>
      <c r="DK22" s="27">
        <f t="shared" si="17"/>
        <v>0</v>
      </c>
      <c r="DL22" s="27">
        <f t="shared" si="17"/>
        <v>0</v>
      </c>
      <c r="DM22" s="27">
        <f t="shared" si="17"/>
        <v>0</v>
      </c>
      <c r="DN22" s="27">
        <f t="shared" si="17"/>
        <v>0</v>
      </c>
      <c r="DO22" s="27">
        <f t="shared" si="17"/>
        <v>0</v>
      </c>
      <c r="DP22" s="27">
        <f t="shared" si="17"/>
        <v>0</v>
      </c>
      <c r="DQ22" s="27">
        <f t="shared" si="17"/>
        <v>0</v>
      </c>
      <c r="DR22" s="27">
        <f t="shared" si="17"/>
        <v>0</v>
      </c>
    </row>
    <row r="23" spans="1:128" customFormat="1" ht="12.95" customHeight="1" x14ac:dyDescent="0.25">
      <c r="A23" s="52" t="str">
        <f t="shared" si="1"/>
        <v>Total</v>
      </c>
      <c r="BH23" s="52" t="s">
        <v>43</v>
      </c>
      <c r="BI23" s="53">
        <f>SUM(BI21:BI22)</f>
        <v>130</v>
      </c>
      <c r="BJ23" s="53">
        <f t="shared" ref="BJ23:CQ23" si="18">SUM(BJ21:BJ22)</f>
        <v>67</v>
      </c>
      <c r="BK23" s="53">
        <f t="shared" si="18"/>
        <v>112</v>
      </c>
      <c r="BL23" s="53">
        <f t="shared" si="18"/>
        <v>130</v>
      </c>
      <c r="BM23" s="53">
        <f t="shared" si="18"/>
        <v>203</v>
      </c>
      <c r="BN23" s="53">
        <f t="shared" si="18"/>
        <v>146</v>
      </c>
      <c r="BO23" s="53">
        <f t="shared" si="18"/>
        <v>129</v>
      </c>
      <c r="BP23" s="53">
        <f t="shared" si="18"/>
        <v>131</v>
      </c>
      <c r="BQ23" s="53">
        <f t="shared" si="18"/>
        <v>132</v>
      </c>
      <c r="BR23" s="53">
        <f t="shared" si="18"/>
        <v>130</v>
      </c>
      <c r="BS23" s="53">
        <f t="shared" si="18"/>
        <v>131</v>
      </c>
      <c r="BT23" s="53">
        <f t="shared" si="18"/>
        <v>130</v>
      </c>
      <c r="BU23" s="53">
        <f t="shared" si="18"/>
        <v>132</v>
      </c>
      <c r="BV23" s="53">
        <f t="shared" si="18"/>
        <v>130</v>
      </c>
      <c r="BW23" s="53">
        <f t="shared" si="18"/>
        <v>132</v>
      </c>
      <c r="BX23" s="53">
        <f t="shared" si="18"/>
        <v>138</v>
      </c>
      <c r="BY23" s="53">
        <f t="shared" si="18"/>
        <v>130</v>
      </c>
      <c r="BZ23" s="53">
        <f t="shared" si="18"/>
        <v>131</v>
      </c>
      <c r="CA23" s="53">
        <f t="shared" si="18"/>
        <v>136</v>
      </c>
      <c r="CB23" s="53">
        <f t="shared" si="18"/>
        <v>131</v>
      </c>
      <c r="CC23" s="53">
        <f t="shared" si="18"/>
        <v>131</v>
      </c>
      <c r="CD23" s="53">
        <f t="shared" si="18"/>
        <v>132</v>
      </c>
      <c r="CE23" s="53">
        <f t="shared" si="18"/>
        <v>132</v>
      </c>
      <c r="CF23" s="53">
        <f t="shared" si="18"/>
        <v>131</v>
      </c>
      <c r="CG23" s="53">
        <f t="shared" si="18"/>
        <v>132</v>
      </c>
      <c r="CH23" s="53">
        <f t="shared" si="18"/>
        <v>132</v>
      </c>
      <c r="CI23" s="53">
        <f t="shared" si="18"/>
        <v>131</v>
      </c>
      <c r="CJ23" s="53">
        <f t="shared" si="18"/>
        <v>131</v>
      </c>
      <c r="CK23" s="53">
        <f t="shared" si="18"/>
        <v>131</v>
      </c>
      <c r="CL23" s="53">
        <f t="shared" si="18"/>
        <v>130</v>
      </c>
      <c r="CM23" s="53">
        <f t="shared" si="18"/>
        <v>131</v>
      </c>
      <c r="CN23" s="53">
        <f t="shared" si="18"/>
        <v>130</v>
      </c>
      <c r="CO23" s="53">
        <f t="shared" si="18"/>
        <v>131</v>
      </c>
      <c r="CP23" s="53">
        <f t="shared" si="18"/>
        <v>63</v>
      </c>
      <c r="CQ23" s="53">
        <f t="shared" si="18"/>
        <v>65</v>
      </c>
      <c r="CR23" s="52" t="s">
        <v>43</v>
      </c>
      <c r="CS23" s="53">
        <f>SUM(CS21:CS22)</f>
        <v>119</v>
      </c>
      <c r="CT23" s="53">
        <f t="shared" ref="CT23:DR23" si="19">SUM(CT21:CT22)</f>
        <v>118</v>
      </c>
      <c r="CU23" s="53">
        <f t="shared" si="19"/>
        <v>230</v>
      </c>
      <c r="CV23" s="53">
        <f t="shared" si="19"/>
        <v>183</v>
      </c>
      <c r="CW23" s="53">
        <f t="shared" si="19"/>
        <v>232</v>
      </c>
      <c r="CX23" s="53">
        <f t="shared" si="19"/>
        <v>111</v>
      </c>
      <c r="CY23" s="53">
        <f t="shared" si="19"/>
        <v>0</v>
      </c>
      <c r="CZ23" s="53">
        <f t="shared" si="19"/>
        <v>142</v>
      </c>
      <c r="DA23" s="53">
        <f t="shared" si="19"/>
        <v>0</v>
      </c>
      <c r="DB23" s="53">
        <f t="shared" si="19"/>
        <v>230</v>
      </c>
      <c r="DC23" s="53">
        <f t="shared" si="19"/>
        <v>275</v>
      </c>
      <c r="DD23" s="53">
        <f t="shared" si="19"/>
        <v>231</v>
      </c>
      <c r="DE23" s="53">
        <f t="shared" si="19"/>
        <v>0</v>
      </c>
      <c r="DF23" s="53">
        <f t="shared" si="19"/>
        <v>0</v>
      </c>
      <c r="DG23" s="53">
        <f t="shared" si="19"/>
        <v>0</v>
      </c>
      <c r="DH23" s="53">
        <f t="shared" si="19"/>
        <v>0</v>
      </c>
      <c r="DI23" s="53">
        <f t="shared" si="19"/>
        <v>0</v>
      </c>
      <c r="DJ23" s="53">
        <f t="shared" si="19"/>
        <v>0</v>
      </c>
      <c r="DK23" s="53">
        <f t="shared" si="19"/>
        <v>0</v>
      </c>
      <c r="DL23" s="53">
        <f t="shared" si="19"/>
        <v>0</v>
      </c>
      <c r="DM23" s="53">
        <f t="shared" si="19"/>
        <v>0</v>
      </c>
      <c r="DN23" s="53">
        <f t="shared" si="19"/>
        <v>0</v>
      </c>
      <c r="DO23" s="53">
        <f t="shared" si="19"/>
        <v>0</v>
      </c>
      <c r="DP23" s="53">
        <f t="shared" si="19"/>
        <v>0</v>
      </c>
      <c r="DQ23" s="53">
        <f t="shared" si="19"/>
        <v>0</v>
      </c>
      <c r="DR23" s="53">
        <f t="shared" si="19"/>
        <v>0</v>
      </c>
      <c r="DS23" s="60"/>
      <c r="DT23" s="60"/>
      <c r="DU23" s="60"/>
      <c r="DV23" s="60"/>
      <c r="DW23" s="60"/>
      <c r="DX23" s="60"/>
    </row>
    <row r="24" spans="1:128" customFormat="1" ht="12.95" customHeight="1" x14ac:dyDescent="0.25">
      <c r="A24">
        <f t="shared" si="1"/>
        <v>0</v>
      </c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U24" s="8"/>
      <c r="DD24" s="8"/>
    </row>
    <row r="25" spans="1:128" s="17" customFormat="1" ht="12.95" customHeight="1" x14ac:dyDescent="0.25">
      <c r="A25" s="61" t="str">
        <f t="shared" si="1"/>
        <v>04. CIRURGIA ELETIVA ALTO GIRO</v>
      </c>
      <c r="B25" s="39" t="s">
        <v>7</v>
      </c>
      <c r="C25" s="40">
        <v>43831</v>
      </c>
      <c r="D25" s="40">
        <v>43862</v>
      </c>
      <c r="E25" s="40">
        <v>43891</v>
      </c>
      <c r="F25" s="40">
        <v>43922</v>
      </c>
      <c r="G25" s="40">
        <v>43952</v>
      </c>
      <c r="H25" s="40">
        <v>43983</v>
      </c>
      <c r="I25" s="40">
        <v>44013</v>
      </c>
      <c r="J25" s="40">
        <v>44044</v>
      </c>
      <c r="K25" s="40">
        <v>44075</v>
      </c>
      <c r="L25" s="40">
        <v>44105</v>
      </c>
      <c r="M25" s="40">
        <v>44136</v>
      </c>
      <c r="N25" s="40">
        <v>44166</v>
      </c>
      <c r="O25" s="39" t="s">
        <v>7</v>
      </c>
      <c r="P25" s="40">
        <v>44197</v>
      </c>
      <c r="Q25" s="40">
        <v>44228</v>
      </c>
      <c r="R25" s="40">
        <v>44256</v>
      </c>
      <c r="S25" s="40">
        <v>44287</v>
      </c>
      <c r="T25" s="40">
        <v>44317</v>
      </c>
      <c r="U25" s="40">
        <v>44348</v>
      </c>
      <c r="V25" s="40">
        <v>44378</v>
      </c>
      <c r="W25" s="40">
        <v>44409</v>
      </c>
      <c r="X25" s="40">
        <v>44440</v>
      </c>
      <c r="Y25" s="40">
        <v>44470</v>
      </c>
      <c r="Z25" s="40">
        <v>44501</v>
      </c>
      <c r="AA25" s="40">
        <v>44531</v>
      </c>
      <c r="AB25" s="39" t="s">
        <v>7</v>
      </c>
      <c r="AC25" s="40">
        <v>44562</v>
      </c>
      <c r="AD25" s="40">
        <v>44593</v>
      </c>
      <c r="AE25" s="40">
        <v>44621</v>
      </c>
      <c r="AF25" s="40">
        <v>44652</v>
      </c>
      <c r="AG25" s="40">
        <v>44682</v>
      </c>
      <c r="AH25" s="40">
        <v>44713</v>
      </c>
      <c r="AI25" s="40" t="s">
        <v>8</v>
      </c>
      <c r="AJ25" s="41" t="s">
        <v>7</v>
      </c>
      <c r="AK25" s="40" t="s">
        <v>10</v>
      </c>
      <c r="AL25" s="41" t="s">
        <v>7</v>
      </c>
      <c r="AM25" s="40">
        <v>44743</v>
      </c>
      <c r="AN25" s="40">
        <v>44774</v>
      </c>
      <c r="AO25" s="40">
        <v>44805</v>
      </c>
      <c r="AP25" s="40">
        <v>44835</v>
      </c>
      <c r="AQ25" s="40">
        <v>44866</v>
      </c>
      <c r="AR25" s="40">
        <v>44896</v>
      </c>
      <c r="AS25" s="41" t="s">
        <v>7</v>
      </c>
      <c r="AT25" s="40">
        <v>44927</v>
      </c>
      <c r="AU25" s="40">
        <v>44958</v>
      </c>
      <c r="AV25" s="40">
        <v>44986</v>
      </c>
      <c r="AW25" s="40">
        <v>45017</v>
      </c>
      <c r="AX25" s="40">
        <v>45047</v>
      </c>
      <c r="AY25" s="40">
        <v>45078</v>
      </c>
      <c r="AZ25" s="40">
        <v>45108</v>
      </c>
      <c r="BA25" s="41" t="s">
        <v>12</v>
      </c>
      <c r="BB25" s="41" t="s">
        <v>13</v>
      </c>
      <c r="BC25" s="40">
        <v>45139</v>
      </c>
      <c r="BD25" s="40">
        <v>45170</v>
      </c>
      <c r="BE25" s="42" t="s">
        <v>14</v>
      </c>
      <c r="BF25" s="40" t="s">
        <v>15</v>
      </c>
      <c r="BG25" s="43">
        <v>45200</v>
      </c>
      <c r="BH25" s="62" t="s">
        <v>47</v>
      </c>
      <c r="BI25" s="11" t="s">
        <v>7</v>
      </c>
      <c r="BJ25" s="11" t="s">
        <v>17</v>
      </c>
      <c r="BK25" s="11" t="s">
        <v>18</v>
      </c>
      <c r="BL25" s="11" t="s">
        <v>19</v>
      </c>
      <c r="BM25" s="11">
        <v>45200</v>
      </c>
      <c r="BN25" s="45">
        <v>45231</v>
      </c>
      <c r="BO25" s="45">
        <v>45261</v>
      </c>
      <c r="BP25" s="45">
        <v>45292</v>
      </c>
      <c r="BQ25" s="45">
        <v>45323</v>
      </c>
      <c r="BR25" s="45">
        <v>45352</v>
      </c>
      <c r="BS25" s="45">
        <v>45383</v>
      </c>
      <c r="BT25" s="45">
        <v>45413</v>
      </c>
      <c r="BU25" s="45">
        <v>45444</v>
      </c>
      <c r="BV25" s="45">
        <v>45474</v>
      </c>
      <c r="BW25" s="45">
        <v>45505</v>
      </c>
      <c r="BX25" s="45">
        <v>45536</v>
      </c>
      <c r="BY25" s="45">
        <v>45566</v>
      </c>
      <c r="BZ25" s="45">
        <v>45597</v>
      </c>
      <c r="CA25" s="45">
        <v>45627</v>
      </c>
      <c r="CB25" s="45">
        <v>45658</v>
      </c>
      <c r="CC25" s="45">
        <v>45689</v>
      </c>
      <c r="CD25" s="45">
        <v>45717</v>
      </c>
      <c r="CE25" s="45">
        <v>45748</v>
      </c>
      <c r="CF25" s="45">
        <v>45778</v>
      </c>
      <c r="CG25" s="45">
        <v>45809</v>
      </c>
      <c r="CH25" s="45">
        <v>45839</v>
      </c>
      <c r="CI25" s="45">
        <v>45870</v>
      </c>
      <c r="CJ25" s="45">
        <v>45901</v>
      </c>
      <c r="CK25" s="45">
        <v>45931</v>
      </c>
      <c r="CL25" s="45">
        <v>45962</v>
      </c>
      <c r="CM25" s="45">
        <v>45992</v>
      </c>
      <c r="CN25" s="45">
        <v>46023</v>
      </c>
      <c r="CO25" s="45">
        <v>46054</v>
      </c>
      <c r="CP25" s="45" t="s">
        <v>20</v>
      </c>
      <c r="CQ25" s="45" t="s">
        <v>21</v>
      </c>
      <c r="CR25" s="61" t="s">
        <v>47</v>
      </c>
      <c r="CS25" s="45" t="str">
        <f>CS$5</f>
        <v>Meta Parcial</v>
      </c>
      <c r="CT25" s="45" t="str">
        <f t="shared" ref="CT25:DR25" si="20">CT$5</f>
        <v>16/03 à 31/03</v>
      </c>
      <c r="CU25" s="45" t="str">
        <f t="shared" si="20"/>
        <v>Meta Mensal</v>
      </c>
      <c r="CV25" s="45" t="e">
        <f t="shared" ca="1" si="20"/>
        <v>#NAME?</v>
      </c>
      <c r="CW25" s="45" t="e">
        <f t="shared" ca="1" si="20"/>
        <v>#NAME?</v>
      </c>
      <c r="CX25" s="45" t="str">
        <f t="shared" si="20"/>
        <v>Meta Parcial</v>
      </c>
      <c r="CY25" s="45" t="str">
        <f t="shared" si="20"/>
        <v>01/05 à 15/05</v>
      </c>
      <c r="CZ25" s="45" t="str">
        <f t="shared" si="20"/>
        <v>Meta Parcial</v>
      </c>
      <c r="DA25" s="45" t="str">
        <f t="shared" si="20"/>
        <v>16/05 à 31/05</v>
      </c>
      <c r="DB25" s="45" t="e">
        <f t="shared" ca="1" si="20"/>
        <v>#NAME?</v>
      </c>
      <c r="DC25" s="45" t="str">
        <f t="shared" si="20"/>
        <v>Meta Mensal</v>
      </c>
      <c r="DD25" s="45" t="e">
        <f t="shared" ca="1" si="20"/>
        <v>#NAME?</v>
      </c>
      <c r="DE25" s="45" t="e">
        <f t="shared" ca="1" si="20"/>
        <v>#NAME?</v>
      </c>
      <c r="DF25" s="45" t="e">
        <f t="shared" ca="1" si="20"/>
        <v>#NAME?</v>
      </c>
      <c r="DG25" s="45" t="e">
        <f t="shared" ca="1" si="20"/>
        <v>#NAME?</v>
      </c>
      <c r="DH25" s="45" t="e">
        <f t="shared" ca="1" si="20"/>
        <v>#NAME?</v>
      </c>
      <c r="DI25" s="45" t="e">
        <f t="shared" ca="1" si="20"/>
        <v>#NAME?</v>
      </c>
      <c r="DJ25" s="45" t="e">
        <f t="shared" ca="1" si="20"/>
        <v>#NAME?</v>
      </c>
      <c r="DK25" s="45" t="e">
        <f t="shared" ca="1" si="20"/>
        <v>#NAME?</v>
      </c>
      <c r="DL25" s="45" t="e">
        <f t="shared" ca="1" si="20"/>
        <v>#NAME?</v>
      </c>
      <c r="DM25" s="45" t="e">
        <f t="shared" ca="1" si="20"/>
        <v>#NAME?</v>
      </c>
      <c r="DN25" s="45" t="e">
        <f t="shared" ca="1" si="20"/>
        <v>#NAME?</v>
      </c>
      <c r="DO25" s="45" t="e">
        <f t="shared" ca="1" si="20"/>
        <v>#NAME?</v>
      </c>
      <c r="DP25" s="45" t="e">
        <f t="shared" ca="1" si="20"/>
        <v>#NAME?</v>
      </c>
      <c r="DQ25" s="45" t="e">
        <f t="shared" ca="1" si="20"/>
        <v>#NAME?</v>
      </c>
      <c r="DR25" s="45" t="str">
        <f t="shared" si="20"/>
        <v>01/08 à 24/08</v>
      </c>
    </row>
    <row r="26" spans="1:128" s="24" customFormat="1" ht="12.95" customHeight="1" x14ac:dyDescent="0.25">
      <c r="A26" s="25" t="str">
        <f t="shared" si="1"/>
        <v xml:space="preserve">Cirurgia Geral </v>
      </c>
      <c r="B26" s="473">
        <v>100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473">
        <v>100</v>
      </c>
      <c r="P26" s="27">
        <v>166</v>
      </c>
      <c r="Q26" s="27">
        <v>127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94</v>
      </c>
      <c r="X26" s="27">
        <v>117</v>
      </c>
      <c r="Y26" s="27">
        <v>115</v>
      </c>
      <c r="Z26" s="27">
        <v>104</v>
      </c>
      <c r="AA26" s="27">
        <v>69</v>
      </c>
      <c r="AB26" s="473">
        <v>100</v>
      </c>
      <c r="AC26" s="27">
        <v>157</v>
      </c>
      <c r="AD26" s="27">
        <v>0</v>
      </c>
      <c r="AE26" s="27">
        <v>186</v>
      </c>
      <c r="AF26" s="27">
        <v>119</v>
      </c>
      <c r="AG26" s="27">
        <v>182</v>
      </c>
      <c r="AH26" s="27">
        <v>58</v>
      </c>
      <c r="AI26" s="27">
        <v>0</v>
      </c>
      <c r="AJ26" s="465">
        <v>196</v>
      </c>
      <c r="AK26" s="27">
        <v>96</v>
      </c>
      <c r="AL26" s="465">
        <v>196</v>
      </c>
      <c r="AM26" s="27">
        <v>96</v>
      </c>
      <c r="AN26" s="27">
        <v>175</v>
      </c>
      <c r="AO26" s="27">
        <v>148</v>
      </c>
      <c r="AP26" s="27">
        <v>158</v>
      </c>
      <c r="AQ26" s="27">
        <v>159</v>
      </c>
      <c r="AR26" s="27">
        <v>154</v>
      </c>
      <c r="AS26" s="465">
        <v>196</v>
      </c>
      <c r="AT26" s="27">
        <v>206</v>
      </c>
      <c r="AU26" s="27">
        <v>109</v>
      </c>
      <c r="AV26" s="27">
        <v>125</v>
      </c>
      <c r="AW26" s="27">
        <v>87</v>
      </c>
      <c r="AX26" s="27">
        <v>173</v>
      </c>
      <c r="AY26" s="27">
        <v>136</v>
      </c>
      <c r="AZ26" s="27">
        <v>112</v>
      </c>
      <c r="BA26" s="27">
        <v>142</v>
      </c>
      <c r="BB26" s="27">
        <v>21</v>
      </c>
      <c r="BC26" s="27">
        <v>164</v>
      </c>
      <c r="BD26" s="27">
        <v>145</v>
      </c>
      <c r="BE26" s="476">
        <v>95</v>
      </c>
      <c r="BF26" s="27">
        <v>47</v>
      </c>
      <c r="BG26" s="28">
        <v>114</v>
      </c>
      <c r="BH26" s="29" t="s">
        <v>48</v>
      </c>
      <c r="BI26" s="479">
        <v>100</v>
      </c>
      <c r="BJ26" s="464">
        <v>52</v>
      </c>
      <c r="BK26" s="27">
        <v>34</v>
      </c>
      <c r="BL26" s="464">
        <v>100</v>
      </c>
      <c r="BM26" s="27">
        <v>56</v>
      </c>
      <c r="BN26" s="27">
        <v>64</v>
      </c>
      <c r="BO26" s="27">
        <v>61</v>
      </c>
      <c r="BP26" s="27">
        <v>53</v>
      </c>
      <c r="BQ26" s="27">
        <v>40</v>
      </c>
      <c r="BR26" s="27">
        <v>47</v>
      </c>
      <c r="BS26" s="27">
        <v>37</v>
      </c>
      <c r="BT26" s="27">
        <v>35</v>
      </c>
      <c r="BU26" s="27">
        <v>30</v>
      </c>
      <c r="BV26" s="27">
        <v>29</v>
      </c>
      <c r="BW26" s="27">
        <v>36</v>
      </c>
      <c r="BX26" s="27">
        <v>28</v>
      </c>
      <c r="BY26" s="27">
        <v>35</v>
      </c>
      <c r="BZ26" s="27">
        <v>55</v>
      </c>
      <c r="CA26" s="27">
        <v>45</v>
      </c>
      <c r="CB26" s="27">
        <v>44</v>
      </c>
      <c r="CC26" s="27">
        <v>43</v>
      </c>
      <c r="CD26" s="27">
        <v>68</v>
      </c>
      <c r="CE26" s="27">
        <v>55</v>
      </c>
      <c r="CF26" s="27">
        <v>33</v>
      </c>
      <c r="CG26" s="27">
        <v>45</v>
      </c>
      <c r="CH26" s="27">
        <v>29</v>
      </c>
      <c r="CI26" s="27">
        <v>35</v>
      </c>
      <c r="CJ26" s="27">
        <v>40</v>
      </c>
      <c r="CK26" s="27">
        <v>41</v>
      </c>
      <c r="CL26" s="27">
        <v>42</v>
      </c>
      <c r="CM26" s="27">
        <v>43</v>
      </c>
      <c r="CN26" s="27">
        <v>57</v>
      </c>
      <c r="CO26" s="27">
        <v>60</v>
      </c>
      <c r="CP26" s="479">
        <v>48</v>
      </c>
      <c r="CQ26" s="27">
        <v>48</v>
      </c>
      <c r="CR26" s="25" t="s">
        <v>48</v>
      </c>
      <c r="CS26" s="480">
        <f>ROUND((CU26/31)*16,0)</f>
        <v>93</v>
      </c>
      <c r="CT26" s="46">
        <v>52</v>
      </c>
      <c r="CU26" s="480">
        <v>180</v>
      </c>
      <c r="CV26" s="27">
        <f>CT26+CQ26</f>
        <v>100</v>
      </c>
      <c r="CW26" s="27">
        <v>75</v>
      </c>
      <c r="CX26" s="480">
        <f>ROUND((CU26/31)*15,0)</f>
        <v>87</v>
      </c>
      <c r="CY26" s="27"/>
      <c r="CZ26" s="480">
        <f>ROUND((DC26/31)*16,0)</f>
        <v>108</v>
      </c>
      <c r="DA26" s="27"/>
      <c r="DB26" s="27">
        <v>103</v>
      </c>
      <c r="DC26" s="480">
        <v>210</v>
      </c>
      <c r="DD26" s="27">
        <v>80</v>
      </c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</row>
    <row r="27" spans="1:128" s="24" customFormat="1" ht="12.95" customHeight="1" x14ac:dyDescent="0.25">
      <c r="A27" s="25" t="str">
        <f t="shared" si="1"/>
        <v xml:space="preserve">Ginecologia </v>
      </c>
      <c r="B27" s="474"/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474"/>
      <c r="P27" s="27">
        <v>84</v>
      </c>
      <c r="Q27" s="27">
        <v>63</v>
      </c>
      <c r="R27" s="27">
        <v>31</v>
      </c>
      <c r="S27" s="27">
        <v>0</v>
      </c>
      <c r="T27" s="27">
        <v>0</v>
      </c>
      <c r="U27" s="27">
        <v>0</v>
      </c>
      <c r="V27" s="27">
        <v>0</v>
      </c>
      <c r="W27" s="27">
        <v>6</v>
      </c>
      <c r="X27" s="27">
        <v>5</v>
      </c>
      <c r="Y27" s="27">
        <v>13</v>
      </c>
      <c r="Z27" s="27">
        <v>8</v>
      </c>
      <c r="AA27" s="27">
        <v>25</v>
      </c>
      <c r="AB27" s="474"/>
      <c r="AC27" s="27">
        <v>20</v>
      </c>
      <c r="AD27" s="27">
        <v>0</v>
      </c>
      <c r="AE27" s="27">
        <v>22</v>
      </c>
      <c r="AF27" s="27">
        <v>45</v>
      </c>
      <c r="AG27" s="27">
        <v>24</v>
      </c>
      <c r="AH27" s="27">
        <v>16</v>
      </c>
      <c r="AI27" s="27">
        <v>0</v>
      </c>
      <c r="AJ27" s="466"/>
      <c r="AK27" s="27">
        <v>40</v>
      </c>
      <c r="AL27" s="466"/>
      <c r="AM27" s="27">
        <v>40</v>
      </c>
      <c r="AN27" s="27">
        <v>37</v>
      </c>
      <c r="AO27" s="27">
        <v>51</v>
      </c>
      <c r="AP27" s="27">
        <v>48</v>
      </c>
      <c r="AQ27" s="27">
        <v>37</v>
      </c>
      <c r="AR27" s="27">
        <v>42</v>
      </c>
      <c r="AS27" s="466"/>
      <c r="AT27" s="27">
        <v>25</v>
      </c>
      <c r="AU27" s="27">
        <v>47</v>
      </c>
      <c r="AV27" s="27">
        <v>39</v>
      </c>
      <c r="AW27" s="27">
        <v>50</v>
      </c>
      <c r="AX27" s="27">
        <v>26</v>
      </c>
      <c r="AY27" s="27">
        <v>30</v>
      </c>
      <c r="AZ27" s="27">
        <v>50</v>
      </c>
      <c r="BA27" s="27">
        <v>29</v>
      </c>
      <c r="BB27" s="27">
        <v>8</v>
      </c>
      <c r="BC27" s="27">
        <v>37</v>
      </c>
      <c r="BD27" s="27">
        <v>25</v>
      </c>
      <c r="BE27" s="477"/>
      <c r="BF27" s="27">
        <v>25</v>
      </c>
      <c r="BG27" s="28">
        <v>42</v>
      </c>
      <c r="BH27" s="29" t="s">
        <v>49</v>
      </c>
      <c r="BI27" s="479"/>
      <c r="BJ27" s="464"/>
      <c r="BK27" s="27">
        <v>8</v>
      </c>
      <c r="BL27" s="464"/>
      <c r="BM27" s="27">
        <v>26</v>
      </c>
      <c r="BN27" s="27">
        <v>13</v>
      </c>
      <c r="BO27" s="27">
        <v>10</v>
      </c>
      <c r="BP27" s="27">
        <v>17</v>
      </c>
      <c r="BQ27" s="27">
        <v>17</v>
      </c>
      <c r="BR27" s="27">
        <v>19</v>
      </c>
      <c r="BS27" s="27">
        <v>19</v>
      </c>
      <c r="BT27" s="27">
        <v>19</v>
      </c>
      <c r="BU27" s="27">
        <v>30</v>
      </c>
      <c r="BV27" s="27">
        <v>25</v>
      </c>
      <c r="BW27" s="27">
        <v>18</v>
      </c>
      <c r="BX27" s="27">
        <v>10</v>
      </c>
      <c r="BY27" s="27">
        <v>4</v>
      </c>
      <c r="BZ27" s="27">
        <v>1</v>
      </c>
      <c r="CA27" s="27">
        <v>0</v>
      </c>
      <c r="CB27" s="27">
        <v>0</v>
      </c>
      <c r="CC27" s="27">
        <v>6</v>
      </c>
      <c r="CD27" s="27">
        <v>3</v>
      </c>
      <c r="CE27" s="27">
        <v>5</v>
      </c>
      <c r="CF27" s="27">
        <v>50</v>
      </c>
      <c r="CG27" s="27">
        <v>36</v>
      </c>
      <c r="CH27" s="27">
        <v>41</v>
      </c>
      <c r="CI27" s="27">
        <v>26</v>
      </c>
      <c r="CJ27" s="27">
        <v>17</v>
      </c>
      <c r="CK27" s="27">
        <v>16</v>
      </c>
      <c r="CL27" s="27">
        <v>16</v>
      </c>
      <c r="CM27" s="27">
        <v>16</v>
      </c>
      <c r="CN27" s="27">
        <v>21</v>
      </c>
      <c r="CO27" s="27">
        <v>22</v>
      </c>
      <c r="CP27" s="479"/>
      <c r="CQ27" s="27">
        <v>2</v>
      </c>
      <c r="CR27" s="25" t="s">
        <v>49</v>
      </c>
      <c r="CS27" s="481"/>
      <c r="CT27" s="46">
        <v>18</v>
      </c>
      <c r="CU27" s="481"/>
      <c r="CV27" s="27">
        <f>CT27+CQ27</f>
        <v>20</v>
      </c>
      <c r="CW27" s="27">
        <v>15</v>
      </c>
      <c r="CX27" s="481"/>
      <c r="CY27" s="27"/>
      <c r="CZ27" s="481"/>
      <c r="DA27" s="27"/>
      <c r="DB27" s="27">
        <v>15</v>
      </c>
      <c r="DC27" s="481"/>
      <c r="DD27" s="27">
        <v>14</v>
      </c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</row>
    <row r="28" spans="1:128" s="24" customFormat="1" ht="12.95" customHeight="1" x14ac:dyDescent="0.25">
      <c r="A28" s="25" t="str">
        <f t="shared" si="1"/>
        <v>Urologia</v>
      </c>
      <c r="B28" s="475"/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475"/>
      <c r="P28" s="27">
        <v>7</v>
      </c>
      <c r="Q28" s="27">
        <v>1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  <c r="AA28" s="27">
        <v>9</v>
      </c>
      <c r="AB28" s="475"/>
      <c r="AC28" s="27">
        <v>3</v>
      </c>
      <c r="AD28" s="27">
        <v>0</v>
      </c>
      <c r="AE28" s="27">
        <v>14</v>
      </c>
      <c r="AF28" s="27">
        <v>7</v>
      </c>
      <c r="AG28" s="27">
        <v>15</v>
      </c>
      <c r="AH28" s="27">
        <v>8</v>
      </c>
      <c r="AI28" s="27">
        <v>0</v>
      </c>
      <c r="AJ28" s="467"/>
      <c r="AK28" s="27">
        <v>10</v>
      </c>
      <c r="AL28" s="466"/>
      <c r="AM28" s="27">
        <v>10</v>
      </c>
      <c r="AN28" s="27">
        <v>35</v>
      </c>
      <c r="AO28" s="27">
        <v>18</v>
      </c>
      <c r="AP28" s="27">
        <v>0</v>
      </c>
      <c r="AQ28" s="27">
        <v>0</v>
      </c>
      <c r="AR28" s="27">
        <v>27</v>
      </c>
      <c r="AS28" s="466"/>
      <c r="AT28" s="27">
        <v>22</v>
      </c>
      <c r="AU28" s="27">
        <v>51</v>
      </c>
      <c r="AV28" s="27">
        <v>48</v>
      </c>
      <c r="AW28" s="27">
        <v>55</v>
      </c>
      <c r="AX28" s="27">
        <v>9</v>
      </c>
      <c r="AY28" s="27">
        <v>29</v>
      </c>
      <c r="AZ28" s="27">
        <v>34</v>
      </c>
      <c r="BA28" s="27">
        <v>22</v>
      </c>
      <c r="BB28" s="27">
        <v>13</v>
      </c>
      <c r="BC28" s="27">
        <v>35</v>
      </c>
      <c r="BD28" s="27">
        <v>29</v>
      </c>
      <c r="BE28" s="477"/>
      <c r="BF28" s="27">
        <v>19</v>
      </c>
      <c r="BG28" s="28">
        <v>43</v>
      </c>
      <c r="BH28" s="29" t="s">
        <v>50</v>
      </c>
      <c r="BI28" s="479"/>
      <c r="BJ28" s="464"/>
      <c r="BK28" s="27">
        <v>24</v>
      </c>
      <c r="BL28" s="464"/>
      <c r="BM28" s="27">
        <v>43</v>
      </c>
      <c r="BN28" s="27">
        <v>33</v>
      </c>
      <c r="BO28" s="27">
        <v>22</v>
      </c>
      <c r="BP28" s="27">
        <v>26</v>
      </c>
      <c r="BQ28" s="27">
        <v>38</v>
      </c>
      <c r="BR28" s="27">
        <v>29</v>
      </c>
      <c r="BS28" s="27">
        <v>38</v>
      </c>
      <c r="BT28" s="27">
        <v>42</v>
      </c>
      <c r="BU28" s="27">
        <v>37</v>
      </c>
      <c r="BV28" s="27">
        <v>41</v>
      </c>
      <c r="BW28" s="27">
        <v>44</v>
      </c>
      <c r="BX28" s="27">
        <v>58</v>
      </c>
      <c r="BY28" s="27">
        <v>57</v>
      </c>
      <c r="BZ28" s="27">
        <v>39</v>
      </c>
      <c r="CA28" s="27">
        <v>56</v>
      </c>
      <c r="CB28" s="27">
        <v>53</v>
      </c>
      <c r="CC28" s="27">
        <v>48</v>
      </c>
      <c r="CD28" s="27">
        <v>26</v>
      </c>
      <c r="CE28" s="27">
        <v>30</v>
      </c>
      <c r="CF28" s="27">
        <v>8</v>
      </c>
      <c r="CG28" s="27">
        <v>10</v>
      </c>
      <c r="CH28" s="27">
        <v>19</v>
      </c>
      <c r="CI28" s="27">
        <v>20</v>
      </c>
      <c r="CJ28" s="27">
        <v>20</v>
      </c>
      <c r="CK28" s="27">
        <v>20</v>
      </c>
      <c r="CL28" s="27">
        <v>20</v>
      </c>
      <c r="CM28" s="27">
        <v>18</v>
      </c>
      <c r="CN28" s="27">
        <v>10</v>
      </c>
      <c r="CO28" s="27">
        <v>8</v>
      </c>
      <c r="CP28" s="479"/>
      <c r="CQ28" s="27">
        <v>0</v>
      </c>
      <c r="CR28" s="25" t="s">
        <v>50</v>
      </c>
      <c r="CS28" s="481"/>
      <c r="CT28" s="46">
        <v>10</v>
      </c>
      <c r="CU28" s="481"/>
      <c r="CV28" s="27">
        <f>CT28+CQ28</f>
        <v>10</v>
      </c>
      <c r="CW28" s="27">
        <v>16</v>
      </c>
      <c r="CX28" s="481"/>
      <c r="CY28" s="27"/>
      <c r="CZ28" s="481"/>
      <c r="DA28" s="27"/>
      <c r="DB28" s="27">
        <v>23</v>
      </c>
      <c r="DC28" s="481"/>
      <c r="DD28" s="27">
        <v>31</v>
      </c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</row>
    <row r="29" spans="1:128" s="24" customFormat="1" ht="12.95" customHeight="1" x14ac:dyDescent="0.25">
      <c r="A29" s="25" t="str">
        <f t="shared" si="1"/>
        <v>Vascular</v>
      </c>
      <c r="B29" s="19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19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19"/>
      <c r="AC29" s="27"/>
      <c r="AD29" s="27"/>
      <c r="AE29" s="27"/>
      <c r="AF29" s="27"/>
      <c r="AG29" s="27"/>
      <c r="AH29" s="27"/>
      <c r="AI29" s="27"/>
      <c r="AJ29" s="65"/>
      <c r="AK29" s="27"/>
      <c r="AL29" s="467"/>
      <c r="AM29" s="27"/>
      <c r="AN29" s="27"/>
      <c r="AO29" s="27"/>
      <c r="AP29" s="27"/>
      <c r="AQ29" s="27"/>
      <c r="AR29" s="27">
        <v>5</v>
      </c>
      <c r="AS29" s="466"/>
      <c r="AT29" s="27">
        <v>2</v>
      </c>
      <c r="AU29" s="27">
        <v>3</v>
      </c>
      <c r="AV29" s="27">
        <v>7</v>
      </c>
      <c r="AW29" s="27">
        <v>5</v>
      </c>
      <c r="AX29" s="27">
        <v>3</v>
      </c>
      <c r="AY29" s="27">
        <v>6</v>
      </c>
      <c r="AZ29" s="27">
        <v>9</v>
      </c>
      <c r="BA29" s="27">
        <v>0</v>
      </c>
      <c r="BB29" s="27">
        <v>0</v>
      </c>
      <c r="BC29" s="27">
        <v>0</v>
      </c>
      <c r="BD29" s="27">
        <v>8</v>
      </c>
      <c r="BE29" s="477"/>
      <c r="BF29" s="27">
        <v>0</v>
      </c>
      <c r="BG29" s="28">
        <v>4</v>
      </c>
      <c r="BH29" s="29" t="s">
        <v>51</v>
      </c>
      <c r="BI29" s="479"/>
      <c r="BJ29" s="464"/>
      <c r="BK29" s="27">
        <v>4</v>
      </c>
      <c r="BL29" s="464"/>
      <c r="BM29" s="27">
        <v>4</v>
      </c>
      <c r="BN29" s="27">
        <v>6</v>
      </c>
      <c r="BO29" s="27">
        <v>6</v>
      </c>
      <c r="BP29" s="27">
        <v>5</v>
      </c>
      <c r="BQ29" s="27">
        <v>6</v>
      </c>
      <c r="BR29" s="27">
        <v>5</v>
      </c>
      <c r="BS29" s="27">
        <v>6</v>
      </c>
      <c r="BT29" s="27">
        <v>4</v>
      </c>
      <c r="BU29" s="27">
        <v>5</v>
      </c>
      <c r="BV29" s="27">
        <v>5</v>
      </c>
      <c r="BW29" s="27">
        <v>4</v>
      </c>
      <c r="BX29" s="27">
        <v>5</v>
      </c>
      <c r="BY29" s="27">
        <v>4</v>
      </c>
      <c r="BZ29" s="27">
        <v>5</v>
      </c>
      <c r="CA29" s="27">
        <v>4</v>
      </c>
      <c r="CB29" s="27">
        <v>4</v>
      </c>
      <c r="CC29" s="27">
        <v>4</v>
      </c>
      <c r="CD29" s="27">
        <v>5</v>
      </c>
      <c r="CE29" s="27">
        <v>11</v>
      </c>
      <c r="CF29" s="27">
        <v>10</v>
      </c>
      <c r="CG29" s="27">
        <v>10</v>
      </c>
      <c r="CH29" s="27">
        <v>12</v>
      </c>
      <c r="CI29" s="27">
        <v>19</v>
      </c>
      <c r="CJ29" s="27">
        <v>24</v>
      </c>
      <c r="CK29" s="27">
        <v>24</v>
      </c>
      <c r="CL29" s="27">
        <v>22</v>
      </c>
      <c r="CM29" s="27">
        <v>23</v>
      </c>
      <c r="CN29" s="27">
        <v>12</v>
      </c>
      <c r="CO29" s="27">
        <v>11</v>
      </c>
      <c r="CP29" s="479"/>
      <c r="CQ29" s="27">
        <v>0</v>
      </c>
      <c r="CR29" s="25" t="s">
        <v>51</v>
      </c>
      <c r="CS29" s="481"/>
      <c r="CT29" s="46">
        <v>12</v>
      </c>
      <c r="CU29" s="481"/>
      <c r="CV29" s="27">
        <f>CT29+CQ29</f>
        <v>12</v>
      </c>
      <c r="CW29" s="27">
        <v>12</v>
      </c>
      <c r="CX29" s="481"/>
      <c r="CY29" s="27"/>
      <c r="CZ29" s="481"/>
      <c r="DA29" s="27"/>
      <c r="DB29" s="27">
        <v>11</v>
      </c>
      <c r="DC29" s="481"/>
      <c r="DD29" s="27">
        <v>12</v>
      </c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</row>
    <row r="30" spans="1:128" s="24" customFormat="1" ht="12.95" customHeight="1" x14ac:dyDescent="0.25">
      <c r="A30" s="25" t="str">
        <f t="shared" si="1"/>
        <v>Bucomaxilo</v>
      </c>
      <c r="B30" s="19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9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19"/>
      <c r="AC30" s="27"/>
      <c r="AD30" s="27"/>
      <c r="AE30" s="27"/>
      <c r="AF30" s="27"/>
      <c r="AG30" s="27"/>
      <c r="AH30" s="27"/>
      <c r="AI30" s="27"/>
      <c r="AJ30" s="65"/>
      <c r="AK30" s="27"/>
      <c r="AL30" s="64"/>
      <c r="AM30" s="27"/>
      <c r="AN30" s="27"/>
      <c r="AO30" s="27"/>
      <c r="AP30" s="27"/>
      <c r="AQ30" s="27"/>
      <c r="AR30" s="27"/>
      <c r="AS30" s="46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478"/>
      <c r="BF30" s="27"/>
      <c r="BG30" s="28"/>
      <c r="BH30" s="29" t="s">
        <v>52</v>
      </c>
      <c r="BI30" s="479"/>
      <c r="BJ30" s="464"/>
      <c r="BK30" s="27">
        <v>0</v>
      </c>
      <c r="BL30" s="464"/>
      <c r="BM30" s="27">
        <v>0</v>
      </c>
      <c r="BN30" s="27">
        <v>0</v>
      </c>
      <c r="BO30" s="27">
        <v>0</v>
      </c>
      <c r="BP30" s="27">
        <v>0</v>
      </c>
      <c r="BQ30" s="27">
        <v>0</v>
      </c>
      <c r="BR30" s="27">
        <v>0</v>
      </c>
      <c r="BS30" s="27">
        <v>0</v>
      </c>
      <c r="BT30" s="27">
        <v>0</v>
      </c>
      <c r="BU30" s="27">
        <v>0</v>
      </c>
      <c r="BV30" s="27">
        <v>0</v>
      </c>
      <c r="BW30" s="27">
        <v>0</v>
      </c>
      <c r="BX30" s="27">
        <v>0</v>
      </c>
      <c r="BY30" s="27">
        <v>0</v>
      </c>
      <c r="BZ30" s="27">
        <v>0</v>
      </c>
      <c r="CA30" s="27">
        <v>0</v>
      </c>
      <c r="CB30" s="27">
        <v>0</v>
      </c>
      <c r="CC30" s="27">
        <v>0</v>
      </c>
      <c r="CD30" s="27">
        <v>0</v>
      </c>
      <c r="CE30" s="27">
        <v>0</v>
      </c>
      <c r="CF30" s="27">
        <v>0</v>
      </c>
      <c r="CG30" s="27">
        <v>0</v>
      </c>
      <c r="CH30" s="27">
        <v>0</v>
      </c>
      <c r="CI30" s="27">
        <v>0</v>
      </c>
      <c r="CJ30" s="27">
        <v>0</v>
      </c>
      <c r="CK30" s="27">
        <v>0</v>
      </c>
      <c r="CL30" s="27">
        <v>0</v>
      </c>
      <c r="CM30" s="27">
        <v>0</v>
      </c>
      <c r="CN30" s="27">
        <v>0</v>
      </c>
      <c r="CO30" s="27">
        <v>0</v>
      </c>
      <c r="CP30" s="479"/>
      <c r="CQ30" s="27">
        <v>0</v>
      </c>
      <c r="CR30" s="25" t="s">
        <v>52</v>
      </c>
      <c r="CS30" s="482"/>
      <c r="CT30" s="46">
        <v>0</v>
      </c>
      <c r="CU30" s="482"/>
      <c r="CV30" s="27">
        <f>CT30+CQ30</f>
        <v>0</v>
      </c>
      <c r="CW30" s="27">
        <v>0</v>
      </c>
      <c r="CX30" s="482"/>
      <c r="CY30" s="27"/>
      <c r="CZ30" s="482"/>
      <c r="DA30" s="27"/>
      <c r="DB30" s="27">
        <v>0</v>
      </c>
      <c r="DC30" s="482"/>
      <c r="DD30" s="27">
        <v>0</v>
      </c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</row>
    <row r="31" spans="1:128" s="56" customFormat="1" ht="12.95" customHeight="1" x14ac:dyDescent="0.25">
      <c r="A31" s="67" t="str">
        <f t="shared" si="1"/>
        <v>Total</v>
      </c>
      <c r="B31" s="68">
        <v>100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100</v>
      </c>
      <c r="P31" s="68">
        <v>257</v>
      </c>
      <c r="Q31" s="68">
        <v>191</v>
      </c>
      <c r="R31" s="68">
        <v>31</v>
      </c>
      <c r="S31" s="68">
        <v>0</v>
      </c>
      <c r="T31" s="68">
        <v>0</v>
      </c>
      <c r="U31" s="68">
        <v>0</v>
      </c>
      <c r="V31" s="68">
        <v>0</v>
      </c>
      <c r="W31" s="68">
        <v>100</v>
      </c>
      <c r="X31" s="68">
        <v>122</v>
      </c>
      <c r="Y31" s="68">
        <v>128</v>
      </c>
      <c r="Z31" s="68">
        <v>112</v>
      </c>
      <c r="AA31" s="68">
        <v>103</v>
      </c>
      <c r="AB31" s="68">
        <v>100</v>
      </c>
      <c r="AC31" s="68">
        <v>180</v>
      </c>
      <c r="AD31" s="68">
        <v>0</v>
      </c>
      <c r="AE31" s="68">
        <v>222</v>
      </c>
      <c r="AF31" s="68">
        <v>171</v>
      </c>
      <c r="AG31" s="68">
        <v>221</v>
      </c>
      <c r="AH31" s="68">
        <v>82</v>
      </c>
      <c r="AI31" s="68">
        <v>0</v>
      </c>
      <c r="AJ31" s="68">
        <v>196</v>
      </c>
      <c r="AK31" s="68">
        <v>146</v>
      </c>
      <c r="AL31" s="68">
        <v>196</v>
      </c>
      <c r="AM31" s="68">
        <v>146</v>
      </c>
      <c r="AN31" s="68">
        <v>247</v>
      </c>
      <c r="AO31" s="68">
        <v>217</v>
      </c>
      <c r="AP31" s="68">
        <v>206</v>
      </c>
      <c r="AQ31" s="68">
        <v>196</v>
      </c>
      <c r="AR31" s="69">
        <v>228</v>
      </c>
      <c r="AS31" s="68">
        <v>196</v>
      </c>
      <c r="AT31" s="69">
        <v>255</v>
      </c>
      <c r="AU31" s="69">
        <v>210</v>
      </c>
      <c r="AV31" s="69">
        <v>219</v>
      </c>
      <c r="AW31" s="69">
        <v>197</v>
      </c>
      <c r="AX31" s="69">
        <v>211</v>
      </c>
      <c r="AY31" s="69">
        <v>201</v>
      </c>
      <c r="AZ31" s="69">
        <v>205</v>
      </c>
      <c r="BA31" s="69">
        <v>193</v>
      </c>
      <c r="BB31" s="69">
        <v>42</v>
      </c>
      <c r="BC31" s="69">
        <v>236</v>
      </c>
      <c r="BD31" s="69">
        <v>207</v>
      </c>
      <c r="BE31" s="69">
        <v>95</v>
      </c>
      <c r="BF31" s="69">
        <v>91</v>
      </c>
      <c r="BG31" s="70">
        <v>203</v>
      </c>
      <c r="BH31" s="71" t="s">
        <v>43</v>
      </c>
      <c r="BI31" s="72">
        <v>100</v>
      </c>
      <c r="BJ31" s="72">
        <v>52</v>
      </c>
      <c r="BK31" s="72">
        <v>70</v>
      </c>
      <c r="BL31" s="72">
        <v>100</v>
      </c>
      <c r="BM31" s="72">
        <v>129</v>
      </c>
      <c r="BN31" s="72">
        <v>116</v>
      </c>
      <c r="BO31" s="72">
        <v>99</v>
      </c>
      <c r="BP31" s="72">
        <v>101</v>
      </c>
      <c r="BQ31" s="72">
        <v>101</v>
      </c>
      <c r="BR31" s="72">
        <v>100</v>
      </c>
      <c r="BS31" s="72">
        <v>100</v>
      </c>
      <c r="BT31" s="72">
        <v>100</v>
      </c>
      <c r="BU31" s="72">
        <v>102</v>
      </c>
      <c r="BV31" s="72">
        <v>100</v>
      </c>
      <c r="BW31" s="72">
        <v>102</v>
      </c>
      <c r="BX31" s="72">
        <v>101</v>
      </c>
      <c r="BY31" s="72">
        <v>100</v>
      </c>
      <c r="BZ31" s="72">
        <v>100</v>
      </c>
      <c r="CA31" s="72">
        <v>105</v>
      </c>
      <c r="CB31" s="72">
        <v>101</v>
      </c>
      <c r="CC31" s="72">
        <v>101</v>
      </c>
      <c r="CD31" s="72">
        <v>102</v>
      </c>
      <c r="CE31" s="72">
        <v>101</v>
      </c>
      <c r="CF31" s="72">
        <v>101</v>
      </c>
      <c r="CG31" s="72">
        <v>101</v>
      </c>
      <c r="CH31" s="72">
        <v>101</v>
      </c>
      <c r="CI31" s="72">
        <v>100</v>
      </c>
      <c r="CJ31" s="72">
        <v>101</v>
      </c>
      <c r="CK31" s="72">
        <v>101</v>
      </c>
      <c r="CL31" s="72">
        <v>100</v>
      </c>
      <c r="CM31" s="72">
        <v>100</v>
      </c>
      <c r="CN31" s="72">
        <v>100</v>
      </c>
      <c r="CO31" s="72">
        <v>101</v>
      </c>
      <c r="CP31" s="72">
        <v>48</v>
      </c>
      <c r="CQ31" s="72">
        <v>50</v>
      </c>
      <c r="CR31" s="67" t="s">
        <v>43</v>
      </c>
      <c r="CS31" s="72">
        <f t="shared" ref="CS31:DR31" si="21">SUM(CS26:CS30)</f>
        <v>93</v>
      </c>
      <c r="CT31" s="72">
        <f t="shared" si="21"/>
        <v>92</v>
      </c>
      <c r="CU31" s="72">
        <f t="shared" si="21"/>
        <v>180</v>
      </c>
      <c r="CV31" s="72">
        <f t="shared" si="21"/>
        <v>142</v>
      </c>
      <c r="CW31" s="72">
        <f t="shared" si="21"/>
        <v>118</v>
      </c>
      <c r="CX31" s="72">
        <f t="shared" si="21"/>
        <v>87</v>
      </c>
      <c r="CY31" s="72">
        <f t="shared" si="21"/>
        <v>0</v>
      </c>
      <c r="CZ31" s="72">
        <f t="shared" si="21"/>
        <v>108</v>
      </c>
      <c r="DA31" s="72">
        <f t="shared" si="21"/>
        <v>0</v>
      </c>
      <c r="DB31" s="72">
        <f t="shared" si="21"/>
        <v>152</v>
      </c>
      <c r="DC31" s="72">
        <f t="shared" si="21"/>
        <v>210</v>
      </c>
      <c r="DD31" s="72">
        <f t="shared" si="21"/>
        <v>137</v>
      </c>
      <c r="DE31" s="72">
        <f t="shared" si="21"/>
        <v>0</v>
      </c>
      <c r="DF31" s="72">
        <f t="shared" si="21"/>
        <v>0</v>
      </c>
      <c r="DG31" s="72">
        <f t="shared" si="21"/>
        <v>0</v>
      </c>
      <c r="DH31" s="72">
        <f t="shared" si="21"/>
        <v>0</v>
      </c>
      <c r="DI31" s="72">
        <f t="shared" si="21"/>
        <v>0</v>
      </c>
      <c r="DJ31" s="72">
        <f t="shared" si="21"/>
        <v>0</v>
      </c>
      <c r="DK31" s="72">
        <f t="shared" si="21"/>
        <v>0</v>
      </c>
      <c r="DL31" s="72">
        <f t="shared" si="21"/>
        <v>0</v>
      </c>
      <c r="DM31" s="72">
        <f t="shared" si="21"/>
        <v>0</v>
      </c>
      <c r="DN31" s="72">
        <f t="shared" si="21"/>
        <v>0</v>
      </c>
      <c r="DO31" s="72">
        <f t="shared" si="21"/>
        <v>0</v>
      </c>
      <c r="DP31" s="72">
        <f t="shared" si="21"/>
        <v>0</v>
      </c>
      <c r="DQ31" s="72">
        <f t="shared" si="21"/>
        <v>0</v>
      </c>
      <c r="DR31" s="72">
        <f t="shared" si="21"/>
        <v>0</v>
      </c>
    </row>
    <row r="32" spans="1:128" ht="12.95" customHeight="1" x14ac:dyDescent="0.25">
      <c r="A32" s="73">
        <f t="shared" si="1"/>
        <v>0</v>
      </c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73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3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</row>
    <row r="33" spans="1:122" s="17" customFormat="1" ht="12.95" customHeight="1" x14ac:dyDescent="0.25">
      <c r="A33" s="61" t="str">
        <f t="shared" si="1"/>
        <v>05. CIRURGIA ELETIVA MEDIA/ALTA COMPLEXIDADE</v>
      </c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62" t="s">
        <v>53</v>
      </c>
      <c r="BI33" s="11" t="s">
        <v>7</v>
      </c>
      <c r="BJ33" s="11" t="s">
        <v>17</v>
      </c>
      <c r="BK33" s="11" t="s">
        <v>18</v>
      </c>
      <c r="BL33" s="11" t="s">
        <v>19</v>
      </c>
      <c r="BM33" s="11">
        <v>45200</v>
      </c>
      <c r="BN33" s="45">
        <v>45231</v>
      </c>
      <c r="BO33" s="45">
        <v>45261</v>
      </c>
      <c r="BP33" s="45">
        <v>45292</v>
      </c>
      <c r="BQ33" s="45">
        <v>45323</v>
      </c>
      <c r="BR33" s="45">
        <v>45352</v>
      </c>
      <c r="BS33" s="45">
        <v>45383</v>
      </c>
      <c r="BT33" s="45">
        <v>45413</v>
      </c>
      <c r="BU33" s="45">
        <v>45444</v>
      </c>
      <c r="BV33" s="45">
        <v>45474</v>
      </c>
      <c r="BW33" s="45">
        <v>45505</v>
      </c>
      <c r="BX33" s="45">
        <v>45536</v>
      </c>
      <c r="BY33" s="45">
        <v>45566</v>
      </c>
      <c r="BZ33" s="45">
        <v>45597</v>
      </c>
      <c r="CA33" s="45">
        <v>45627</v>
      </c>
      <c r="CB33" s="45">
        <v>45658</v>
      </c>
      <c r="CC33" s="45">
        <v>45689</v>
      </c>
      <c r="CD33" s="45">
        <v>45717</v>
      </c>
      <c r="CE33" s="45">
        <v>45748</v>
      </c>
      <c r="CF33" s="45">
        <v>45778</v>
      </c>
      <c r="CG33" s="45">
        <v>45809</v>
      </c>
      <c r="CH33" s="45">
        <v>45839</v>
      </c>
      <c r="CI33" s="45">
        <v>45870</v>
      </c>
      <c r="CJ33" s="45">
        <v>45901</v>
      </c>
      <c r="CK33" s="45">
        <v>45931</v>
      </c>
      <c r="CL33" s="45">
        <v>45962</v>
      </c>
      <c r="CM33" s="45">
        <v>45992</v>
      </c>
      <c r="CN33" s="45">
        <v>46023</v>
      </c>
      <c r="CO33" s="45">
        <v>46054</v>
      </c>
      <c r="CP33" s="45" t="s">
        <v>20</v>
      </c>
      <c r="CQ33" s="45" t="s">
        <v>21</v>
      </c>
      <c r="CR33" s="61" t="s">
        <v>53</v>
      </c>
      <c r="CS33" s="45" t="str">
        <f>CS$5</f>
        <v>Meta Parcial</v>
      </c>
      <c r="CT33" s="45" t="str">
        <f t="shared" ref="CT33:DR33" si="22">CT$5</f>
        <v>16/03 à 31/03</v>
      </c>
      <c r="CU33" s="45" t="str">
        <f t="shared" si="22"/>
        <v>Meta Mensal</v>
      </c>
      <c r="CV33" s="45" t="e">
        <f t="shared" ca="1" si="22"/>
        <v>#NAME?</v>
      </c>
      <c r="CW33" s="45" t="e">
        <f t="shared" ca="1" si="22"/>
        <v>#NAME?</v>
      </c>
      <c r="CX33" s="45" t="str">
        <f t="shared" si="22"/>
        <v>Meta Parcial</v>
      </c>
      <c r="CY33" s="45" t="str">
        <f t="shared" si="22"/>
        <v>01/05 à 15/05</v>
      </c>
      <c r="CZ33" s="45" t="str">
        <f t="shared" si="22"/>
        <v>Meta Parcial</v>
      </c>
      <c r="DA33" s="45" t="str">
        <f t="shared" si="22"/>
        <v>16/05 à 31/05</v>
      </c>
      <c r="DB33" s="45" t="e">
        <f t="shared" ca="1" si="22"/>
        <v>#NAME?</v>
      </c>
      <c r="DC33" s="45" t="str">
        <f t="shared" si="22"/>
        <v>Meta Mensal</v>
      </c>
      <c r="DD33" s="45" t="e">
        <f t="shared" ca="1" si="22"/>
        <v>#NAME?</v>
      </c>
      <c r="DE33" s="45" t="e">
        <f t="shared" ca="1" si="22"/>
        <v>#NAME?</v>
      </c>
      <c r="DF33" s="45" t="e">
        <f t="shared" ca="1" si="22"/>
        <v>#NAME?</v>
      </c>
      <c r="DG33" s="45" t="e">
        <f t="shared" ca="1" si="22"/>
        <v>#NAME?</v>
      </c>
      <c r="DH33" s="45" t="e">
        <f t="shared" ca="1" si="22"/>
        <v>#NAME?</v>
      </c>
      <c r="DI33" s="45" t="e">
        <f t="shared" ca="1" si="22"/>
        <v>#NAME?</v>
      </c>
      <c r="DJ33" s="45" t="e">
        <f t="shared" ca="1" si="22"/>
        <v>#NAME?</v>
      </c>
      <c r="DK33" s="45" t="e">
        <f t="shared" ca="1" si="22"/>
        <v>#NAME?</v>
      </c>
      <c r="DL33" s="45" t="e">
        <f t="shared" ca="1" si="22"/>
        <v>#NAME?</v>
      </c>
      <c r="DM33" s="45" t="e">
        <f t="shared" ca="1" si="22"/>
        <v>#NAME?</v>
      </c>
      <c r="DN33" s="45" t="e">
        <f t="shared" ca="1" si="22"/>
        <v>#NAME?</v>
      </c>
      <c r="DO33" s="45" t="e">
        <f t="shared" ca="1" si="22"/>
        <v>#NAME?</v>
      </c>
      <c r="DP33" s="45" t="e">
        <f t="shared" ca="1" si="22"/>
        <v>#NAME?</v>
      </c>
      <c r="DQ33" s="45" t="e">
        <f t="shared" ca="1" si="22"/>
        <v>#NAME?</v>
      </c>
      <c r="DR33" s="45" t="str">
        <f t="shared" si="22"/>
        <v>01/08 à 24/08</v>
      </c>
    </row>
    <row r="34" spans="1:122" s="24" customFormat="1" ht="12.95" customHeight="1" x14ac:dyDescent="0.25">
      <c r="A34" s="25" t="str">
        <f t="shared" si="1"/>
        <v xml:space="preserve">Cirurgia Geral </v>
      </c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9" t="s">
        <v>48</v>
      </c>
      <c r="BI34" s="479">
        <v>30</v>
      </c>
      <c r="BJ34" s="479">
        <v>15</v>
      </c>
      <c r="BK34" s="27">
        <v>33</v>
      </c>
      <c r="BL34" s="479">
        <v>30</v>
      </c>
      <c r="BM34" s="27">
        <v>58</v>
      </c>
      <c r="BN34" s="27">
        <v>23</v>
      </c>
      <c r="BO34" s="27">
        <v>22</v>
      </c>
      <c r="BP34" s="27">
        <v>22</v>
      </c>
      <c r="BQ34" s="27">
        <v>25</v>
      </c>
      <c r="BR34" s="27">
        <v>24</v>
      </c>
      <c r="BS34" s="27">
        <v>26</v>
      </c>
      <c r="BT34" s="27">
        <v>19</v>
      </c>
      <c r="BU34" s="27">
        <v>22</v>
      </c>
      <c r="BV34" s="27">
        <v>27</v>
      </c>
      <c r="BW34" s="27">
        <v>28</v>
      </c>
      <c r="BX34" s="27">
        <v>30</v>
      </c>
      <c r="BY34" s="27">
        <v>24</v>
      </c>
      <c r="BZ34" s="27">
        <v>20</v>
      </c>
      <c r="CA34" s="27">
        <v>25</v>
      </c>
      <c r="CB34" s="27">
        <v>23</v>
      </c>
      <c r="CC34" s="27">
        <v>24</v>
      </c>
      <c r="CD34" s="27">
        <v>22</v>
      </c>
      <c r="CE34" s="27">
        <v>28</v>
      </c>
      <c r="CF34" s="27">
        <v>13</v>
      </c>
      <c r="CG34" s="27">
        <v>14</v>
      </c>
      <c r="CH34" s="27">
        <v>18</v>
      </c>
      <c r="CI34" s="27">
        <v>21</v>
      </c>
      <c r="CJ34" s="27">
        <v>21</v>
      </c>
      <c r="CK34" s="27">
        <v>20</v>
      </c>
      <c r="CL34" s="27">
        <v>20</v>
      </c>
      <c r="CM34" s="27">
        <v>21</v>
      </c>
      <c r="CN34" s="27">
        <v>25</v>
      </c>
      <c r="CO34" s="27">
        <v>26</v>
      </c>
      <c r="CP34" s="479">
        <v>15</v>
      </c>
      <c r="CQ34" s="27">
        <v>13</v>
      </c>
      <c r="CR34" s="25" t="s">
        <v>48</v>
      </c>
      <c r="CS34" s="476">
        <f>ROUND((CU34/31)*16,0)</f>
        <v>26</v>
      </c>
      <c r="CT34" s="46">
        <v>21</v>
      </c>
      <c r="CU34" s="476">
        <v>50</v>
      </c>
      <c r="CV34" s="27">
        <f>CT34+CQ34</f>
        <v>34</v>
      </c>
      <c r="CW34" s="27">
        <v>114</v>
      </c>
      <c r="CX34" s="480">
        <f>ROUND((CU34/31)*15,0)</f>
        <v>24</v>
      </c>
      <c r="CY34" s="27"/>
      <c r="CZ34" s="480">
        <f>ROUND((DC34/31)*16,0)</f>
        <v>34</v>
      </c>
      <c r="DA34" s="27"/>
      <c r="DB34" s="27">
        <v>68</v>
      </c>
      <c r="DC34" s="476">
        <v>65</v>
      </c>
      <c r="DD34" s="27">
        <v>84</v>
      </c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</row>
    <row r="35" spans="1:122" s="24" customFormat="1" ht="12.95" customHeight="1" x14ac:dyDescent="0.25">
      <c r="A35" s="25" t="str">
        <f t="shared" si="1"/>
        <v xml:space="preserve">Ginecologia </v>
      </c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9" t="s">
        <v>49</v>
      </c>
      <c r="BI35" s="479"/>
      <c r="BJ35" s="479"/>
      <c r="BK35" s="27">
        <v>9</v>
      </c>
      <c r="BL35" s="479"/>
      <c r="BM35" s="27">
        <v>16</v>
      </c>
      <c r="BN35" s="27">
        <v>7</v>
      </c>
      <c r="BO35" s="27">
        <v>8</v>
      </c>
      <c r="BP35" s="27">
        <v>8</v>
      </c>
      <c r="BQ35" s="27">
        <v>6</v>
      </c>
      <c r="BR35" s="27">
        <v>6</v>
      </c>
      <c r="BS35" s="27">
        <v>5</v>
      </c>
      <c r="BT35" s="27">
        <v>11</v>
      </c>
      <c r="BU35" s="27">
        <v>8</v>
      </c>
      <c r="BV35" s="27">
        <v>3</v>
      </c>
      <c r="BW35" s="27">
        <v>2</v>
      </c>
      <c r="BX35" s="27">
        <v>7</v>
      </c>
      <c r="BY35" s="27">
        <v>6</v>
      </c>
      <c r="BZ35" s="27">
        <v>11</v>
      </c>
      <c r="CA35" s="27">
        <v>6</v>
      </c>
      <c r="CB35" s="27">
        <v>7</v>
      </c>
      <c r="CC35" s="27">
        <v>6</v>
      </c>
      <c r="CD35" s="27">
        <v>8</v>
      </c>
      <c r="CE35" s="27">
        <v>3</v>
      </c>
      <c r="CF35" s="27">
        <v>17</v>
      </c>
      <c r="CG35" s="27">
        <v>17</v>
      </c>
      <c r="CH35" s="27">
        <v>13</v>
      </c>
      <c r="CI35" s="27">
        <v>10</v>
      </c>
      <c r="CJ35" s="27">
        <v>9</v>
      </c>
      <c r="CK35" s="27">
        <v>10</v>
      </c>
      <c r="CL35" s="27">
        <v>10</v>
      </c>
      <c r="CM35" s="27">
        <v>10</v>
      </c>
      <c r="CN35" s="27">
        <v>5</v>
      </c>
      <c r="CO35" s="27">
        <v>4</v>
      </c>
      <c r="CP35" s="479"/>
      <c r="CQ35" s="27">
        <v>2</v>
      </c>
      <c r="CR35" s="25" t="s">
        <v>49</v>
      </c>
      <c r="CS35" s="477"/>
      <c r="CT35" s="46">
        <v>5</v>
      </c>
      <c r="CU35" s="477"/>
      <c r="CV35" s="27">
        <f>CT35+CQ35</f>
        <v>7</v>
      </c>
      <c r="CW35" s="27">
        <v>10</v>
      </c>
      <c r="CX35" s="481"/>
      <c r="CY35" s="27"/>
      <c r="CZ35" s="481"/>
      <c r="DA35" s="27"/>
      <c r="DB35" s="27">
        <v>10</v>
      </c>
      <c r="DC35" s="477"/>
      <c r="DD35" s="27">
        <v>10</v>
      </c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</row>
    <row r="36" spans="1:122" s="24" customFormat="1" ht="12.95" customHeight="1" x14ac:dyDescent="0.25">
      <c r="A36" s="25" t="str">
        <f t="shared" si="1"/>
        <v>Urologia</v>
      </c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29" t="s">
        <v>50</v>
      </c>
      <c r="BI36" s="479"/>
      <c r="BJ36" s="479"/>
      <c r="BK36" s="27">
        <v>0</v>
      </c>
      <c r="BL36" s="479"/>
      <c r="BM36" s="27">
        <v>0</v>
      </c>
      <c r="BN36" s="27">
        <v>0</v>
      </c>
      <c r="BO36" s="27">
        <v>0</v>
      </c>
      <c r="BP36" s="27">
        <v>0</v>
      </c>
      <c r="BQ36" s="27">
        <v>0</v>
      </c>
      <c r="BR36" s="27">
        <v>0</v>
      </c>
      <c r="BS36" s="27">
        <v>0</v>
      </c>
      <c r="BT36" s="27">
        <v>0</v>
      </c>
      <c r="BU36" s="27">
        <v>0</v>
      </c>
      <c r="BV36" s="27">
        <v>0</v>
      </c>
      <c r="BW36" s="27">
        <v>0</v>
      </c>
      <c r="BX36" s="27">
        <v>0</v>
      </c>
      <c r="BY36" s="27">
        <v>0</v>
      </c>
      <c r="BZ36" s="27">
        <v>0</v>
      </c>
      <c r="CA36" s="27">
        <v>0</v>
      </c>
      <c r="CB36" s="27">
        <v>0</v>
      </c>
      <c r="CC36" s="27">
        <v>0</v>
      </c>
      <c r="CD36" s="27">
        <v>0</v>
      </c>
      <c r="CE36" s="27">
        <v>0</v>
      </c>
      <c r="CF36" s="27">
        <v>0</v>
      </c>
      <c r="CG36" s="27">
        <v>0</v>
      </c>
      <c r="CH36" s="27">
        <v>0</v>
      </c>
      <c r="CI36" s="27">
        <v>0</v>
      </c>
      <c r="CJ36" s="27">
        <v>0</v>
      </c>
      <c r="CK36" s="27">
        <v>0</v>
      </c>
      <c r="CL36" s="27">
        <v>0</v>
      </c>
      <c r="CM36" s="27">
        <v>0</v>
      </c>
      <c r="CN36" s="27">
        <v>0</v>
      </c>
      <c r="CO36" s="27">
        <v>0</v>
      </c>
      <c r="CP36" s="479"/>
      <c r="CQ36" s="27">
        <v>0</v>
      </c>
      <c r="CR36" s="25" t="s">
        <v>50</v>
      </c>
      <c r="CS36" s="477"/>
      <c r="CT36" s="46">
        <v>0</v>
      </c>
      <c r="CU36" s="477"/>
      <c r="CV36" s="27">
        <f>CT36+CQ36</f>
        <v>0</v>
      </c>
      <c r="CW36" s="27">
        <v>0</v>
      </c>
      <c r="CX36" s="481"/>
      <c r="CY36" s="27"/>
      <c r="CZ36" s="481"/>
      <c r="DA36" s="27"/>
      <c r="DB36" s="27">
        <v>0</v>
      </c>
      <c r="DC36" s="477"/>
      <c r="DD36" s="27">
        <v>0</v>
      </c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</row>
    <row r="37" spans="1:122" s="24" customFormat="1" ht="12.95" customHeight="1" x14ac:dyDescent="0.25">
      <c r="A37" s="25" t="str">
        <f t="shared" si="1"/>
        <v>Vascular</v>
      </c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 s="29" t="s">
        <v>51</v>
      </c>
      <c r="BI37" s="479"/>
      <c r="BJ37" s="479"/>
      <c r="BK37" s="27">
        <v>0</v>
      </c>
      <c r="BL37" s="479"/>
      <c r="BM37" s="27">
        <v>0</v>
      </c>
      <c r="BN37" s="27">
        <v>0</v>
      </c>
      <c r="BO37" s="27">
        <v>0</v>
      </c>
      <c r="BP37" s="27">
        <v>0</v>
      </c>
      <c r="BQ37" s="27">
        <v>0</v>
      </c>
      <c r="BR37" s="27">
        <v>0</v>
      </c>
      <c r="BS37" s="27">
        <v>0</v>
      </c>
      <c r="BT37" s="27">
        <v>0</v>
      </c>
      <c r="BU37" s="27">
        <v>0</v>
      </c>
      <c r="BV37" s="27">
        <v>0</v>
      </c>
      <c r="BW37" s="27">
        <v>0</v>
      </c>
      <c r="BX37" s="27">
        <v>0</v>
      </c>
      <c r="BY37" s="27">
        <v>0</v>
      </c>
      <c r="BZ37" s="27">
        <v>0</v>
      </c>
      <c r="CA37" s="27">
        <v>0</v>
      </c>
      <c r="CB37" s="27">
        <v>0</v>
      </c>
      <c r="CC37" s="27">
        <v>0</v>
      </c>
      <c r="CD37" s="27">
        <v>0</v>
      </c>
      <c r="CE37" s="27">
        <v>0</v>
      </c>
      <c r="CF37" s="27">
        <v>0</v>
      </c>
      <c r="CG37" s="27">
        <v>0</v>
      </c>
      <c r="CH37" s="27">
        <v>0</v>
      </c>
      <c r="CI37" s="27">
        <v>0</v>
      </c>
      <c r="CJ37" s="27">
        <v>0</v>
      </c>
      <c r="CK37" s="27">
        <v>0</v>
      </c>
      <c r="CL37" s="27">
        <v>0</v>
      </c>
      <c r="CM37" s="27">
        <v>0</v>
      </c>
      <c r="CN37" s="27">
        <v>0</v>
      </c>
      <c r="CO37" s="27">
        <v>0</v>
      </c>
      <c r="CP37" s="479"/>
      <c r="CQ37" s="27">
        <v>0</v>
      </c>
      <c r="CR37" s="25" t="s">
        <v>51</v>
      </c>
      <c r="CS37" s="477"/>
      <c r="CT37" s="46">
        <v>0</v>
      </c>
      <c r="CU37" s="477"/>
      <c r="CV37" s="27">
        <f>CT37+CQ37</f>
        <v>0</v>
      </c>
      <c r="CW37" s="27">
        <v>0</v>
      </c>
      <c r="CX37" s="481"/>
      <c r="CY37" s="27"/>
      <c r="CZ37" s="481"/>
      <c r="DA37" s="27"/>
      <c r="DB37" s="27">
        <v>0</v>
      </c>
      <c r="DC37" s="477"/>
      <c r="DD37" s="27">
        <v>0</v>
      </c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</row>
    <row r="38" spans="1:122" s="24" customFormat="1" ht="12.95" customHeight="1" x14ac:dyDescent="0.25">
      <c r="A38" s="25" t="str">
        <f t="shared" si="1"/>
        <v>Bucomaxilo</v>
      </c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 s="29" t="s">
        <v>52</v>
      </c>
      <c r="BI38" s="479"/>
      <c r="BJ38" s="479"/>
      <c r="BK38" s="27">
        <v>0</v>
      </c>
      <c r="BL38" s="479"/>
      <c r="BM38" s="27">
        <v>0</v>
      </c>
      <c r="BN38" s="27">
        <v>0</v>
      </c>
      <c r="BO38" s="27">
        <v>0</v>
      </c>
      <c r="BP38" s="27">
        <v>0</v>
      </c>
      <c r="BQ38" s="27">
        <v>0</v>
      </c>
      <c r="BR38" s="27">
        <v>0</v>
      </c>
      <c r="BS38" s="27">
        <v>0</v>
      </c>
      <c r="BT38" s="27">
        <v>0</v>
      </c>
      <c r="BU38" s="27">
        <v>0</v>
      </c>
      <c r="BV38" s="27">
        <v>0</v>
      </c>
      <c r="BW38" s="27">
        <v>0</v>
      </c>
      <c r="BX38" s="27">
        <v>0</v>
      </c>
      <c r="BY38" s="27">
        <v>0</v>
      </c>
      <c r="BZ38" s="27">
        <v>0</v>
      </c>
      <c r="CA38" s="27">
        <v>0</v>
      </c>
      <c r="CB38" s="27">
        <v>0</v>
      </c>
      <c r="CC38" s="27">
        <v>0</v>
      </c>
      <c r="CD38" s="27">
        <v>0</v>
      </c>
      <c r="CE38" s="27">
        <v>0</v>
      </c>
      <c r="CF38" s="27">
        <v>0</v>
      </c>
      <c r="CG38" s="27">
        <v>0</v>
      </c>
      <c r="CH38" s="27">
        <v>0</v>
      </c>
      <c r="CI38" s="27">
        <v>0</v>
      </c>
      <c r="CJ38" s="27">
        <v>0</v>
      </c>
      <c r="CK38" s="27">
        <v>0</v>
      </c>
      <c r="CL38" s="27">
        <v>0</v>
      </c>
      <c r="CM38" s="27">
        <v>0</v>
      </c>
      <c r="CN38" s="27">
        <v>0</v>
      </c>
      <c r="CO38" s="27">
        <v>0</v>
      </c>
      <c r="CP38" s="479"/>
      <c r="CQ38" s="27">
        <v>0</v>
      </c>
      <c r="CR38" s="25" t="s">
        <v>52</v>
      </c>
      <c r="CS38" s="478"/>
      <c r="CT38" s="46">
        <v>0</v>
      </c>
      <c r="CU38" s="478"/>
      <c r="CV38" s="27">
        <f>CT38+CQ38</f>
        <v>0</v>
      </c>
      <c r="CW38" s="27">
        <v>0</v>
      </c>
      <c r="CX38" s="482"/>
      <c r="CY38" s="27"/>
      <c r="CZ38" s="482"/>
      <c r="DA38" s="27"/>
      <c r="DB38" s="27">
        <v>0</v>
      </c>
      <c r="DC38" s="478"/>
      <c r="DD38" s="27">
        <v>0</v>
      </c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</row>
    <row r="39" spans="1:122" s="56" customFormat="1" ht="12.95" customHeight="1" x14ac:dyDescent="0.25">
      <c r="A39" s="67" t="str">
        <f t="shared" si="1"/>
        <v>Total</v>
      </c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 s="71" t="s">
        <v>43</v>
      </c>
      <c r="BI39" s="72">
        <v>30</v>
      </c>
      <c r="BJ39" s="72">
        <v>15</v>
      </c>
      <c r="BK39" s="72">
        <v>42</v>
      </c>
      <c r="BL39" s="72">
        <v>30</v>
      </c>
      <c r="BM39" s="72">
        <v>74</v>
      </c>
      <c r="BN39" s="72">
        <v>30</v>
      </c>
      <c r="BO39" s="72">
        <v>30</v>
      </c>
      <c r="BP39" s="72">
        <v>30</v>
      </c>
      <c r="BQ39" s="72">
        <v>31</v>
      </c>
      <c r="BR39" s="72">
        <v>30</v>
      </c>
      <c r="BS39" s="72">
        <v>31</v>
      </c>
      <c r="BT39" s="72">
        <v>30</v>
      </c>
      <c r="BU39" s="72">
        <v>30</v>
      </c>
      <c r="BV39" s="72">
        <v>30</v>
      </c>
      <c r="BW39" s="72">
        <v>30</v>
      </c>
      <c r="BX39" s="72">
        <v>37</v>
      </c>
      <c r="BY39" s="72">
        <v>30</v>
      </c>
      <c r="BZ39" s="72">
        <v>31</v>
      </c>
      <c r="CA39" s="72">
        <v>31</v>
      </c>
      <c r="CB39" s="72">
        <v>30</v>
      </c>
      <c r="CC39" s="72">
        <v>30</v>
      </c>
      <c r="CD39" s="72">
        <v>30</v>
      </c>
      <c r="CE39" s="72">
        <v>31</v>
      </c>
      <c r="CF39" s="72">
        <v>30</v>
      </c>
      <c r="CG39" s="72">
        <v>31</v>
      </c>
      <c r="CH39" s="72">
        <v>31</v>
      </c>
      <c r="CI39" s="72">
        <v>31</v>
      </c>
      <c r="CJ39" s="72">
        <v>30</v>
      </c>
      <c r="CK39" s="72">
        <v>30</v>
      </c>
      <c r="CL39" s="72">
        <v>30</v>
      </c>
      <c r="CM39" s="72">
        <v>31</v>
      </c>
      <c r="CN39" s="72">
        <v>30</v>
      </c>
      <c r="CO39" s="72">
        <v>30</v>
      </c>
      <c r="CP39" s="72">
        <v>15</v>
      </c>
      <c r="CQ39" s="72">
        <v>15</v>
      </c>
      <c r="CR39" s="67" t="s">
        <v>43</v>
      </c>
      <c r="CS39" s="72">
        <f t="shared" ref="CS39:DR39" si="23">SUM(CS34:CS38)</f>
        <v>26</v>
      </c>
      <c r="CT39" s="72">
        <f t="shared" si="23"/>
        <v>26</v>
      </c>
      <c r="CU39" s="72">
        <f t="shared" si="23"/>
        <v>50</v>
      </c>
      <c r="CV39" s="72">
        <f t="shared" si="23"/>
        <v>41</v>
      </c>
      <c r="CW39" s="72">
        <f t="shared" si="23"/>
        <v>124</v>
      </c>
      <c r="CX39" s="72">
        <f t="shared" si="23"/>
        <v>24</v>
      </c>
      <c r="CY39" s="72">
        <f t="shared" si="23"/>
        <v>0</v>
      </c>
      <c r="CZ39" s="72">
        <f t="shared" si="23"/>
        <v>34</v>
      </c>
      <c r="DA39" s="72">
        <f t="shared" si="23"/>
        <v>0</v>
      </c>
      <c r="DB39" s="72">
        <f t="shared" si="23"/>
        <v>78</v>
      </c>
      <c r="DC39" s="72">
        <f t="shared" si="23"/>
        <v>65</v>
      </c>
      <c r="DD39" s="72">
        <f t="shared" si="23"/>
        <v>94</v>
      </c>
      <c r="DE39" s="72">
        <f t="shared" si="23"/>
        <v>0</v>
      </c>
      <c r="DF39" s="72">
        <f t="shared" si="23"/>
        <v>0</v>
      </c>
      <c r="DG39" s="72">
        <f t="shared" si="23"/>
        <v>0</v>
      </c>
      <c r="DH39" s="72">
        <f t="shared" si="23"/>
        <v>0</v>
      </c>
      <c r="DI39" s="72">
        <f t="shared" si="23"/>
        <v>0</v>
      </c>
      <c r="DJ39" s="72">
        <f t="shared" si="23"/>
        <v>0</v>
      </c>
      <c r="DK39" s="72">
        <f t="shared" si="23"/>
        <v>0</v>
      </c>
      <c r="DL39" s="72">
        <f t="shared" si="23"/>
        <v>0</v>
      </c>
      <c r="DM39" s="72">
        <f t="shared" si="23"/>
        <v>0</v>
      </c>
      <c r="DN39" s="72">
        <f t="shared" si="23"/>
        <v>0</v>
      </c>
      <c r="DO39" s="72">
        <f t="shared" si="23"/>
        <v>0</v>
      </c>
      <c r="DP39" s="72">
        <f t="shared" si="23"/>
        <v>0</v>
      </c>
      <c r="DQ39" s="72">
        <f t="shared" si="23"/>
        <v>0</v>
      </c>
      <c r="DR39" s="72">
        <f t="shared" si="23"/>
        <v>0</v>
      </c>
    </row>
    <row r="40" spans="1:122" customFormat="1" ht="12.95" customHeight="1" x14ac:dyDescent="0.25">
      <c r="A40">
        <f t="shared" si="1"/>
        <v>0</v>
      </c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U40" s="8"/>
      <c r="DD40" s="8"/>
    </row>
    <row r="41" spans="1:122" s="17" customFormat="1" ht="12.95" customHeight="1" x14ac:dyDescent="0.25">
      <c r="A41" s="61" t="str">
        <f t="shared" si="1"/>
        <v>06. ATENDIMENTO AMBULATORIAL</v>
      </c>
      <c r="B41" s="39" t="s">
        <v>7</v>
      </c>
      <c r="C41" s="40">
        <v>43831</v>
      </c>
      <c r="D41" s="40">
        <v>43862</v>
      </c>
      <c r="E41" s="40">
        <v>43891</v>
      </c>
      <c r="F41" s="40">
        <v>43922</v>
      </c>
      <c r="G41" s="40">
        <v>43952</v>
      </c>
      <c r="H41" s="40">
        <v>43983</v>
      </c>
      <c r="I41" s="40">
        <v>44013</v>
      </c>
      <c r="J41" s="40">
        <v>44044</v>
      </c>
      <c r="K41" s="40">
        <v>44075</v>
      </c>
      <c r="L41" s="40">
        <v>44105</v>
      </c>
      <c r="M41" s="40">
        <v>44136</v>
      </c>
      <c r="N41" s="40">
        <v>44166</v>
      </c>
      <c r="O41" s="39" t="s">
        <v>7</v>
      </c>
      <c r="P41" s="40">
        <v>44197</v>
      </c>
      <c r="Q41" s="40">
        <v>44228</v>
      </c>
      <c r="R41" s="40">
        <v>44256</v>
      </c>
      <c r="S41" s="40">
        <v>44287</v>
      </c>
      <c r="T41" s="40">
        <v>44317</v>
      </c>
      <c r="U41" s="40">
        <v>44348</v>
      </c>
      <c r="V41" s="40">
        <v>44378</v>
      </c>
      <c r="W41" s="40">
        <v>44409</v>
      </c>
      <c r="X41" s="40">
        <v>44440</v>
      </c>
      <c r="Y41" s="40">
        <v>44470</v>
      </c>
      <c r="Z41" s="40">
        <v>44501</v>
      </c>
      <c r="AA41" s="40">
        <v>44531</v>
      </c>
      <c r="AB41" s="39" t="s">
        <v>7</v>
      </c>
      <c r="AC41" s="40">
        <v>44562</v>
      </c>
      <c r="AD41" s="40">
        <v>44593</v>
      </c>
      <c r="AE41" s="40">
        <v>44621</v>
      </c>
      <c r="AF41" s="40">
        <v>44652</v>
      </c>
      <c r="AG41" s="40">
        <v>44682</v>
      </c>
      <c r="AH41" s="40">
        <v>44713</v>
      </c>
      <c r="AI41" s="40" t="s">
        <v>8</v>
      </c>
      <c r="AJ41" s="41" t="s">
        <v>7</v>
      </c>
      <c r="AK41" s="40" t="s">
        <v>10</v>
      </c>
      <c r="AL41" s="41" t="s">
        <v>7</v>
      </c>
      <c r="AM41" s="40">
        <v>44743</v>
      </c>
      <c r="AN41" s="40">
        <v>44774</v>
      </c>
      <c r="AO41" s="40">
        <v>44805</v>
      </c>
      <c r="AP41" s="40">
        <v>44835</v>
      </c>
      <c r="AQ41" s="40">
        <v>44866</v>
      </c>
      <c r="AR41" s="40">
        <v>44896</v>
      </c>
      <c r="AS41" s="41" t="s">
        <v>7</v>
      </c>
      <c r="AT41" s="40">
        <v>44927</v>
      </c>
      <c r="AU41" s="40">
        <v>44958</v>
      </c>
      <c r="AV41" s="40">
        <v>44986</v>
      </c>
      <c r="AW41" s="40">
        <v>45017</v>
      </c>
      <c r="AX41" s="40">
        <v>45047</v>
      </c>
      <c r="AY41" s="40">
        <v>45078</v>
      </c>
      <c r="AZ41" s="40">
        <v>45108</v>
      </c>
      <c r="BA41" s="41" t="s">
        <v>12</v>
      </c>
      <c r="BB41" s="41" t="s">
        <v>13</v>
      </c>
      <c r="BC41" s="40">
        <v>45139</v>
      </c>
      <c r="BD41" s="40">
        <v>45170</v>
      </c>
      <c r="BE41" s="42" t="s">
        <v>14</v>
      </c>
      <c r="BF41" s="40" t="s">
        <v>15</v>
      </c>
      <c r="BG41" s="43">
        <v>45200</v>
      </c>
      <c r="BH41" s="62" t="s">
        <v>54</v>
      </c>
      <c r="BI41" s="11" t="s">
        <v>7</v>
      </c>
      <c r="BJ41" s="11" t="s">
        <v>17</v>
      </c>
      <c r="BK41" s="11" t="s">
        <v>18</v>
      </c>
      <c r="BL41" s="11" t="s">
        <v>19</v>
      </c>
      <c r="BM41" s="11">
        <v>45200</v>
      </c>
      <c r="BN41" s="45">
        <v>45231</v>
      </c>
      <c r="BO41" s="45">
        <v>45261</v>
      </c>
      <c r="BP41" s="45">
        <v>45292</v>
      </c>
      <c r="BQ41" s="45">
        <v>45323</v>
      </c>
      <c r="BR41" s="45">
        <v>45352</v>
      </c>
      <c r="BS41" s="45">
        <v>45383</v>
      </c>
      <c r="BT41" s="45">
        <v>45413</v>
      </c>
      <c r="BU41" s="45">
        <v>45444</v>
      </c>
      <c r="BV41" s="45">
        <v>45474</v>
      </c>
      <c r="BW41" s="45">
        <v>45505</v>
      </c>
      <c r="BX41" s="45">
        <v>45536</v>
      </c>
      <c r="BY41" s="45">
        <v>45566</v>
      </c>
      <c r="BZ41" s="45">
        <v>45597</v>
      </c>
      <c r="CA41" s="45">
        <v>45627</v>
      </c>
      <c r="CB41" s="45">
        <v>45658</v>
      </c>
      <c r="CC41" s="45">
        <v>45689</v>
      </c>
      <c r="CD41" s="45">
        <v>45717</v>
      </c>
      <c r="CE41" s="45">
        <v>45748</v>
      </c>
      <c r="CF41" s="45">
        <v>45778</v>
      </c>
      <c r="CG41" s="45">
        <v>45809</v>
      </c>
      <c r="CH41" s="45">
        <v>45839</v>
      </c>
      <c r="CI41" s="45">
        <v>45870</v>
      </c>
      <c r="CJ41" s="45">
        <v>45901</v>
      </c>
      <c r="CK41" s="45">
        <v>45931</v>
      </c>
      <c r="CL41" s="45">
        <v>45962</v>
      </c>
      <c r="CM41" s="45">
        <v>45992</v>
      </c>
      <c r="CN41" s="45">
        <v>46023</v>
      </c>
      <c r="CO41" s="45">
        <v>46054</v>
      </c>
      <c r="CP41" s="45" t="s">
        <v>20</v>
      </c>
      <c r="CQ41" s="45" t="s">
        <v>21</v>
      </c>
      <c r="CR41" s="61" t="s">
        <v>55</v>
      </c>
      <c r="CS41" s="45" t="str">
        <f>CS$5</f>
        <v>Meta Parcial</v>
      </c>
      <c r="CT41" s="45" t="str">
        <f t="shared" ref="CT41:DR41" si="24">CT$5</f>
        <v>16/03 à 31/03</v>
      </c>
      <c r="CU41" s="45" t="str">
        <f t="shared" si="24"/>
        <v>Meta Mensal</v>
      </c>
      <c r="CV41" s="45" t="e">
        <f t="shared" ca="1" si="24"/>
        <v>#NAME?</v>
      </c>
      <c r="CW41" s="45" t="e">
        <f t="shared" ca="1" si="24"/>
        <v>#NAME?</v>
      </c>
      <c r="CX41" s="45" t="str">
        <f t="shared" si="24"/>
        <v>Meta Parcial</v>
      </c>
      <c r="CY41" s="45" t="str">
        <f t="shared" si="24"/>
        <v>01/05 à 15/05</v>
      </c>
      <c r="CZ41" s="45" t="str">
        <f t="shared" si="24"/>
        <v>Meta Parcial</v>
      </c>
      <c r="DA41" s="45" t="str">
        <f t="shared" si="24"/>
        <v>16/05 à 31/05</v>
      </c>
      <c r="DB41" s="45" t="e">
        <f t="shared" ca="1" si="24"/>
        <v>#NAME?</v>
      </c>
      <c r="DC41" s="45" t="str">
        <f t="shared" si="24"/>
        <v>Meta Mensal</v>
      </c>
      <c r="DD41" s="45" t="e">
        <f t="shared" ca="1" si="24"/>
        <v>#NAME?</v>
      </c>
      <c r="DE41" s="45" t="e">
        <f t="shared" ca="1" si="24"/>
        <v>#NAME?</v>
      </c>
      <c r="DF41" s="45" t="e">
        <f t="shared" ca="1" si="24"/>
        <v>#NAME?</v>
      </c>
      <c r="DG41" s="45" t="e">
        <f t="shared" ca="1" si="24"/>
        <v>#NAME?</v>
      </c>
      <c r="DH41" s="45" t="e">
        <f t="shared" ca="1" si="24"/>
        <v>#NAME?</v>
      </c>
      <c r="DI41" s="45" t="e">
        <f t="shared" ca="1" si="24"/>
        <v>#NAME?</v>
      </c>
      <c r="DJ41" s="45" t="e">
        <f t="shared" ca="1" si="24"/>
        <v>#NAME?</v>
      </c>
      <c r="DK41" s="45" t="e">
        <f t="shared" ca="1" si="24"/>
        <v>#NAME?</v>
      </c>
      <c r="DL41" s="45" t="e">
        <f t="shared" ca="1" si="24"/>
        <v>#NAME?</v>
      </c>
      <c r="DM41" s="45" t="e">
        <f t="shared" ca="1" si="24"/>
        <v>#NAME?</v>
      </c>
      <c r="DN41" s="45" t="e">
        <f t="shared" ca="1" si="24"/>
        <v>#NAME?</v>
      </c>
      <c r="DO41" s="45" t="e">
        <f t="shared" ca="1" si="24"/>
        <v>#NAME?</v>
      </c>
      <c r="DP41" s="45" t="e">
        <f t="shared" ca="1" si="24"/>
        <v>#NAME?</v>
      </c>
      <c r="DQ41" s="45" t="e">
        <f t="shared" ca="1" si="24"/>
        <v>#NAME?</v>
      </c>
      <c r="DR41" s="45" t="str">
        <f t="shared" si="24"/>
        <v>01/08 à 24/08</v>
      </c>
    </row>
    <row r="42" spans="1:122" s="24" customFormat="1" ht="12.95" customHeight="1" x14ac:dyDescent="0.25">
      <c r="A42" s="25" t="str">
        <f t="shared" si="1"/>
        <v>Consulta Médica</v>
      </c>
      <c r="B42" s="27">
        <v>1071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157</v>
      </c>
      <c r="M42" s="27">
        <v>181</v>
      </c>
      <c r="N42" s="27">
        <v>807</v>
      </c>
      <c r="O42" s="19">
        <v>1071</v>
      </c>
      <c r="P42" s="27">
        <v>1315</v>
      </c>
      <c r="Q42" s="27">
        <v>1362</v>
      </c>
      <c r="R42" s="27">
        <v>405</v>
      </c>
      <c r="S42" s="27">
        <v>0</v>
      </c>
      <c r="T42" s="27">
        <v>0</v>
      </c>
      <c r="U42" s="27">
        <v>0</v>
      </c>
      <c r="V42" s="27">
        <v>129</v>
      </c>
      <c r="W42" s="27">
        <v>645</v>
      </c>
      <c r="X42" s="27">
        <v>1161</v>
      </c>
      <c r="Y42" s="27">
        <v>1019</v>
      </c>
      <c r="Z42" s="27">
        <v>927</v>
      </c>
      <c r="AA42" s="27">
        <v>561</v>
      </c>
      <c r="AB42" s="19">
        <v>1071</v>
      </c>
      <c r="AC42" s="27">
        <v>972</v>
      </c>
      <c r="AD42" s="27">
        <v>94</v>
      </c>
      <c r="AE42" s="27">
        <v>775</v>
      </c>
      <c r="AF42" s="27">
        <v>1253</v>
      </c>
      <c r="AG42" s="27">
        <v>1445</v>
      </c>
      <c r="AH42" s="27">
        <v>1065</v>
      </c>
      <c r="AI42" s="27">
        <v>303</v>
      </c>
      <c r="AJ42" s="27">
        <v>1200</v>
      </c>
      <c r="AK42" s="27">
        <v>871</v>
      </c>
      <c r="AL42" s="27">
        <v>1200</v>
      </c>
      <c r="AM42" s="27">
        <v>1174</v>
      </c>
      <c r="AN42" s="27">
        <v>1252</v>
      </c>
      <c r="AO42" s="27">
        <v>1268</v>
      </c>
      <c r="AP42" s="27">
        <v>1140</v>
      </c>
      <c r="AQ42" s="27">
        <v>1457</v>
      </c>
      <c r="AR42" s="27">
        <v>1368</v>
      </c>
      <c r="AS42" s="27">
        <v>1200</v>
      </c>
      <c r="AT42" s="27">
        <v>1220</v>
      </c>
      <c r="AU42" s="27">
        <v>1129</v>
      </c>
      <c r="AV42" s="27">
        <v>951</v>
      </c>
      <c r="AW42" s="27">
        <v>1176</v>
      </c>
      <c r="AX42" s="27">
        <v>1085</v>
      </c>
      <c r="AY42" s="27">
        <v>1102</v>
      </c>
      <c r="AZ42" s="27">
        <v>1084</v>
      </c>
      <c r="BA42" s="27">
        <v>941</v>
      </c>
      <c r="BB42" s="27">
        <v>122</v>
      </c>
      <c r="BC42" s="27">
        <v>1063</v>
      </c>
      <c r="BD42" s="27">
        <v>1159</v>
      </c>
      <c r="BE42" s="27">
        <v>581</v>
      </c>
      <c r="BF42" s="27">
        <v>515</v>
      </c>
      <c r="BG42" s="28">
        <v>1239</v>
      </c>
      <c r="BH42" s="29" t="s">
        <v>56</v>
      </c>
      <c r="BI42" s="27">
        <v>1100</v>
      </c>
      <c r="BJ42" s="27">
        <v>568</v>
      </c>
      <c r="BK42" s="27">
        <v>724</v>
      </c>
      <c r="BL42" s="27">
        <v>1100</v>
      </c>
      <c r="BM42" s="27">
        <v>1239</v>
      </c>
      <c r="BN42" s="27">
        <v>1088</v>
      </c>
      <c r="BO42" s="27">
        <v>1238</v>
      </c>
      <c r="BP42" s="27">
        <v>1244</v>
      </c>
      <c r="BQ42" s="27">
        <v>1181</v>
      </c>
      <c r="BR42" s="27">
        <v>1104</v>
      </c>
      <c r="BS42" s="27">
        <v>1196</v>
      </c>
      <c r="BT42" s="27">
        <v>1171</v>
      </c>
      <c r="BU42" s="27">
        <v>1115</v>
      </c>
      <c r="BV42" s="27">
        <v>1407</v>
      </c>
      <c r="BW42" s="27">
        <v>1277</v>
      </c>
      <c r="BX42" s="27">
        <v>1177</v>
      </c>
      <c r="BY42" s="27">
        <v>1381</v>
      </c>
      <c r="BZ42" s="27">
        <v>1258</v>
      </c>
      <c r="CA42" s="27">
        <v>1194</v>
      </c>
      <c r="CB42" s="27">
        <v>1386</v>
      </c>
      <c r="CC42" s="27">
        <v>1349</v>
      </c>
      <c r="CD42" s="27">
        <v>1355</v>
      </c>
      <c r="CE42" s="27">
        <v>1535</v>
      </c>
      <c r="CF42" s="27">
        <v>1275</v>
      </c>
      <c r="CG42" s="27">
        <v>1485</v>
      </c>
      <c r="CH42" s="27">
        <v>1795</v>
      </c>
      <c r="CI42" s="27">
        <v>1558</v>
      </c>
      <c r="CJ42" s="27">
        <v>1846</v>
      </c>
      <c r="CK42" s="27">
        <v>1681</v>
      </c>
      <c r="CL42" s="27">
        <v>1400</v>
      </c>
      <c r="CM42" s="27">
        <v>1482</v>
      </c>
      <c r="CN42" s="27">
        <v>1423</v>
      </c>
      <c r="CO42" s="27">
        <v>1462</v>
      </c>
      <c r="CP42" s="27">
        <v>532</v>
      </c>
      <c r="CQ42" s="27">
        <v>585</v>
      </c>
      <c r="CR42" s="25" t="s">
        <v>56</v>
      </c>
      <c r="CS42" s="27">
        <f>CS55</f>
        <v>774</v>
      </c>
      <c r="CT42" s="27">
        <v>955</v>
      </c>
      <c r="CU42" s="27">
        <f t="shared" ref="CU42:DC42" si="25">CU55</f>
        <v>1500</v>
      </c>
      <c r="CV42" s="27">
        <f>CV55</f>
        <v>1540</v>
      </c>
      <c r="CW42" s="27">
        <v>2027</v>
      </c>
      <c r="CX42" s="27">
        <f t="shared" si="25"/>
        <v>726</v>
      </c>
      <c r="CY42" s="27">
        <f t="shared" si="25"/>
        <v>0</v>
      </c>
      <c r="CZ42" s="27">
        <f t="shared" si="25"/>
        <v>774</v>
      </c>
      <c r="DA42" s="27">
        <f t="shared" si="25"/>
        <v>0</v>
      </c>
      <c r="DB42" s="27">
        <v>2000</v>
      </c>
      <c r="DC42" s="27">
        <f t="shared" si="25"/>
        <v>1500</v>
      </c>
      <c r="DD42" s="27">
        <v>2138</v>
      </c>
      <c r="DE42" s="27">
        <f t="shared" ref="DE42:DR42" si="26">DE55</f>
        <v>0</v>
      </c>
      <c r="DF42" s="27">
        <f t="shared" si="26"/>
        <v>0</v>
      </c>
      <c r="DG42" s="27">
        <f t="shared" si="26"/>
        <v>0</v>
      </c>
      <c r="DH42" s="27">
        <f t="shared" si="26"/>
        <v>0</v>
      </c>
      <c r="DI42" s="27">
        <f t="shared" si="26"/>
        <v>0</v>
      </c>
      <c r="DJ42" s="27">
        <f t="shared" si="26"/>
        <v>0</v>
      </c>
      <c r="DK42" s="27">
        <f t="shared" si="26"/>
        <v>0</v>
      </c>
      <c r="DL42" s="27">
        <f t="shared" si="26"/>
        <v>0</v>
      </c>
      <c r="DM42" s="27">
        <f t="shared" si="26"/>
        <v>0</v>
      </c>
      <c r="DN42" s="27">
        <f t="shared" si="26"/>
        <v>0</v>
      </c>
      <c r="DO42" s="27">
        <f t="shared" si="26"/>
        <v>0</v>
      </c>
      <c r="DP42" s="27">
        <f t="shared" si="26"/>
        <v>0</v>
      </c>
      <c r="DQ42" s="27">
        <f t="shared" si="26"/>
        <v>0</v>
      </c>
      <c r="DR42" s="27">
        <f t="shared" si="26"/>
        <v>0</v>
      </c>
    </row>
    <row r="43" spans="1:122" s="24" customFormat="1" ht="12.95" customHeight="1" x14ac:dyDescent="0.25">
      <c r="A43" s="25" t="str">
        <f t="shared" si="1"/>
        <v>Consulta Multiprofissional</v>
      </c>
      <c r="B43" s="27">
        <v>500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229</v>
      </c>
      <c r="M43" s="27">
        <v>506</v>
      </c>
      <c r="N43" s="27">
        <v>1226</v>
      </c>
      <c r="O43" s="19">
        <v>500</v>
      </c>
      <c r="P43" s="27">
        <v>1410</v>
      </c>
      <c r="Q43" s="27">
        <v>1346</v>
      </c>
      <c r="R43" s="27">
        <v>319</v>
      </c>
      <c r="S43" s="27">
        <v>0</v>
      </c>
      <c r="T43" s="27">
        <v>0</v>
      </c>
      <c r="U43" s="27">
        <v>0</v>
      </c>
      <c r="V43" s="27">
        <v>129</v>
      </c>
      <c r="W43" s="27">
        <v>794</v>
      </c>
      <c r="X43" s="27">
        <v>741</v>
      </c>
      <c r="Y43" s="27">
        <v>1038</v>
      </c>
      <c r="Z43" s="27">
        <v>862</v>
      </c>
      <c r="AA43" s="27">
        <v>747</v>
      </c>
      <c r="AB43" s="19">
        <v>500</v>
      </c>
      <c r="AC43" s="27">
        <v>685</v>
      </c>
      <c r="AD43" s="27">
        <v>51</v>
      </c>
      <c r="AE43" s="27">
        <v>898</v>
      </c>
      <c r="AF43" s="27">
        <v>1040</v>
      </c>
      <c r="AG43" s="27">
        <v>1286</v>
      </c>
      <c r="AH43" s="27">
        <v>898</v>
      </c>
      <c r="AI43" s="27">
        <v>281</v>
      </c>
      <c r="AJ43" s="27">
        <v>800</v>
      </c>
      <c r="AK43" s="27">
        <v>706</v>
      </c>
      <c r="AL43" s="27">
        <v>800</v>
      </c>
      <c r="AM43" s="27">
        <v>1111</v>
      </c>
      <c r="AN43" s="27">
        <v>925</v>
      </c>
      <c r="AO43" s="27">
        <v>941</v>
      </c>
      <c r="AP43" s="27">
        <v>991</v>
      </c>
      <c r="AQ43" s="27">
        <v>1201</v>
      </c>
      <c r="AR43" s="27">
        <v>1318</v>
      </c>
      <c r="AS43" s="27">
        <v>800</v>
      </c>
      <c r="AT43" s="27">
        <v>1039</v>
      </c>
      <c r="AU43" s="27">
        <v>947</v>
      </c>
      <c r="AV43" s="27">
        <v>705</v>
      </c>
      <c r="AW43" s="27">
        <v>1019</v>
      </c>
      <c r="AX43" s="27">
        <v>977</v>
      </c>
      <c r="AY43" s="27">
        <v>949</v>
      </c>
      <c r="AZ43" s="27">
        <v>1033</v>
      </c>
      <c r="BA43" s="27">
        <v>992</v>
      </c>
      <c r="BB43" s="27">
        <v>174</v>
      </c>
      <c r="BC43" s="27">
        <v>1166</v>
      </c>
      <c r="BD43" s="27">
        <v>1173</v>
      </c>
      <c r="BE43" s="27">
        <v>387</v>
      </c>
      <c r="BF43" s="27">
        <v>478</v>
      </c>
      <c r="BG43" s="28">
        <v>1134</v>
      </c>
      <c r="BH43" s="29" t="s">
        <v>57</v>
      </c>
      <c r="BI43" s="27">
        <v>800</v>
      </c>
      <c r="BJ43" s="27">
        <v>413</v>
      </c>
      <c r="BK43" s="27">
        <v>656</v>
      </c>
      <c r="BL43" s="27">
        <v>800</v>
      </c>
      <c r="BM43" s="27">
        <v>1107</v>
      </c>
      <c r="BN43" s="27">
        <v>911</v>
      </c>
      <c r="BO43" s="27">
        <v>924</v>
      </c>
      <c r="BP43" s="27">
        <v>937</v>
      </c>
      <c r="BQ43" s="27">
        <v>989</v>
      </c>
      <c r="BR43" s="27">
        <v>895</v>
      </c>
      <c r="BS43" s="27">
        <v>914</v>
      </c>
      <c r="BT43" s="27">
        <v>929</v>
      </c>
      <c r="BU43" s="27">
        <v>805</v>
      </c>
      <c r="BV43" s="27">
        <v>1001</v>
      </c>
      <c r="BW43" s="27">
        <v>964</v>
      </c>
      <c r="BX43" s="27">
        <v>881</v>
      </c>
      <c r="BY43" s="27">
        <v>942</v>
      </c>
      <c r="BZ43" s="27">
        <v>867</v>
      </c>
      <c r="CA43" s="27">
        <v>854</v>
      </c>
      <c r="CB43" s="27">
        <v>988</v>
      </c>
      <c r="CC43" s="27">
        <v>905</v>
      </c>
      <c r="CD43" s="27">
        <v>911</v>
      </c>
      <c r="CE43" s="27">
        <v>1022</v>
      </c>
      <c r="CF43" s="27">
        <v>829</v>
      </c>
      <c r="CG43" s="27">
        <v>1043</v>
      </c>
      <c r="CH43" s="27">
        <v>1349</v>
      </c>
      <c r="CI43" s="27">
        <v>1125</v>
      </c>
      <c r="CJ43" s="27">
        <v>1382</v>
      </c>
      <c r="CK43" s="27">
        <v>1213</v>
      </c>
      <c r="CL43" s="27">
        <v>896</v>
      </c>
      <c r="CM43" s="27">
        <v>1009</v>
      </c>
      <c r="CN43" s="27">
        <v>1041</v>
      </c>
      <c r="CO43" s="27">
        <v>1003</v>
      </c>
      <c r="CP43" s="27">
        <v>387</v>
      </c>
      <c r="CQ43" s="27">
        <v>503</v>
      </c>
      <c r="CR43" s="25" t="s">
        <v>57</v>
      </c>
      <c r="CS43" s="27">
        <f>CS67</f>
        <v>516</v>
      </c>
      <c r="CT43" s="27">
        <v>689</v>
      </c>
      <c r="CU43" s="27">
        <f t="shared" ref="CU43:DC43" si="27">CU67</f>
        <v>1000</v>
      </c>
      <c r="CV43" s="27">
        <f>CV67</f>
        <v>1767</v>
      </c>
      <c r="CW43" s="27">
        <v>1497</v>
      </c>
      <c r="CX43" s="27">
        <f t="shared" si="27"/>
        <v>484</v>
      </c>
      <c r="CY43" s="27">
        <f t="shared" si="27"/>
        <v>0</v>
      </c>
      <c r="CZ43" s="27">
        <f t="shared" si="27"/>
        <v>516</v>
      </c>
      <c r="DA43" s="27">
        <f t="shared" si="27"/>
        <v>0</v>
      </c>
      <c r="DB43" s="27">
        <v>1529</v>
      </c>
      <c r="DC43" s="27">
        <f t="shared" si="27"/>
        <v>1000</v>
      </c>
      <c r="DD43" s="27">
        <v>1550</v>
      </c>
      <c r="DE43" s="27">
        <f t="shared" ref="DE43:DR43" si="28">DE67</f>
        <v>0</v>
      </c>
      <c r="DF43" s="27">
        <f t="shared" si="28"/>
        <v>0</v>
      </c>
      <c r="DG43" s="27">
        <f t="shared" si="28"/>
        <v>0</v>
      </c>
      <c r="DH43" s="27">
        <f t="shared" si="28"/>
        <v>0</v>
      </c>
      <c r="DI43" s="27">
        <f t="shared" si="28"/>
        <v>0</v>
      </c>
      <c r="DJ43" s="27">
        <f t="shared" si="28"/>
        <v>0</v>
      </c>
      <c r="DK43" s="27">
        <f t="shared" si="28"/>
        <v>0</v>
      </c>
      <c r="DL43" s="27">
        <f t="shared" si="28"/>
        <v>0</v>
      </c>
      <c r="DM43" s="27">
        <f t="shared" si="28"/>
        <v>0</v>
      </c>
      <c r="DN43" s="27">
        <f t="shared" si="28"/>
        <v>0</v>
      </c>
      <c r="DO43" s="27">
        <f t="shared" si="28"/>
        <v>0</v>
      </c>
      <c r="DP43" s="27">
        <f t="shared" si="28"/>
        <v>0</v>
      </c>
      <c r="DQ43" s="27">
        <f t="shared" si="28"/>
        <v>0</v>
      </c>
      <c r="DR43" s="27">
        <f t="shared" si="28"/>
        <v>0</v>
      </c>
    </row>
    <row r="44" spans="1:122" s="24" customFormat="1" ht="12.95" customHeight="1" x14ac:dyDescent="0.25">
      <c r="A44" s="25" t="str">
        <f t="shared" si="1"/>
        <v xml:space="preserve">Pequenos Procedimentos Cirúrgicos Ambulatoriais </v>
      </c>
      <c r="B44" s="27">
        <v>150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19">
        <v>150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19">
        <v>150</v>
      </c>
      <c r="AC44" s="27">
        <v>144</v>
      </c>
      <c r="AD44" s="27">
        <v>176</v>
      </c>
      <c r="AE44" s="27">
        <v>220</v>
      </c>
      <c r="AF44" s="27">
        <v>204</v>
      </c>
      <c r="AG44" s="27">
        <v>400</v>
      </c>
      <c r="AH44" s="27">
        <v>344</v>
      </c>
      <c r="AI44" s="27">
        <v>103</v>
      </c>
      <c r="AJ44" s="27">
        <v>0</v>
      </c>
      <c r="AK44" s="27">
        <v>215</v>
      </c>
      <c r="AL44" s="27">
        <v>132</v>
      </c>
      <c r="AM44" s="27">
        <v>318</v>
      </c>
      <c r="AN44" s="27">
        <v>316</v>
      </c>
      <c r="AO44" s="27">
        <v>274</v>
      </c>
      <c r="AP44" s="27">
        <v>354</v>
      </c>
      <c r="AQ44" s="27">
        <v>305</v>
      </c>
      <c r="AR44" s="27">
        <v>224</v>
      </c>
      <c r="AS44" s="27">
        <v>132</v>
      </c>
      <c r="AT44" s="27">
        <v>232</v>
      </c>
      <c r="AU44" s="27">
        <v>260</v>
      </c>
      <c r="AV44" s="27">
        <v>212</v>
      </c>
      <c r="AW44" s="27">
        <v>246</v>
      </c>
      <c r="AX44" s="27">
        <v>199</v>
      </c>
      <c r="AY44" s="27">
        <v>212</v>
      </c>
      <c r="AZ44" s="27">
        <v>196</v>
      </c>
      <c r="BA44" s="27">
        <v>144</v>
      </c>
      <c r="BB44" s="27">
        <v>54</v>
      </c>
      <c r="BC44" s="27">
        <v>198</v>
      </c>
      <c r="BD44" s="27">
        <v>196</v>
      </c>
      <c r="BE44" s="27">
        <v>64</v>
      </c>
      <c r="BF44" s="27">
        <v>111</v>
      </c>
      <c r="BG44" s="28">
        <v>263</v>
      </c>
      <c r="BH44" s="29" t="s">
        <v>58</v>
      </c>
      <c r="BI44" s="27">
        <v>100</v>
      </c>
      <c r="BJ44" s="27">
        <v>52</v>
      </c>
      <c r="BK44" s="27">
        <v>152</v>
      </c>
      <c r="BL44" s="27">
        <v>100</v>
      </c>
      <c r="BM44" s="27">
        <v>263</v>
      </c>
      <c r="BN44" s="27">
        <v>229</v>
      </c>
      <c r="BO44" s="27">
        <v>281</v>
      </c>
      <c r="BP44" s="27">
        <v>279</v>
      </c>
      <c r="BQ44" s="27">
        <v>214</v>
      </c>
      <c r="BR44" s="27">
        <v>184</v>
      </c>
      <c r="BS44" s="27">
        <v>212</v>
      </c>
      <c r="BT44" s="27">
        <v>221</v>
      </c>
      <c r="BU44" s="27">
        <v>218</v>
      </c>
      <c r="BV44" s="27">
        <v>173</v>
      </c>
      <c r="BW44" s="27">
        <v>189</v>
      </c>
      <c r="BX44" s="27">
        <v>298</v>
      </c>
      <c r="BY44" s="27">
        <v>258</v>
      </c>
      <c r="BZ44" s="27">
        <v>311</v>
      </c>
      <c r="CA44" s="27">
        <v>287</v>
      </c>
      <c r="CB44" s="27">
        <v>297</v>
      </c>
      <c r="CC44" s="27">
        <v>239</v>
      </c>
      <c r="CD44" s="27">
        <v>328</v>
      </c>
      <c r="CE44" s="27">
        <v>293</v>
      </c>
      <c r="CF44" s="27">
        <v>322</v>
      </c>
      <c r="CG44" s="27">
        <v>302</v>
      </c>
      <c r="CH44" s="27">
        <v>392</v>
      </c>
      <c r="CI44" s="27">
        <v>387</v>
      </c>
      <c r="CJ44" s="27">
        <v>336</v>
      </c>
      <c r="CK44" s="27">
        <v>335</v>
      </c>
      <c r="CL44" s="27">
        <v>345</v>
      </c>
      <c r="CM44" s="27">
        <v>343</v>
      </c>
      <c r="CN44" s="27">
        <v>247</v>
      </c>
      <c r="CO44" s="27">
        <v>189</v>
      </c>
      <c r="CP44" s="27">
        <v>48</v>
      </c>
      <c r="CQ44" s="27">
        <v>115</v>
      </c>
      <c r="CR44" s="25" t="s">
        <v>58</v>
      </c>
      <c r="CS44" s="27">
        <f>CS70</f>
        <v>121</v>
      </c>
      <c r="CT44" s="27">
        <f t="shared" ref="CT44:DR44" si="29">CT70</f>
        <v>133</v>
      </c>
      <c r="CU44" s="27">
        <f t="shared" si="29"/>
        <v>235</v>
      </c>
      <c r="CV44" s="27">
        <f t="shared" si="29"/>
        <v>248</v>
      </c>
      <c r="CW44" s="27">
        <v>260</v>
      </c>
      <c r="CX44" s="27">
        <f t="shared" si="29"/>
        <v>114</v>
      </c>
      <c r="CY44" s="27">
        <f t="shared" si="29"/>
        <v>0</v>
      </c>
      <c r="CZ44" s="27">
        <f t="shared" si="29"/>
        <v>121</v>
      </c>
      <c r="DA44" s="27">
        <f t="shared" si="29"/>
        <v>0</v>
      </c>
      <c r="DB44" s="27">
        <f t="shared" si="29"/>
        <v>258</v>
      </c>
      <c r="DC44" s="27">
        <f t="shared" si="29"/>
        <v>235</v>
      </c>
      <c r="DD44" s="27">
        <f t="shared" si="29"/>
        <v>250</v>
      </c>
      <c r="DE44" s="27">
        <f t="shared" si="29"/>
        <v>0</v>
      </c>
      <c r="DF44" s="27">
        <f t="shared" si="29"/>
        <v>0</v>
      </c>
      <c r="DG44" s="27">
        <f t="shared" si="29"/>
        <v>0</v>
      </c>
      <c r="DH44" s="27">
        <f t="shared" si="29"/>
        <v>0</v>
      </c>
      <c r="DI44" s="27">
        <f t="shared" si="29"/>
        <v>0</v>
      </c>
      <c r="DJ44" s="27">
        <f t="shared" si="29"/>
        <v>0</v>
      </c>
      <c r="DK44" s="27">
        <f t="shared" si="29"/>
        <v>0</v>
      </c>
      <c r="DL44" s="27">
        <f t="shared" si="29"/>
        <v>0</v>
      </c>
      <c r="DM44" s="27">
        <f t="shared" si="29"/>
        <v>0</v>
      </c>
      <c r="DN44" s="27">
        <f t="shared" si="29"/>
        <v>0</v>
      </c>
      <c r="DO44" s="27">
        <f t="shared" si="29"/>
        <v>0</v>
      </c>
      <c r="DP44" s="27">
        <f t="shared" si="29"/>
        <v>0</v>
      </c>
      <c r="DQ44" s="27">
        <f t="shared" si="29"/>
        <v>0</v>
      </c>
      <c r="DR44" s="27">
        <f t="shared" si="29"/>
        <v>0</v>
      </c>
    </row>
    <row r="45" spans="1:122" s="56" customFormat="1" ht="12.95" customHeight="1" x14ac:dyDescent="0.25">
      <c r="A45" s="75" t="str">
        <f t="shared" si="1"/>
        <v>Total</v>
      </c>
      <c r="B45" s="68">
        <v>1721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386</v>
      </c>
      <c r="M45" s="68">
        <v>687</v>
      </c>
      <c r="N45" s="68">
        <v>2033</v>
      </c>
      <c r="O45" s="68">
        <v>1721</v>
      </c>
      <c r="P45" s="68">
        <v>2725</v>
      </c>
      <c r="Q45" s="68">
        <v>2708</v>
      </c>
      <c r="R45" s="68">
        <v>724</v>
      </c>
      <c r="S45" s="68">
        <v>0</v>
      </c>
      <c r="T45" s="68">
        <v>0</v>
      </c>
      <c r="U45" s="68">
        <v>0</v>
      </c>
      <c r="V45" s="68">
        <v>258</v>
      </c>
      <c r="W45" s="68">
        <v>1439</v>
      </c>
      <c r="X45" s="68">
        <v>1902</v>
      </c>
      <c r="Y45" s="68">
        <v>2057</v>
      </c>
      <c r="Z45" s="68">
        <v>1789</v>
      </c>
      <c r="AA45" s="68">
        <v>1308</v>
      </c>
      <c r="AB45" s="68">
        <v>1721</v>
      </c>
      <c r="AC45" s="68">
        <v>1801</v>
      </c>
      <c r="AD45" s="68">
        <v>321</v>
      </c>
      <c r="AE45" s="68">
        <v>1893</v>
      </c>
      <c r="AF45" s="68">
        <v>2497</v>
      </c>
      <c r="AG45" s="68">
        <v>3131</v>
      </c>
      <c r="AH45" s="68">
        <v>2307</v>
      </c>
      <c r="AI45" s="68">
        <v>687</v>
      </c>
      <c r="AJ45" s="68">
        <v>2000</v>
      </c>
      <c r="AK45" s="68">
        <v>1792</v>
      </c>
      <c r="AL45" s="68">
        <v>2132</v>
      </c>
      <c r="AM45" s="68">
        <v>2603</v>
      </c>
      <c r="AN45" s="68">
        <v>2493</v>
      </c>
      <c r="AO45" s="68">
        <v>2483</v>
      </c>
      <c r="AP45" s="68">
        <v>2485</v>
      </c>
      <c r="AQ45" s="68">
        <v>2963</v>
      </c>
      <c r="AR45" s="68">
        <v>2910</v>
      </c>
      <c r="AS45" s="68">
        <v>2132</v>
      </c>
      <c r="AT45" s="68">
        <v>2491</v>
      </c>
      <c r="AU45" s="68">
        <v>2336</v>
      </c>
      <c r="AV45" s="68">
        <v>1868</v>
      </c>
      <c r="AW45" s="68">
        <v>2441</v>
      </c>
      <c r="AX45" s="68">
        <v>2261</v>
      </c>
      <c r="AY45" s="68">
        <v>2263</v>
      </c>
      <c r="AZ45" s="68">
        <v>2313</v>
      </c>
      <c r="BA45" s="68">
        <v>2077</v>
      </c>
      <c r="BB45" s="68">
        <v>350</v>
      </c>
      <c r="BC45" s="68">
        <v>2427</v>
      </c>
      <c r="BD45" s="68">
        <v>2528</v>
      </c>
      <c r="BE45" s="68">
        <v>1032</v>
      </c>
      <c r="BF45" s="68">
        <v>1104</v>
      </c>
      <c r="BG45" s="76">
        <v>2636</v>
      </c>
      <c r="BH45" s="77" t="s">
        <v>43</v>
      </c>
      <c r="BI45" s="78">
        <v>2000</v>
      </c>
      <c r="BJ45" s="78">
        <v>1033</v>
      </c>
      <c r="BK45" s="78">
        <v>1532</v>
      </c>
      <c r="BL45" s="78">
        <v>2000</v>
      </c>
      <c r="BM45" s="78">
        <v>2609</v>
      </c>
      <c r="BN45" s="78">
        <v>2228</v>
      </c>
      <c r="BO45" s="78">
        <v>2443</v>
      </c>
      <c r="BP45" s="78">
        <v>2460</v>
      </c>
      <c r="BQ45" s="78">
        <v>2384</v>
      </c>
      <c r="BR45" s="78">
        <v>2183</v>
      </c>
      <c r="BS45" s="78">
        <v>2322</v>
      </c>
      <c r="BT45" s="78">
        <v>2321</v>
      </c>
      <c r="BU45" s="78">
        <v>2138</v>
      </c>
      <c r="BV45" s="78">
        <v>2581</v>
      </c>
      <c r="BW45" s="78">
        <v>2430</v>
      </c>
      <c r="BX45" s="78">
        <v>2356</v>
      </c>
      <c r="BY45" s="78">
        <v>2581</v>
      </c>
      <c r="BZ45" s="78">
        <v>2436</v>
      </c>
      <c r="CA45" s="78">
        <v>2335</v>
      </c>
      <c r="CB45" s="78">
        <v>2671</v>
      </c>
      <c r="CC45" s="78">
        <v>2493</v>
      </c>
      <c r="CD45" s="78">
        <v>2594</v>
      </c>
      <c r="CE45" s="78">
        <v>2850</v>
      </c>
      <c r="CF45" s="78">
        <v>2426</v>
      </c>
      <c r="CG45" s="78">
        <v>2830</v>
      </c>
      <c r="CH45" s="78">
        <v>3536</v>
      </c>
      <c r="CI45" s="78">
        <v>3070</v>
      </c>
      <c r="CJ45" s="78">
        <v>3564</v>
      </c>
      <c r="CK45" s="78">
        <v>3229</v>
      </c>
      <c r="CL45" s="78">
        <v>2641</v>
      </c>
      <c r="CM45" s="78">
        <v>2834</v>
      </c>
      <c r="CN45" s="78">
        <v>2711</v>
      </c>
      <c r="CO45" s="78">
        <v>2654</v>
      </c>
      <c r="CP45" s="78">
        <v>967</v>
      </c>
      <c r="CQ45" s="78">
        <v>1203</v>
      </c>
      <c r="CR45" s="75" t="s">
        <v>43</v>
      </c>
      <c r="CS45" s="78">
        <f>SUM(CS42:CS44)</f>
        <v>1411</v>
      </c>
      <c r="CT45" s="78">
        <f t="shared" ref="CT45:DR45" si="30">SUM(CT42:CT44)</f>
        <v>1777</v>
      </c>
      <c r="CU45" s="78">
        <f t="shared" si="30"/>
        <v>2735</v>
      </c>
      <c r="CV45" s="78">
        <f t="shared" si="30"/>
        <v>3555</v>
      </c>
      <c r="CW45" s="78">
        <f t="shared" si="30"/>
        <v>3784</v>
      </c>
      <c r="CX45" s="78">
        <f t="shared" si="30"/>
        <v>1324</v>
      </c>
      <c r="CY45" s="78">
        <f t="shared" si="30"/>
        <v>0</v>
      </c>
      <c r="CZ45" s="78">
        <f t="shared" si="30"/>
        <v>1411</v>
      </c>
      <c r="DA45" s="78">
        <f t="shared" si="30"/>
        <v>0</v>
      </c>
      <c r="DB45" s="78">
        <f t="shared" si="30"/>
        <v>3787</v>
      </c>
      <c r="DC45" s="78">
        <f t="shared" si="30"/>
        <v>2735</v>
      </c>
      <c r="DD45" s="78">
        <f t="shared" si="30"/>
        <v>3938</v>
      </c>
      <c r="DE45" s="78">
        <f t="shared" si="30"/>
        <v>0</v>
      </c>
      <c r="DF45" s="78">
        <f t="shared" si="30"/>
        <v>0</v>
      </c>
      <c r="DG45" s="78">
        <f t="shared" si="30"/>
        <v>0</v>
      </c>
      <c r="DH45" s="78">
        <f t="shared" si="30"/>
        <v>0</v>
      </c>
      <c r="DI45" s="78">
        <f t="shared" si="30"/>
        <v>0</v>
      </c>
      <c r="DJ45" s="78">
        <f t="shared" si="30"/>
        <v>0</v>
      </c>
      <c r="DK45" s="78">
        <f t="shared" si="30"/>
        <v>0</v>
      </c>
      <c r="DL45" s="78">
        <f t="shared" si="30"/>
        <v>0</v>
      </c>
      <c r="DM45" s="78">
        <f t="shared" si="30"/>
        <v>0</v>
      </c>
      <c r="DN45" s="78">
        <f t="shared" si="30"/>
        <v>0</v>
      </c>
      <c r="DO45" s="78">
        <f t="shared" si="30"/>
        <v>0</v>
      </c>
      <c r="DP45" s="78">
        <f t="shared" si="30"/>
        <v>0</v>
      </c>
      <c r="DQ45" s="78">
        <f t="shared" si="30"/>
        <v>0</v>
      </c>
      <c r="DR45" s="78">
        <f t="shared" si="30"/>
        <v>0</v>
      </c>
    </row>
    <row r="46" spans="1:122" ht="12.95" customHeight="1" x14ac:dyDescent="0.25">
      <c r="A46" s="73">
        <f t="shared" si="1"/>
        <v>0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80"/>
      <c r="AD46" s="74"/>
      <c r="AE46" s="74"/>
      <c r="AF46" s="74"/>
      <c r="AG46" s="74"/>
      <c r="AH46" s="74"/>
      <c r="AI46" s="74"/>
      <c r="AJ46" s="81"/>
      <c r="AK46" s="74"/>
      <c r="AL46" s="81"/>
      <c r="AM46" s="74"/>
      <c r="AN46" s="74"/>
      <c r="AO46" s="74"/>
      <c r="AP46" s="74"/>
      <c r="AQ46" s="74"/>
      <c r="AR46" s="74"/>
      <c r="AS46" s="81"/>
      <c r="AT46" s="74"/>
      <c r="AU46" s="74"/>
      <c r="AV46" s="74"/>
      <c r="AW46" s="74"/>
      <c r="AX46" s="74"/>
      <c r="AY46" s="74"/>
      <c r="AZ46" s="74"/>
      <c r="BA46" s="81"/>
      <c r="BB46" s="81"/>
      <c r="BC46" s="74"/>
      <c r="BD46" s="74"/>
      <c r="BE46" s="74"/>
      <c r="BF46" s="74"/>
      <c r="BG46" s="74"/>
      <c r="BH46" s="73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3"/>
      <c r="CS46" s="74"/>
      <c r="CT46" s="74"/>
      <c r="CU46" s="74"/>
      <c r="CV46" s="74"/>
      <c r="CW46" s="74"/>
      <c r="CX46" s="74"/>
      <c r="CY46" s="74"/>
      <c r="CZ46" s="74"/>
      <c r="DA46" s="74"/>
      <c r="DB46" s="74"/>
      <c r="DC46" s="74"/>
      <c r="DD46" s="74"/>
      <c r="DE46" s="74"/>
      <c r="DF46" s="74"/>
      <c r="DG46" s="74"/>
      <c r="DH46" s="74"/>
      <c r="DI46" s="74"/>
      <c r="DJ46" s="74"/>
      <c r="DK46" s="74"/>
      <c r="DL46" s="74"/>
      <c r="DM46" s="74"/>
      <c r="DN46" s="74"/>
      <c r="DO46" s="74"/>
      <c r="DP46" s="74"/>
      <c r="DQ46" s="74"/>
      <c r="DR46" s="74"/>
    </row>
    <row r="47" spans="1:122" s="17" customFormat="1" ht="12.95" customHeight="1" x14ac:dyDescent="0.25">
      <c r="A47" s="61" t="str">
        <f t="shared" si="1"/>
        <v>07. ATENDIMENTO AMBULATORIAL CONSULTA MÉDICA</v>
      </c>
      <c r="B47" s="39" t="s">
        <v>7</v>
      </c>
      <c r="C47" s="40">
        <v>43831</v>
      </c>
      <c r="D47" s="40">
        <v>43862</v>
      </c>
      <c r="E47" s="40">
        <v>43891</v>
      </c>
      <c r="F47" s="40">
        <v>43922</v>
      </c>
      <c r="G47" s="40">
        <v>43952</v>
      </c>
      <c r="H47" s="40">
        <v>43983</v>
      </c>
      <c r="I47" s="40">
        <v>44013</v>
      </c>
      <c r="J47" s="40">
        <v>44044</v>
      </c>
      <c r="K47" s="40">
        <v>44075</v>
      </c>
      <c r="L47" s="40">
        <v>44105</v>
      </c>
      <c r="M47" s="40">
        <v>44136</v>
      </c>
      <c r="N47" s="40">
        <v>44166</v>
      </c>
      <c r="O47" s="39" t="s">
        <v>7</v>
      </c>
      <c r="P47" s="40">
        <v>44197</v>
      </c>
      <c r="Q47" s="40">
        <v>44228</v>
      </c>
      <c r="R47" s="40">
        <v>44256</v>
      </c>
      <c r="S47" s="40">
        <v>44287</v>
      </c>
      <c r="T47" s="40">
        <v>44317</v>
      </c>
      <c r="U47" s="40">
        <v>44348</v>
      </c>
      <c r="V47" s="40">
        <v>44378</v>
      </c>
      <c r="W47" s="40">
        <v>44409</v>
      </c>
      <c r="X47" s="40">
        <v>44440</v>
      </c>
      <c r="Y47" s="40">
        <v>44470</v>
      </c>
      <c r="Z47" s="40">
        <v>44501</v>
      </c>
      <c r="AA47" s="40">
        <v>44531</v>
      </c>
      <c r="AB47" s="39" t="s">
        <v>7</v>
      </c>
      <c r="AC47" s="40">
        <v>44562</v>
      </c>
      <c r="AD47" s="40">
        <v>44593</v>
      </c>
      <c r="AE47" s="40">
        <v>44621</v>
      </c>
      <c r="AF47" s="40">
        <v>44652</v>
      </c>
      <c r="AG47" s="40">
        <v>44682</v>
      </c>
      <c r="AH47" s="40">
        <v>44713</v>
      </c>
      <c r="AI47" s="40" t="s">
        <v>8</v>
      </c>
      <c r="AJ47" s="41" t="s">
        <v>7</v>
      </c>
      <c r="AK47" s="40" t="s">
        <v>10</v>
      </c>
      <c r="AL47" s="41" t="s">
        <v>7</v>
      </c>
      <c r="AM47" s="40">
        <v>44743</v>
      </c>
      <c r="AN47" s="40">
        <v>44774</v>
      </c>
      <c r="AO47" s="40">
        <v>44805</v>
      </c>
      <c r="AP47" s="40">
        <v>44835</v>
      </c>
      <c r="AQ47" s="40">
        <v>44866</v>
      </c>
      <c r="AR47" s="40">
        <v>44896</v>
      </c>
      <c r="AS47" s="41" t="s">
        <v>7</v>
      </c>
      <c r="AT47" s="40">
        <v>44927</v>
      </c>
      <c r="AU47" s="40">
        <v>44958</v>
      </c>
      <c r="AV47" s="40">
        <v>44986</v>
      </c>
      <c r="AW47" s="40">
        <v>45017</v>
      </c>
      <c r="AX47" s="40">
        <v>45047</v>
      </c>
      <c r="AY47" s="40">
        <v>45078</v>
      </c>
      <c r="AZ47" s="40">
        <v>45108</v>
      </c>
      <c r="BA47" s="41" t="s">
        <v>12</v>
      </c>
      <c r="BB47" s="41" t="s">
        <v>13</v>
      </c>
      <c r="BC47" s="40">
        <v>45139</v>
      </c>
      <c r="BD47" s="40">
        <v>45170</v>
      </c>
      <c r="BE47" s="42" t="s">
        <v>14</v>
      </c>
      <c r="BF47" s="40" t="s">
        <v>15</v>
      </c>
      <c r="BG47" s="43">
        <v>45200</v>
      </c>
      <c r="BH47" s="62" t="s">
        <v>59</v>
      </c>
      <c r="BI47" s="11" t="s">
        <v>7</v>
      </c>
      <c r="BJ47" s="11" t="s">
        <v>17</v>
      </c>
      <c r="BK47" s="11" t="s">
        <v>18</v>
      </c>
      <c r="BL47" s="11" t="s">
        <v>19</v>
      </c>
      <c r="BM47" s="11">
        <v>45200</v>
      </c>
      <c r="BN47" s="45">
        <v>45231</v>
      </c>
      <c r="BO47" s="45">
        <v>45261</v>
      </c>
      <c r="BP47" s="45">
        <v>45292</v>
      </c>
      <c r="BQ47" s="45">
        <v>45323</v>
      </c>
      <c r="BR47" s="45">
        <v>45352</v>
      </c>
      <c r="BS47" s="45">
        <v>45383</v>
      </c>
      <c r="BT47" s="45">
        <v>45413</v>
      </c>
      <c r="BU47" s="45">
        <v>45444</v>
      </c>
      <c r="BV47" s="45">
        <v>45474</v>
      </c>
      <c r="BW47" s="45">
        <v>45505</v>
      </c>
      <c r="BX47" s="45">
        <v>45536</v>
      </c>
      <c r="BY47" s="45">
        <v>45566</v>
      </c>
      <c r="BZ47" s="45">
        <v>45597</v>
      </c>
      <c r="CA47" s="45">
        <v>45627</v>
      </c>
      <c r="CB47" s="45">
        <v>45658</v>
      </c>
      <c r="CC47" s="45">
        <v>45689</v>
      </c>
      <c r="CD47" s="45">
        <v>45717</v>
      </c>
      <c r="CE47" s="45">
        <v>45748</v>
      </c>
      <c r="CF47" s="45">
        <v>45778</v>
      </c>
      <c r="CG47" s="45">
        <v>45809</v>
      </c>
      <c r="CH47" s="45">
        <v>45839</v>
      </c>
      <c r="CI47" s="45">
        <v>45870</v>
      </c>
      <c r="CJ47" s="45">
        <v>45901</v>
      </c>
      <c r="CK47" s="45">
        <v>45931</v>
      </c>
      <c r="CL47" s="45">
        <v>45962</v>
      </c>
      <c r="CM47" s="45">
        <v>45992</v>
      </c>
      <c r="CN47" s="45">
        <v>46023</v>
      </c>
      <c r="CO47" s="45">
        <v>46054</v>
      </c>
      <c r="CP47" s="45" t="s">
        <v>20</v>
      </c>
      <c r="CQ47" s="45" t="s">
        <v>21</v>
      </c>
      <c r="CR47" s="61" t="s">
        <v>60</v>
      </c>
      <c r="CS47" s="45" t="str">
        <f>CS$5</f>
        <v>Meta Parcial</v>
      </c>
      <c r="CT47" s="45" t="str">
        <f t="shared" ref="CT47:DR47" si="31">CT$5</f>
        <v>16/03 à 31/03</v>
      </c>
      <c r="CU47" s="45" t="str">
        <f t="shared" si="31"/>
        <v>Meta Mensal</v>
      </c>
      <c r="CV47" s="45" t="e">
        <f t="shared" ca="1" si="31"/>
        <v>#NAME?</v>
      </c>
      <c r="CW47" s="45" t="e">
        <f t="shared" ca="1" si="31"/>
        <v>#NAME?</v>
      </c>
      <c r="CX47" s="45" t="str">
        <f t="shared" si="31"/>
        <v>Meta Parcial</v>
      </c>
      <c r="CY47" s="45" t="str">
        <f t="shared" si="31"/>
        <v>01/05 à 15/05</v>
      </c>
      <c r="CZ47" s="45" t="str">
        <f t="shared" si="31"/>
        <v>Meta Parcial</v>
      </c>
      <c r="DA47" s="45" t="str">
        <f t="shared" si="31"/>
        <v>16/05 à 31/05</v>
      </c>
      <c r="DB47" s="45" t="e">
        <f t="shared" ca="1" si="31"/>
        <v>#NAME?</v>
      </c>
      <c r="DC47" s="45" t="str">
        <f t="shared" si="31"/>
        <v>Meta Mensal</v>
      </c>
      <c r="DD47" s="45" t="e">
        <f t="shared" ca="1" si="31"/>
        <v>#NAME?</v>
      </c>
      <c r="DE47" s="45" t="e">
        <f t="shared" ca="1" si="31"/>
        <v>#NAME?</v>
      </c>
      <c r="DF47" s="45" t="e">
        <f t="shared" ca="1" si="31"/>
        <v>#NAME?</v>
      </c>
      <c r="DG47" s="45" t="e">
        <f t="shared" ca="1" si="31"/>
        <v>#NAME?</v>
      </c>
      <c r="DH47" s="45" t="e">
        <f t="shared" ca="1" si="31"/>
        <v>#NAME?</v>
      </c>
      <c r="DI47" s="45" t="e">
        <f t="shared" ca="1" si="31"/>
        <v>#NAME?</v>
      </c>
      <c r="DJ47" s="45" t="e">
        <f t="shared" ca="1" si="31"/>
        <v>#NAME?</v>
      </c>
      <c r="DK47" s="45" t="e">
        <f t="shared" ca="1" si="31"/>
        <v>#NAME?</v>
      </c>
      <c r="DL47" s="45" t="e">
        <f t="shared" ca="1" si="31"/>
        <v>#NAME?</v>
      </c>
      <c r="DM47" s="45" t="e">
        <f t="shared" ca="1" si="31"/>
        <v>#NAME?</v>
      </c>
      <c r="DN47" s="45" t="e">
        <f t="shared" ca="1" si="31"/>
        <v>#NAME?</v>
      </c>
      <c r="DO47" s="45" t="e">
        <f t="shared" ca="1" si="31"/>
        <v>#NAME?</v>
      </c>
      <c r="DP47" s="45" t="e">
        <f t="shared" ca="1" si="31"/>
        <v>#NAME?</v>
      </c>
      <c r="DQ47" s="45" t="e">
        <f t="shared" ca="1" si="31"/>
        <v>#NAME?</v>
      </c>
      <c r="DR47" s="45" t="str">
        <f t="shared" si="31"/>
        <v>01/08 à 24/08</v>
      </c>
    </row>
    <row r="48" spans="1:122" s="24" customFormat="1" ht="12.95" customHeight="1" x14ac:dyDescent="0.25">
      <c r="A48" s="25" t="str">
        <f t="shared" si="1"/>
        <v>Cirurgia Geral</v>
      </c>
      <c r="B48" s="483">
        <v>1071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21</v>
      </c>
      <c r="M48" s="27">
        <v>0</v>
      </c>
      <c r="N48" s="27">
        <v>470</v>
      </c>
      <c r="O48" s="483">
        <v>1071</v>
      </c>
      <c r="P48" s="27">
        <v>907</v>
      </c>
      <c r="Q48" s="27">
        <v>1086</v>
      </c>
      <c r="R48" s="27">
        <v>280</v>
      </c>
      <c r="S48" s="27">
        <v>0</v>
      </c>
      <c r="T48" s="27">
        <v>0</v>
      </c>
      <c r="U48" s="27">
        <v>0</v>
      </c>
      <c r="V48" s="27">
        <v>116</v>
      </c>
      <c r="W48" s="27">
        <v>542</v>
      </c>
      <c r="X48" s="27">
        <v>791</v>
      </c>
      <c r="Y48" s="27">
        <v>750</v>
      </c>
      <c r="Z48" s="27">
        <v>614</v>
      </c>
      <c r="AA48" s="27">
        <v>403</v>
      </c>
      <c r="AB48" s="483">
        <v>1071</v>
      </c>
      <c r="AC48" s="27">
        <v>702</v>
      </c>
      <c r="AD48" s="27">
        <v>94</v>
      </c>
      <c r="AE48" s="27">
        <v>504</v>
      </c>
      <c r="AF48" s="27">
        <v>804</v>
      </c>
      <c r="AG48" s="27">
        <v>922</v>
      </c>
      <c r="AH48" s="27">
        <v>625</v>
      </c>
      <c r="AI48" s="27">
        <v>172</v>
      </c>
      <c r="AJ48" s="486">
        <v>1200</v>
      </c>
      <c r="AK48" s="27">
        <v>455</v>
      </c>
      <c r="AL48" s="486">
        <v>1200</v>
      </c>
      <c r="AM48" s="27">
        <v>627</v>
      </c>
      <c r="AN48" s="27">
        <v>806</v>
      </c>
      <c r="AO48" s="27">
        <v>694</v>
      </c>
      <c r="AP48" s="27">
        <v>602</v>
      </c>
      <c r="AQ48" s="27">
        <v>859</v>
      </c>
      <c r="AR48" s="27">
        <v>710</v>
      </c>
      <c r="AS48" s="486">
        <v>1200</v>
      </c>
      <c r="AT48" s="27">
        <v>702</v>
      </c>
      <c r="AU48" s="27">
        <v>623</v>
      </c>
      <c r="AV48" s="27">
        <v>423</v>
      </c>
      <c r="AW48" s="27">
        <v>656</v>
      </c>
      <c r="AX48" s="27">
        <v>623</v>
      </c>
      <c r="AY48" s="27">
        <v>533</v>
      </c>
      <c r="AZ48" s="27">
        <v>556</v>
      </c>
      <c r="BA48" s="27">
        <v>443</v>
      </c>
      <c r="BB48" s="27">
        <v>82</v>
      </c>
      <c r="BC48" s="27">
        <v>525</v>
      </c>
      <c r="BD48" s="27">
        <v>570</v>
      </c>
      <c r="BE48" s="476">
        <v>581</v>
      </c>
      <c r="BF48" s="27">
        <v>281</v>
      </c>
      <c r="BG48" s="28">
        <v>674</v>
      </c>
      <c r="BH48" s="29" t="s">
        <v>48</v>
      </c>
      <c r="BI48" s="479">
        <v>1100</v>
      </c>
      <c r="BJ48" s="479">
        <v>568</v>
      </c>
      <c r="BK48" s="27">
        <v>393</v>
      </c>
      <c r="BL48" s="479">
        <v>1100</v>
      </c>
      <c r="BM48" s="27">
        <v>674</v>
      </c>
      <c r="BN48" s="27">
        <v>505</v>
      </c>
      <c r="BO48" s="27">
        <v>430</v>
      </c>
      <c r="BP48" s="27">
        <v>447</v>
      </c>
      <c r="BQ48" s="27">
        <v>403</v>
      </c>
      <c r="BR48" s="27">
        <v>367</v>
      </c>
      <c r="BS48" s="27">
        <v>418</v>
      </c>
      <c r="BT48" s="27">
        <v>357</v>
      </c>
      <c r="BU48" s="27">
        <v>391</v>
      </c>
      <c r="BV48" s="27">
        <v>452</v>
      </c>
      <c r="BW48" s="27">
        <v>418</v>
      </c>
      <c r="BX48" s="27">
        <v>410</v>
      </c>
      <c r="BY48" s="27">
        <v>430</v>
      </c>
      <c r="BZ48" s="27">
        <v>375</v>
      </c>
      <c r="CA48" s="27">
        <v>415</v>
      </c>
      <c r="CB48" s="27">
        <v>411</v>
      </c>
      <c r="CC48" s="27">
        <v>389</v>
      </c>
      <c r="CD48" s="27">
        <v>394</v>
      </c>
      <c r="CE48" s="27">
        <v>399</v>
      </c>
      <c r="CF48" s="27">
        <v>335</v>
      </c>
      <c r="CG48" s="27">
        <v>486</v>
      </c>
      <c r="CH48" s="27">
        <v>577</v>
      </c>
      <c r="CI48" s="27">
        <v>539</v>
      </c>
      <c r="CJ48" s="27">
        <v>697</v>
      </c>
      <c r="CK48" s="27">
        <v>594</v>
      </c>
      <c r="CL48" s="27">
        <v>430</v>
      </c>
      <c r="CM48" s="27">
        <v>487</v>
      </c>
      <c r="CN48" s="27">
        <v>436</v>
      </c>
      <c r="CO48" s="27">
        <v>450</v>
      </c>
      <c r="CP48" s="479">
        <v>532</v>
      </c>
      <c r="CQ48" s="27">
        <v>332</v>
      </c>
      <c r="CR48" s="30" t="s">
        <v>61</v>
      </c>
      <c r="CS48" s="476">
        <f>ROUND((CU48/31)*16,0)</f>
        <v>774</v>
      </c>
      <c r="CT48" s="46">
        <v>322</v>
      </c>
      <c r="CU48" s="476">
        <v>1500</v>
      </c>
      <c r="CV48" s="27">
        <f t="shared" ref="CV48:CV54" si="32">CT48+CQ48</f>
        <v>654</v>
      </c>
      <c r="CW48" s="27">
        <v>762</v>
      </c>
      <c r="CX48" s="476">
        <f>ROUND((CU48/31)*15,0)</f>
        <v>726</v>
      </c>
      <c r="CY48" s="27"/>
      <c r="CZ48" s="476">
        <f>ROUND((DC48/31)*16,0)</f>
        <v>774</v>
      </c>
      <c r="DA48" s="27"/>
      <c r="DB48" s="27">
        <v>716</v>
      </c>
      <c r="DC48" s="476">
        <v>1500</v>
      </c>
      <c r="DD48" s="27">
        <v>762</v>
      </c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</row>
    <row r="49" spans="1:122" s="24" customFormat="1" ht="12.95" customHeight="1" x14ac:dyDescent="0.25">
      <c r="A49" s="25" t="str">
        <f t="shared" si="1"/>
        <v>Ginecologia</v>
      </c>
      <c r="B49" s="484"/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136</v>
      </c>
      <c r="M49" s="27">
        <v>181</v>
      </c>
      <c r="N49" s="27">
        <v>302</v>
      </c>
      <c r="O49" s="484"/>
      <c r="P49" s="27">
        <v>316</v>
      </c>
      <c r="Q49" s="27">
        <v>150</v>
      </c>
      <c r="R49" s="27">
        <v>120</v>
      </c>
      <c r="S49" s="27">
        <v>0</v>
      </c>
      <c r="T49" s="27">
        <v>0</v>
      </c>
      <c r="U49" s="27">
        <v>0</v>
      </c>
      <c r="V49" s="27">
        <v>9</v>
      </c>
      <c r="W49" s="27">
        <v>79</v>
      </c>
      <c r="X49" s="27">
        <v>122</v>
      </c>
      <c r="Y49" s="27">
        <v>109</v>
      </c>
      <c r="Z49" s="27">
        <v>75</v>
      </c>
      <c r="AA49" s="27">
        <v>45</v>
      </c>
      <c r="AB49" s="484"/>
      <c r="AC49" s="27">
        <v>114</v>
      </c>
      <c r="AD49" s="27">
        <v>0</v>
      </c>
      <c r="AE49" s="27">
        <v>92</v>
      </c>
      <c r="AF49" s="27">
        <v>109</v>
      </c>
      <c r="AG49" s="27">
        <v>155</v>
      </c>
      <c r="AH49" s="27">
        <v>83</v>
      </c>
      <c r="AI49" s="27">
        <v>41</v>
      </c>
      <c r="AJ49" s="487"/>
      <c r="AK49" s="27">
        <v>124</v>
      </c>
      <c r="AL49" s="487"/>
      <c r="AM49" s="27">
        <v>165</v>
      </c>
      <c r="AN49" s="27">
        <v>151</v>
      </c>
      <c r="AO49" s="27">
        <v>222</v>
      </c>
      <c r="AP49" s="27">
        <v>170</v>
      </c>
      <c r="AQ49" s="27">
        <v>176</v>
      </c>
      <c r="AR49" s="27">
        <v>181</v>
      </c>
      <c r="AS49" s="487"/>
      <c r="AT49" s="27">
        <v>165</v>
      </c>
      <c r="AU49" s="27">
        <v>163</v>
      </c>
      <c r="AV49" s="27">
        <v>191</v>
      </c>
      <c r="AW49" s="27">
        <v>168</v>
      </c>
      <c r="AX49" s="27">
        <v>166</v>
      </c>
      <c r="AY49" s="27">
        <v>157</v>
      </c>
      <c r="AZ49" s="27">
        <v>163</v>
      </c>
      <c r="BA49" s="27">
        <v>139</v>
      </c>
      <c r="BB49" s="27">
        <v>0</v>
      </c>
      <c r="BC49" s="27">
        <v>139</v>
      </c>
      <c r="BD49" s="27">
        <v>102</v>
      </c>
      <c r="BE49" s="477"/>
      <c r="BF49" s="27">
        <v>40</v>
      </c>
      <c r="BG49" s="28">
        <v>133</v>
      </c>
      <c r="BH49" s="29" t="s">
        <v>62</v>
      </c>
      <c r="BI49" s="479"/>
      <c r="BJ49" s="479"/>
      <c r="BK49" s="27">
        <v>93</v>
      </c>
      <c r="BL49" s="479"/>
      <c r="BM49" s="27">
        <v>133</v>
      </c>
      <c r="BN49" s="27">
        <v>167</v>
      </c>
      <c r="BO49" s="27">
        <v>214</v>
      </c>
      <c r="BP49" s="27">
        <v>171</v>
      </c>
      <c r="BQ49" s="27">
        <v>186</v>
      </c>
      <c r="BR49" s="27">
        <v>145</v>
      </c>
      <c r="BS49" s="27">
        <v>169</v>
      </c>
      <c r="BT49" s="27">
        <v>173</v>
      </c>
      <c r="BU49" s="27">
        <v>127</v>
      </c>
      <c r="BV49" s="27">
        <v>146</v>
      </c>
      <c r="BW49" s="27">
        <v>186</v>
      </c>
      <c r="BX49" s="27">
        <v>154</v>
      </c>
      <c r="BY49" s="27">
        <v>175</v>
      </c>
      <c r="BZ49" s="27">
        <v>155</v>
      </c>
      <c r="CA49" s="27">
        <v>149</v>
      </c>
      <c r="CB49" s="27">
        <v>157</v>
      </c>
      <c r="CC49" s="27">
        <v>136</v>
      </c>
      <c r="CD49" s="27">
        <v>148</v>
      </c>
      <c r="CE49" s="27">
        <v>166</v>
      </c>
      <c r="CF49" s="27">
        <v>126</v>
      </c>
      <c r="CG49" s="27">
        <v>152</v>
      </c>
      <c r="CH49" s="27">
        <v>221</v>
      </c>
      <c r="CI49" s="27">
        <v>167</v>
      </c>
      <c r="CJ49" s="27">
        <v>215</v>
      </c>
      <c r="CK49" s="27">
        <v>125</v>
      </c>
      <c r="CL49" s="27">
        <v>131</v>
      </c>
      <c r="CM49" s="27">
        <v>149</v>
      </c>
      <c r="CN49" s="27">
        <v>139</v>
      </c>
      <c r="CO49" s="27">
        <v>130</v>
      </c>
      <c r="CP49" s="479"/>
      <c r="CQ49" s="27">
        <v>46</v>
      </c>
      <c r="CR49" s="30" t="s">
        <v>62</v>
      </c>
      <c r="CS49" s="477"/>
      <c r="CT49" s="46">
        <v>129</v>
      </c>
      <c r="CU49" s="477"/>
      <c r="CV49" s="27">
        <f t="shared" si="32"/>
        <v>175</v>
      </c>
      <c r="CW49" s="27">
        <v>134</v>
      </c>
      <c r="CX49" s="477"/>
      <c r="CY49" s="27"/>
      <c r="CZ49" s="477"/>
      <c r="DA49" s="27"/>
      <c r="DB49" s="27">
        <v>160</v>
      </c>
      <c r="DC49" s="477"/>
      <c r="DD49" s="27">
        <v>190</v>
      </c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</row>
    <row r="50" spans="1:122" s="24" customFormat="1" ht="12.95" customHeight="1" x14ac:dyDescent="0.25">
      <c r="A50" s="25" t="str">
        <f t="shared" si="1"/>
        <v>Cardiologia (Risco Cirúrgico)</v>
      </c>
      <c r="B50" s="484"/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484"/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200</v>
      </c>
      <c r="Y50" s="27">
        <v>160</v>
      </c>
      <c r="Z50" s="27">
        <v>238</v>
      </c>
      <c r="AA50" s="27">
        <v>113</v>
      </c>
      <c r="AB50" s="484"/>
      <c r="AC50" s="27">
        <v>101</v>
      </c>
      <c r="AD50" s="27">
        <v>0</v>
      </c>
      <c r="AE50" s="27">
        <v>118</v>
      </c>
      <c r="AF50" s="27">
        <v>253</v>
      </c>
      <c r="AG50" s="27">
        <v>253</v>
      </c>
      <c r="AH50" s="27">
        <v>256</v>
      </c>
      <c r="AI50" s="27">
        <v>47</v>
      </c>
      <c r="AJ50" s="487"/>
      <c r="AK50" s="27">
        <v>142</v>
      </c>
      <c r="AL50" s="487"/>
      <c r="AM50" s="27">
        <v>189</v>
      </c>
      <c r="AN50" s="27">
        <v>185</v>
      </c>
      <c r="AO50" s="27">
        <v>215</v>
      </c>
      <c r="AP50" s="27">
        <v>206</v>
      </c>
      <c r="AQ50" s="27">
        <v>214</v>
      </c>
      <c r="AR50" s="27">
        <v>307</v>
      </c>
      <c r="AS50" s="487"/>
      <c r="AT50" s="27">
        <v>197</v>
      </c>
      <c r="AU50" s="27">
        <v>191</v>
      </c>
      <c r="AV50" s="27">
        <v>170</v>
      </c>
      <c r="AW50" s="27">
        <v>182</v>
      </c>
      <c r="AX50" s="27">
        <v>175</v>
      </c>
      <c r="AY50" s="27">
        <v>232</v>
      </c>
      <c r="AZ50" s="27">
        <v>179</v>
      </c>
      <c r="BA50" s="27">
        <v>171</v>
      </c>
      <c r="BB50" s="27">
        <v>0</v>
      </c>
      <c r="BC50" s="27">
        <v>171</v>
      </c>
      <c r="BD50" s="27">
        <v>289</v>
      </c>
      <c r="BE50" s="477"/>
      <c r="BF50" s="27">
        <v>105</v>
      </c>
      <c r="BG50" s="28">
        <v>210</v>
      </c>
      <c r="BH50" s="29" t="s">
        <v>63</v>
      </c>
      <c r="BI50" s="479"/>
      <c r="BJ50" s="479"/>
      <c r="BK50" s="27">
        <v>105</v>
      </c>
      <c r="BL50" s="479"/>
      <c r="BM50" s="27">
        <v>210</v>
      </c>
      <c r="BN50" s="27">
        <v>211</v>
      </c>
      <c r="BO50" s="27">
        <v>223</v>
      </c>
      <c r="BP50" s="27">
        <v>191</v>
      </c>
      <c r="BQ50" s="27">
        <v>180</v>
      </c>
      <c r="BR50" s="27">
        <v>177</v>
      </c>
      <c r="BS50" s="27">
        <v>170</v>
      </c>
      <c r="BT50" s="27">
        <v>170</v>
      </c>
      <c r="BU50" s="27">
        <v>157</v>
      </c>
      <c r="BV50" s="27">
        <v>236</v>
      </c>
      <c r="BW50" s="27">
        <v>182</v>
      </c>
      <c r="BX50" s="27">
        <v>191</v>
      </c>
      <c r="BY50" s="27">
        <v>214</v>
      </c>
      <c r="BZ50" s="27">
        <v>186</v>
      </c>
      <c r="CA50" s="27">
        <v>144</v>
      </c>
      <c r="CB50" s="27">
        <v>171</v>
      </c>
      <c r="CC50" s="27">
        <v>194</v>
      </c>
      <c r="CD50" s="27">
        <v>176</v>
      </c>
      <c r="CE50" s="27">
        <v>221</v>
      </c>
      <c r="CF50" s="27">
        <v>165</v>
      </c>
      <c r="CG50" s="27">
        <v>164</v>
      </c>
      <c r="CH50" s="27">
        <v>212</v>
      </c>
      <c r="CI50" s="27">
        <v>176</v>
      </c>
      <c r="CJ50" s="27">
        <v>179</v>
      </c>
      <c r="CK50" s="27">
        <v>217</v>
      </c>
      <c r="CL50" s="27">
        <v>177</v>
      </c>
      <c r="CM50" s="27">
        <v>186</v>
      </c>
      <c r="CN50" s="27">
        <v>162</v>
      </c>
      <c r="CO50" s="27">
        <v>168</v>
      </c>
      <c r="CP50" s="479"/>
      <c r="CQ50" s="27">
        <v>78</v>
      </c>
      <c r="CR50" s="30" t="s">
        <v>64</v>
      </c>
      <c r="CS50" s="477"/>
      <c r="CT50" s="46">
        <v>89</v>
      </c>
      <c r="CU50" s="477"/>
      <c r="CV50" s="27">
        <f t="shared" si="32"/>
        <v>167</v>
      </c>
      <c r="CW50" s="27">
        <v>344</v>
      </c>
      <c r="CX50" s="477"/>
      <c r="CY50" s="27"/>
      <c r="CZ50" s="477"/>
      <c r="DA50" s="27"/>
      <c r="DB50" s="27">
        <v>310</v>
      </c>
      <c r="DC50" s="477"/>
      <c r="DD50" s="27">
        <v>274</v>
      </c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</row>
    <row r="51" spans="1:122" s="24" customFormat="1" ht="12.95" customHeight="1" x14ac:dyDescent="0.25">
      <c r="A51" s="25" t="str">
        <f t="shared" si="1"/>
        <v>Coloproctologia</v>
      </c>
      <c r="B51" s="484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484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484"/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487"/>
      <c r="AK51" s="27"/>
      <c r="AL51" s="487"/>
      <c r="AM51" s="27"/>
      <c r="AN51" s="27"/>
      <c r="AO51" s="27"/>
      <c r="AP51" s="27"/>
      <c r="AQ51" s="27"/>
      <c r="AR51" s="27"/>
      <c r="AS51" s="487"/>
      <c r="AT51" s="27"/>
      <c r="AU51" s="27"/>
      <c r="AV51" s="27"/>
      <c r="AW51" s="27"/>
      <c r="AX51" s="27"/>
      <c r="AY51" s="27"/>
      <c r="AZ51" s="27"/>
      <c r="BA51" s="27"/>
      <c r="BB51" s="27">
        <v>0</v>
      </c>
      <c r="BC51" s="27"/>
      <c r="BD51" s="27"/>
      <c r="BE51" s="477"/>
      <c r="BF51" s="27"/>
      <c r="BG51" s="28">
        <v>0</v>
      </c>
      <c r="BH51" s="29" t="s">
        <v>65</v>
      </c>
      <c r="BI51" s="479"/>
      <c r="BJ51" s="479"/>
      <c r="BK51" s="27"/>
      <c r="BL51" s="479"/>
      <c r="BM51" s="27">
        <v>0</v>
      </c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479"/>
      <c r="CQ51" s="27">
        <v>0</v>
      </c>
      <c r="CR51" s="30" t="s">
        <v>66</v>
      </c>
      <c r="CS51" s="477"/>
      <c r="CT51" s="46">
        <v>0</v>
      </c>
      <c r="CU51" s="477"/>
      <c r="CV51" s="27">
        <f t="shared" si="32"/>
        <v>0</v>
      </c>
      <c r="CW51" s="27">
        <v>0</v>
      </c>
      <c r="CX51" s="477"/>
      <c r="CY51" s="27"/>
      <c r="CZ51" s="477"/>
      <c r="DA51" s="27"/>
      <c r="DB51" s="27">
        <v>51</v>
      </c>
      <c r="DC51" s="477"/>
      <c r="DD51" s="27">
        <v>68</v>
      </c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</row>
    <row r="52" spans="1:122" s="24" customFormat="1" ht="12.95" customHeight="1" x14ac:dyDescent="0.25">
      <c r="A52" s="25" t="str">
        <f t="shared" si="1"/>
        <v>Urologia</v>
      </c>
      <c r="B52" s="484"/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35</v>
      </c>
      <c r="O52" s="484"/>
      <c r="P52" s="27">
        <v>92</v>
      </c>
      <c r="Q52" s="27">
        <v>126</v>
      </c>
      <c r="R52" s="27">
        <v>5</v>
      </c>
      <c r="S52" s="27">
        <v>0</v>
      </c>
      <c r="T52" s="27">
        <v>0</v>
      </c>
      <c r="U52" s="27">
        <v>0</v>
      </c>
      <c r="V52" s="27">
        <v>4</v>
      </c>
      <c r="W52" s="27">
        <v>24</v>
      </c>
      <c r="X52" s="27">
        <v>48</v>
      </c>
      <c r="Y52" s="27">
        <v>0</v>
      </c>
      <c r="Z52" s="27">
        <v>0</v>
      </c>
      <c r="AA52" s="27">
        <v>0</v>
      </c>
      <c r="AB52" s="484"/>
      <c r="AC52" s="27">
        <v>55</v>
      </c>
      <c r="AD52" s="27">
        <v>0</v>
      </c>
      <c r="AE52" s="27">
        <v>61</v>
      </c>
      <c r="AF52" s="27">
        <v>87</v>
      </c>
      <c r="AG52" s="27">
        <v>115</v>
      </c>
      <c r="AH52" s="27">
        <v>101</v>
      </c>
      <c r="AI52" s="27">
        <v>43</v>
      </c>
      <c r="AJ52" s="487"/>
      <c r="AK52" s="27">
        <v>106</v>
      </c>
      <c r="AL52" s="487"/>
      <c r="AM52" s="27">
        <v>149</v>
      </c>
      <c r="AN52" s="27">
        <v>91</v>
      </c>
      <c r="AO52" s="27">
        <v>118</v>
      </c>
      <c r="AP52" s="27">
        <v>103</v>
      </c>
      <c r="AQ52" s="27">
        <v>173</v>
      </c>
      <c r="AR52" s="27">
        <v>138</v>
      </c>
      <c r="AS52" s="487"/>
      <c r="AT52" s="27">
        <v>115</v>
      </c>
      <c r="AU52" s="27">
        <v>116</v>
      </c>
      <c r="AV52" s="27">
        <v>114</v>
      </c>
      <c r="AW52" s="27">
        <v>126</v>
      </c>
      <c r="AX52" s="27">
        <v>88</v>
      </c>
      <c r="AY52" s="27">
        <v>128</v>
      </c>
      <c r="AZ52" s="27">
        <v>152</v>
      </c>
      <c r="BA52" s="27">
        <v>158</v>
      </c>
      <c r="BB52" s="27">
        <v>0</v>
      </c>
      <c r="BC52" s="27">
        <v>158</v>
      </c>
      <c r="BD52" s="27">
        <v>124</v>
      </c>
      <c r="BE52" s="477"/>
      <c r="BF52" s="27">
        <v>40</v>
      </c>
      <c r="BG52" s="28">
        <v>128</v>
      </c>
      <c r="BH52" s="29" t="s">
        <v>50</v>
      </c>
      <c r="BI52" s="479"/>
      <c r="BJ52" s="479"/>
      <c r="BK52" s="27">
        <v>88</v>
      </c>
      <c r="BL52" s="479"/>
      <c r="BM52" s="27">
        <v>128</v>
      </c>
      <c r="BN52" s="27">
        <v>158</v>
      </c>
      <c r="BO52" s="27">
        <v>184</v>
      </c>
      <c r="BP52" s="27">
        <v>178</v>
      </c>
      <c r="BQ52" s="27">
        <v>158</v>
      </c>
      <c r="BR52" s="27">
        <v>133</v>
      </c>
      <c r="BS52" s="27">
        <v>118</v>
      </c>
      <c r="BT52" s="27">
        <v>175</v>
      </c>
      <c r="BU52" s="27">
        <v>134</v>
      </c>
      <c r="BV52" s="27">
        <v>176</v>
      </c>
      <c r="BW52" s="27">
        <v>178</v>
      </c>
      <c r="BX52" s="27">
        <v>154</v>
      </c>
      <c r="BY52" s="27">
        <v>142</v>
      </c>
      <c r="BZ52" s="27">
        <v>107</v>
      </c>
      <c r="CA52" s="27">
        <v>111</v>
      </c>
      <c r="CB52" s="27">
        <v>139</v>
      </c>
      <c r="CC52" s="27">
        <v>111</v>
      </c>
      <c r="CD52" s="27">
        <v>110</v>
      </c>
      <c r="CE52" s="27">
        <v>140</v>
      </c>
      <c r="CF52" s="27">
        <v>109</v>
      </c>
      <c r="CG52" s="27">
        <v>136</v>
      </c>
      <c r="CH52" s="27">
        <v>195</v>
      </c>
      <c r="CI52" s="27">
        <v>137</v>
      </c>
      <c r="CJ52" s="27">
        <v>173</v>
      </c>
      <c r="CK52" s="27">
        <v>146</v>
      </c>
      <c r="CL52" s="27">
        <v>107</v>
      </c>
      <c r="CM52" s="27">
        <v>127</v>
      </c>
      <c r="CN52" s="27">
        <v>157</v>
      </c>
      <c r="CO52" s="27">
        <v>158</v>
      </c>
      <c r="CP52" s="479"/>
      <c r="CQ52" s="27">
        <v>81</v>
      </c>
      <c r="CR52" s="30" t="s">
        <v>50</v>
      </c>
      <c r="CS52" s="477"/>
      <c r="CT52" s="46">
        <v>76</v>
      </c>
      <c r="CU52" s="477"/>
      <c r="CV52" s="27">
        <f t="shared" si="32"/>
        <v>157</v>
      </c>
      <c r="CW52" s="27">
        <v>165</v>
      </c>
      <c r="CX52" s="477"/>
      <c r="CY52" s="27"/>
      <c r="CZ52" s="477"/>
      <c r="DA52" s="27"/>
      <c r="DB52" s="27">
        <v>150</v>
      </c>
      <c r="DC52" s="477"/>
      <c r="DD52" s="27">
        <v>151</v>
      </c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</row>
    <row r="53" spans="1:122" s="24" customFormat="1" ht="12.95" customHeight="1" x14ac:dyDescent="0.25">
      <c r="A53" s="25" t="str">
        <f t="shared" si="1"/>
        <v>Cirurgia Vascular</v>
      </c>
      <c r="B53" s="485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485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485"/>
      <c r="AC53" s="27" t="s">
        <v>67</v>
      </c>
      <c r="AD53" s="27" t="s">
        <v>67</v>
      </c>
      <c r="AE53" s="27" t="s">
        <v>67</v>
      </c>
      <c r="AF53" s="27" t="s">
        <v>67</v>
      </c>
      <c r="AG53" s="27" t="s">
        <v>67</v>
      </c>
      <c r="AH53" s="27" t="s">
        <v>67</v>
      </c>
      <c r="AI53" s="27" t="s">
        <v>67</v>
      </c>
      <c r="AJ53" s="488"/>
      <c r="AK53" s="27">
        <v>44</v>
      </c>
      <c r="AL53" s="488"/>
      <c r="AM53" s="27">
        <v>44</v>
      </c>
      <c r="AN53" s="27">
        <v>19</v>
      </c>
      <c r="AO53" s="27">
        <v>19</v>
      </c>
      <c r="AP53" s="27">
        <v>59</v>
      </c>
      <c r="AQ53" s="27">
        <v>35</v>
      </c>
      <c r="AR53" s="27">
        <v>32</v>
      </c>
      <c r="AS53" s="487"/>
      <c r="AT53" s="27">
        <v>41</v>
      </c>
      <c r="AU53" s="27">
        <v>36</v>
      </c>
      <c r="AV53" s="27">
        <v>53</v>
      </c>
      <c r="AW53" s="27">
        <v>44</v>
      </c>
      <c r="AX53" s="27">
        <v>33</v>
      </c>
      <c r="AY53" s="27">
        <v>52</v>
      </c>
      <c r="AZ53" s="27">
        <v>34</v>
      </c>
      <c r="BA53" s="27">
        <v>30</v>
      </c>
      <c r="BB53" s="27">
        <v>40</v>
      </c>
      <c r="BC53" s="27">
        <v>70</v>
      </c>
      <c r="BD53" s="27">
        <v>74</v>
      </c>
      <c r="BE53" s="477"/>
      <c r="BF53" s="27">
        <v>49</v>
      </c>
      <c r="BG53" s="28">
        <v>94</v>
      </c>
      <c r="BH53" s="29" t="s">
        <v>68</v>
      </c>
      <c r="BI53" s="479"/>
      <c r="BJ53" s="479"/>
      <c r="BK53" s="27">
        <v>45</v>
      </c>
      <c r="BL53" s="479"/>
      <c r="BM53" s="27">
        <v>94</v>
      </c>
      <c r="BN53" s="27">
        <v>44</v>
      </c>
      <c r="BO53" s="27">
        <v>66</v>
      </c>
      <c r="BP53" s="27">
        <v>71</v>
      </c>
      <c r="BQ53" s="27">
        <v>71</v>
      </c>
      <c r="BR53" s="27">
        <v>75</v>
      </c>
      <c r="BS53" s="27">
        <v>103</v>
      </c>
      <c r="BT53" s="27">
        <v>36</v>
      </c>
      <c r="BU53" s="27">
        <v>62</v>
      </c>
      <c r="BV53" s="27">
        <v>94</v>
      </c>
      <c r="BW53" s="27">
        <v>62</v>
      </c>
      <c r="BX53" s="27">
        <v>30</v>
      </c>
      <c r="BY53" s="27">
        <v>63</v>
      </c>
      <c r="BZ53" s="27">
        <v>72</v>
      </c>
      <c r="CA53" s="27">
        <v>41</v>
      </c>
      <c r="CB53" s="27">
        <v>72</v>
      </c>
      <c r="CC53" s="27">
        <v>79</v>
      </c>
      <c r="CD53" s="27">
        <v>91</v>
      </c>
      <c r="CE53" s="27">
        <v>87</v>
      </c>
      <c r="CF53" s="27">
        <v>90</v>
      </c>
      <c r="CG53" s="27">
        <v>73</v>
      </c>
      <c r="CH53" s="27">
        <v>92</v>
      </c>
      <c r="CI53" s="27">
        <v>87</v>
      </c>
      <c r="CJ53" s="27">
        <v>93</v>
      </c>
      <c r="CK53" s="27">
        <v>94</v>
      </c>
      <c r="CL53" s="27">
        <v>90</v>
      </c>
      <c r="CM53" s="27">
        <v>75</v>
      </c>
      <c r="CN53" s="27">
        <v>67</v>
      </c>
      <c r="CO53" s="27">
        <v>92</v>
      </c>
      <c r="CP53" s="479"/>
      <c r="CQ53" s="27">
        <v>48</v>
      </c>
      <c r="CR53" s="30" t="s">
        <v>69</v>
      </c>
      <c r="CS53" s="477"/>
      <c r="CT53" s="46">
        <v>45</v>
      </c>
      <c r="CU53" s="477"/>
      <c r="CV53" s="27">
        <f t="shared" si="32"/>
        <v>93</v>
      </c>
      <c r="CW53" s="27">
        <v>94</v>
      </c>
      <c r="CX53" s="477"/>
      <c r="CY53" s="27"/>
      <c r="CZ53" s="477"/>
      <c r="DA53" s="27"/>
      <c r="DB53" s="27">
        <v>117</v>
      </c>
      <c r="DC53" s="477"/>
      <c r="DD53" s="27">
        <v>97</v>
      </c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</row>
    <row r="54" spans="1:122" s="24" customFormat="1" ht="12.95" customHeight="1" x14ac:dyDescent="0.25">
      <c r="A54" s="25" t="str">
        <f t="shared" si="1"/>
        <v>Ortopedia e Traumatologia</v>
      </c>
      <c r="B54" s="20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0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0"/>
      <c r="AC54" s="27"/>
      <c r="AD54" s="27"/>
      <c r="AE54" s="27"/>
      <c r="AF54" s="27"/>
      <c r="AG54" s="27"/>
      <c r="AH54" s="27"/>
      <c r="AI54" s="27"/>
      <c r="AJ54" s="21"/>
      <c r="AK54" s="27"/>
      <c r="AL54" s="21"/>
      <c r="AM54" s="27"/>
      <c r="AN54" s="27"/>
      <c r="AO54" s="27"/>
      <c r="AP54" s="27"/>
      <c r="AQ54" s="27"/>
      <c r="AR54" s="27"/>
      <c r="AS54" s="488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478"/>
      <c r="BF54" s="27"/>
      <c r="BG54" s="28">
        <v>0</v>
      </c>
      <c r="BH54" s="29" t="s">
        <v>70</v>
      </c>
      <c r="BI54" s="479"/>
      <c r="BJ54" s="479"/>
      <c r="BK54" s="27">
        <v>0</v>
      </c>
      <c r="BL54" s="479"/>
      <c r="BM54" s="27">
        <v>0</v>
      </c>
      <c r="BN54" s="27">
        <v>3</v>
      </c>
      <c r="BO54" s="27">
        <v>121</v>
      </c>
      <c r="BP54" s="27">
        <v>186</v>
      </c>
      <c r="BQ54" s="27">
        <v>183</v>
      </c>
      <c r="BR54" s="27">
        <v>207</v>
      </c>
      <c r="BS54" s="27">
        <v>218</v>
      </c>
      <c r="BT54" s="27">
        <v>260</v>
      </c>
      <c r="BU54" s="27">
        <v>244</v>
      </c>
      <c r="BV54" s="27">
        <v>303</v>
      </c>
      <c r="BW54" s="27">
        <v>251</v>
      </c>
      <c r="BX54" s="27">
        <v>238</v>
      </c>
      <c r="BY54" s="27">
        <v>357</v>
      </c>
      <c r="BZ54" s="27">
        <v>363</v>
      </c>
      <c r="CA54" s="27">
        <v>334</v>
      </c>
      <c r="CB54" s="27">
        <v>436</v>
      </c>
      <c r="CC54" s="27">
        <v>440</v>
      </c>
      <c r="CD54" s="27">
        <v>436</v>
      </c>
      <c r="CE54" s="27">
        <v>522</v>
      </c>
      <c r="CF54" s="27">
        <v>450</v>
      </c>
      <c r="CG54" s="27">
        <v>474</v>
      </c>
      <c r="CH54" s="27">
        <v>498</v>
      </c>
      <c r="CI54" s="27">
        <v>452</v>
      </c>
      <c r="CJ54" s="27">
        <v>489</v>
      </c>
      <c r="CK54" s="27">
        <v>505</v>
      </c>
      <c r="CL54" s="27">
        <v>465</v>
      </c>
      <c r="CM54" s="27">
        <v>458</v>
      </c>
      <c r="CN54" s="27">
        <v>462</v>
      </c>
      <c r="CO54" s="27">
        <v>464</v>
      </c>
      <c r="CP54" s="479"/>
      <c r="CQ54" s="27">
        <v>0</v>
      </c>
      <c r="CR54" s="30" t="s">
        <v>71</v>
      </c>
      <c r="CS54" s="478"/>
      <c r="CT54" s="46">
        <v>294</v>
      </c>
      <c r="CU54" s="478"/>
      <c r="CV54" s="27">
        <f t="shared" si="32"/>
        <v>294</v>
      </c>
      <c r="CW54" s="27">
        <v>528</v>
      </c>
      <c r="CX54" s="478"/>
      <c r="CY54" s="27"/>
      <c r="CZ54" s="478"/>
      <c r="DA54" s="27"/>
      <c r="DB54" s="27">
        <v>496</v>
      </c>
      <c r="DC54" s="478"/>
      <c r="DD54" s="27">
        <v>596</v>
      </c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</row>
    <row r="55" spans="1:122" s="56" customFormat="1" ht="12.95" customHeight="1" x14ac:dyDescent="0.25">
      <c r="A55" s="82" t="str">
        <f t="shared" si="1"/>
        <v>Total</v>
      </c>
      <c r="B55" s="83">
        <v>1071</v>
      </c>
      <c r="C55" s="83">
        <v>0</v>
      </c>
      <c r="D55" s="83">
        <v>0</v>
      </c>
      <c r="E55" s="83">
        <v>0</v>
      </c>
      <c r="F55" s="83">
        <v>0</v>
      </c>
      <c r="G55" s="83">
        <v>0</v>
      </c>
      <c r="H55" s="83">
        <v>0</v>
      </c>
      <c r="I55" s="83">
        <v>0</v>
      </c>
      <c r="J55" s="83">
        <v>0</v>
      </c>
      <c r="K55" s="83">
        <v>0</v>
      </c>
      <c r="L55" s="83">
        <v>157</v>
      </c>
      <c r="M55" s="83">
        <v>181</v>
      </c>
      <c r="N55" s="83">
        <v>807</v>
      </c>
      <c r="O55" s="83">
        <v>1071</v>
      </c>
      <c r="P55" s="83">
        <v>1315</v>
      </c>
      <c r="Q55" s="83">
        <v>1362</v>
      </c>
      <c r="R55" s="83">
        <v>405</v>
      </c>
      <c r="S55" s="83">
        <v>0</v>
      </c>
      <c r="T55" s="83">
        <v>0</v>
      </c>
      <c r="U55" s="83">
        <v>0</v>
      </c>
      <c r="V55" s="83">
        <v>129</v>
      </c>
      <c r="W55" s="83">
        <v>645</v>
      </c>
      <c r="X55" s="83">
        <v>1161</v>
      </c>
      <c r="Y55" s="83">
        <v>1019</v>
      </c>
      <c r="Z55" s="83">
        <v>927</v>
      </c>
      <c r="AA55" s="83">
        <v>561</v>
      </c>
      <c r="AB55" s="83">
        <v>1071</v>
      </c>
      <c r="AC55" s="83">
        <v>972</v>
      </c>
      <c r="AD55" s="83">
        <v>94</v>
      </c>
      <c r="AE55" s="83">
        <v>775</v>
      </c>
      <c r="AF55" s="83">
        <v>1253</v>
      </c>
      <c r="AG55" s="83">
        <v>1445</v>
      </c>
      <c r="AH55" s="83">
        <v>1065</v>
      </c>
      <c r="AI55" s="83">
        <v>303</v>
      </c>
      <c r="AJ55" s="83">
        <v>1200</v>
      </c>
      <c r="AK55" s="83">
        <v>871</v>
      </c>
      <c r="AL55" s="83">
        <v>1200</v>
      </c>
      <c r="AM55" s="83">
        <v>1174</v>
      </c>
      <c r="AN55" s="83">
        <v>1252</v>
      </c>
      <c r="AO55" s="83">
        <v>1268</v>
      </c>
      <c r="AP55" s="83">
        <v>1140</v>
      </c>
      <c r="AQ55" s="83">
        <v>1457</v>
      </c>
      <c r="AR55" s="83">
        <v>1368</v>
      </c>
      <c r="AS55" s="83">
        <v>1200</v>
      </c>
      <c r="AT55" s="83">
        <v>1220</v>
      </c>
      <c r="AU55" s="83">
        <v>1129</v>
      </c>
      <c r="AV55" s="83">
        <v>951</v>
      </c>
      <c r="AW55" s="83">
        <v>1176</v>
      </c>
      <c r="AX55" s="83">
        <v>1085</v>
      </c>
      <c r="AY55" s="83">
        <v>1102</v>
      </c>
      <c r="AZ55" s="83">
        <v>1084</v>
      </c>
      <c r="BA55" s="83">
        <v>941</v>
      </c>
      <c r="BB55" s="83">
        <v>122</v>
      </c>
      <c r="BC55" s="83">
        <v>1063</v>
      </c>
      <c r="BD55" s="83">
        <v>1159</v>
      </c>
      <c r="BE55" s="83">
        <v>581</v>
      </c>
      <c r="BF55" s="83">
        <v>515</v>
      </c>
      <c r="BG55" s="84">
        <v>1239</v>
      </c>
      <c r="BH55" s="85" t="s">
        <v>43</v>
      </c>
      <c r="BI55" s="86">
        <v>1100</v>
      </c>
      <c r="BJ55" s="86">
        <v>568</v>
      </c>
      <c r="BK55" s="86">
        <v>724</v>
      </c>
      <c r="BL55" s="86">
        <v>1100</v>
      </c>
      <c r="BM55" s="86">
        <v>1239</v>
      </c>
      <c r="BN55" s="86">
        <v>1088</v>
      </c>
      <c r="BO55" s="86">
        <v>1238</v>
      </c>
      <c r="BP55" s="86">
        <v>1244</v>
      </c>
      <c r="BQ55" s="86">
        <v>1181</v>
      </c>
      <c r="BR55" s="86">
        <v>1104</v>
      </c>
      <c r="BS55" s="86">
        <v>1196</v>
      </c>
      <c r="BT55" s="86">
        <v>1171</v>
      </c>
      <c r="BU55" s="86">
        <v>1115</v>
      </c>
      <c r="BV55" s="86">
        <v>1407</v>
      </c>
      <c r="BW55" s="86">
        <v>1277</v>
      </c>
      <c r="BX55" s="86">
        <v>1177</v>
      </c>
      <c r="BY55" s="86">
        <v>1381</v>
      </c>
      <c r="BZ55" s="86">
        <v>1258</v>
      </c>
      <c r="CA55" s="86">
        <v>1194</v>
      </c>
      <c r="CB55" s="86">
        <v>1386</v>
      </c>
      <c r="CC55" s="86">
        <v>1349</v>
      </c>
      <c r="CD55" s="86">
        <v>1355</v>
      </c>
      <c r="CE55" s="86">
        <v>1535</v>
      </c>
      <c r="CF55" s="86">
        <v>1275</v>
      </c>
      <c r="CG55" s="86">
        <v>1485</v>
      </c>
      <c r="CH55" s="86">
        <v>1795</v>
      </c>
      <c r="CI55" s="86">
        <v>1558</v>
      </c>
      <c r="CJ55" s="86">
        <v>1846</v>
      </c>
      <c r="CK55" s="86">
        <v>1681</v>
      </c>
      <c r="CL55" s="86">
        <v>1400</v>
      </c>
      <c r="CM55" s="86">
        <v>1482</v>
      </c>
      <c r="CN55" s="86">
        <v>1423</v>
      </c>
      <c r="CO55" s="86">
        <v>1462</v>
      </c>
      <c r="CP55" s="86">
        <v>532</v>
      </c>
      <c r="CQ55" s="86">
        <v>585</v>
      </c>
      <c r="CR55" s="82" t="s">
        <v>43</v>
      </c>
      <c r="CS55" s="86">
        <f t="shared" ref="CS55:DR55" si="33">SUM(CS48:CS54)</f>
        <v>774</v>
      </c>
      <c r="CT55" s="86">
        <f t="shared" si="33"/>
        <v>955</v>
      </c>
      <c r="CU55" s="86">
        <f t="shared" si="33"/>
        <v>1500</v>
      </c>
      <c r="CV55" s="86">
        <f t="shared" si="33"/>
        <v>1540</v>
      </c>
      <c r="CW55" s="86">
        <f t="shared" si="33"/>
        <v>2027</v>
      </c>
      <c r="CX55" s="86">
        <f t="shared" si="33"/>
        <v>726</v>
      </c>
      <c r="CY55" s="86">
        <f t="shared" si="33"/>
        <v>0</v>
      </c>
      <c r="CZ55" s="86">
        <f t="shared" si="33"/>
        <v>774</v>
      </c>
      <c r="DA55" s="86">
        <f t="shared" si="33"/>
        <v>0</v>
      </c>
      <c r="DB55" s="86">
        <f t="shared" si="33"/>
        <v>2000</v>
      </c>
      <c r="DC55" s="86">
        <f t="shared" si="33"/>
        <v>1500</v>
      </c>
      <c r="DD55" s="86">
        <f t="shared" si="33"/>
        <v>2138</v>
      </c>
      <c r="DE55" s="86">
        <f t="shared" si="33"/>
        <v>0</v>
      </c>
      <c r="DF55" s="86">
        <f t="shared" si="33"/>
        <v>0</v>
      </c>
      <c r="DG55" s="86">
        <f t="shared" si="33"/>
        <v>0</v>
      </c>
      <c r="DH55" s="86">
        <f t="shared" si="33"/>
        <v>0</v>
      </c>
      <c r="DI55" s="86">
        <f t="shared" si="33"/>
        <v>0</v>
      </c>
      <c r="DJ55" s="86">
        <f t="shared" si="33"/>
        <v>0</v>
      </c>
      <c r="DK55" s="86">
        <f t="shared" si="33"/>
        <v>0</v>
      </c>
      <c r="DL55" s="86">
        <f t="shared" si="33"/>
        <v>0</v>
      </c>
      <c r="DM55" s="86">
        <f t="shared" si="33"/>
        <v>0</v>
      </c>
      <c r="DN55" s="86">
        <f t="shared" si="33"/>
        <v>0</v>
      </c>
      <c r="DO55" s="86">
        <f t="shared" si="33"/>
        <v>0</v>
      </c>
      <c r="DP55" s="86">
        <f t="shared" si="33"/>
        <v>0</v>
      </c>
      <c r="DQ55" s="86">
        <f t="shared" si="33"/>
        <v>0</v>
      </c>
      <c r="DR55" s="86">
        <f t="shared" si="33"/>
        <v>0</v>
      </c>
    </row>
    <row r="56" spans="1:122" ht="12.95" customHeight="1" x14ac:dyDescent="0.25">
      <c r="A56" s="87">
        <f t="shared" si="1"/>
        <v>0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9"/>
      <c r="AK56" s="88"/>
      <c r="AL56" s="89"/>
      <c r="AM56" s="88"/>
      <c r="AN56" s="88"/>
      <c r="AO56" s="88"/>
      <c r="AP56" s="88"/>
      <c r="AQ56" s="88"/>
      <c r="AR56" s="88"/>
      <c r="AS56" s="89"/>
      <c r="AT56" s="88"/>
      <c r="AU56" s="88"/>
      <c r="AV56" s="88"/>
      <c r="AW56" s="88"/>
      <c r="AX56" s="88"/>
      <c r="AY56" s="88"/>
      <c r="AZ56" s="88"/>
      <c r="BA56" s="89"/>
      <c r="BB56" s="89"/>
      <c r="BC56" s="88"/>
      <c r="BD56" s="88"/>
      <c r="BE56" s="88"/>
      <c r="BF56" s="88"/>
      <c r="BG56" s="88"/>
      <c r="BH56" s="87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7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</row>
    <row r="57" spans="1:122" s="90" customFormat="1" ht="12.95" customHeight="1" x14ac:dyDescent="0.25">
      <c r="A57" s="61" t="str">
        <f t="shared" si="1"/>
        <v>08. ATENDIMENTO AMBULATORIAL MULTIPROFISSIONAL</v>
      </c>
      <c r="B57" s="39" t="s">
        <v>7</v>
      </c>
      <c r="C57" s="40">
        <v>43831</v>
      </c>
      <c r="D57" s="40">
        <v>43862</v>
      </c>
      <c r="E57" s="40">
        <v>43891</v>
      </c>
      <c r="F57" s="40">
        <v>43922</v>
      </c>
      <c r="G57" s="40">
        <v>43952</v>
      </c>
      <c r="H57" s="40">
        <v>43983</v>
      </c>
      <c r="I57" s="40">
        <v>44013</v>
      </c>
      <c r="J57" s="40">
        <v>44044</v>
      </c>
      <c r="K57" s="40">
        <v>44075</v>
      </c>
      <c r="L57" s="40">
        <v>44105</v>
      </c>
      <c r="M57" s="40">
        <v>44136</v>
      </c>
      <c r="N57" s="40">
        <v>44166</v>
      </c>
      <c r="O57" s="39" t="s">
        <v>7</v>
      </c>
      <c r="P57" s="40">
        <v>44197</v>
      </c>
      <c r="Q57" s="40">
        <v>44228</v>
      </c>
      <c r="R57" s="40">
        <v>44256</v>
      </c>
      <c r="S57" s="40">
        <v>44287</v>
      </c>
      <c r="T57" s="40">
        <v>44317</v>
      </c>
      <c r="U57" s="40">
        <v>44348</v>
      </c>
      <c r="V57" s="40">
        <v>44378</v>
      </c>
      <c r="W57" s="40">
        <v>44409</v>
      </c>
      <c r="X57" s="40">
        <v>44440</v>
      </c>
      <c r="Y57" s="40">
        <v>44470</v>
      </c>
      <c r="Z57" s="40">
        <v>44501</v>
      </c>
      <c r="AA57" s="40">
        <v>44531</v>
      </c>
      <c r="AB57" s="39" t="s">
        <v>7</v>
      </c>
      <c r="AC57" s="40">
        <v>44562</v>
      </c>
      <c r="AD57" s="40">
        <v>44593</v>
      </c>
      <c r="AE57" s="40">
        <v>44621</v>
      </c>
      <c r="AF57" s="40">
        <v>44652</v>
      </c>
      <c r="AG57" s="40">
        <v>44682</v>
      </c>
      <c r="AH57" s="40">
        <v>44713</v>
      </c>
      <c r="AI57" s="40" t="s">
        <v>8</v>
      </c>
      <c r="AJ57" s="41" t="s">
        <v>7</v>
      </c>
      <c r="AK57" s="40" t="s">
        <v>10</v>
      </c>
      <c r="AL57" s="41" t="s">
        <v>7</v>
      </c>
      <c r="AM57" s="40">
        <v>44743</v>
      </c>
      <c r="AN57" s="40">
        <v>44774</v>
      </c>
      <c r="AO57" s="40">
        <v>44805</v>
      </c>
      <c r="AP57" s="40">
        <v>44835</v>
      </c>
      <c r="AQ57" s="40">
        <v>44866</v>
      </c>
      <c r="AR57" s="40">
        <v>44896</v>
      </c>
      <c r="AS57" s="41" t="s">
        <v>7</v>
      </c>
      <c r="AT57" s="40">
        <v>44927</v>
      </c>
      <c r="AU57" s="40">
        <v>44958</v>
      </c>
      <c r="AV57" s="40">
        <v>44986</v>
      </c>
      <c r="AW57" s="40">
        <v>45017</v>
      </c>
      <c r="AX57" s="40">
        <v>45047</v>
      </c>
      <c r="AY57" s="40">
        <v>45078</v>
      </c>
      <c r="AZ57" s="40">
        <v>45108</v>
      </c>
      <c r="BA57" s="41" t="s">
        <v>12</v>
      </c>
      <c r="BB57" s="41" t="s">
        <v>13</v>
      </c>
      <c r="BC57" s="40">
        <v>45139</v>
      </c>
      <c r="BD57" s="40">
        <v>45170</v>
      </c>
      <c r="BE57" s="42" t="s">
        <v>14</v>
      </c>
      <c r="BF57" s="40" t="s">
        <v>15</v>
      </c>
      <c r="BG57" s="43">
        <v>45200</v>
      </c>
      <c r="BH57" s="62" t="s">
        <v>72</v>
      </c>
      <c r="BI57" s="11" t="s">
        <v>7</v>
      </c>
      <c r="BJ57" s="11" t="s">
        <v>17</v>
      </c>
      <c r="BK57" s="11" t="s">
        <v>18</v>
      </c>
      <c r="BL57" s="11" t="s">
        <v>19</v>
      </c>
      <c r="BM57" s="11">
        <v>45200</v>
      </c>
      <c r="BN57" s="45">
        <v>45231</v>
      </c>
      <c r="BO57" s="45">
        <v>45261</v>
      </c>
      <c r="BP57" s="45">
        <v>45292</v>
      </c>
      <c r="BQ57" s="45">
        <v>45323</v>
      </c>
      <c r="BR57" s="45">
        <v>45352</v>
      </c>
      <c r="BS57" s="45">
        <v>45383</v>
      </c>
      <c r="BT57" s="45">
        <v>45413</v>
      </c>
      <c r="BU57" s="45">
        <v>45444</v>
      </c>
      <c r="BV57" s="45">
        <v>45474</v>
      </c>
      <c r="BW57" s="45">
        <v>45505</v>
      </c>
      <c r="BX57" s="45">
        <v>45536</v>
      </c>
      <c r="BY57" s="45">
        <v>45566</v>
      </c>
      <c r="BZ57" s="45">
        <v>45597</v>
      </c>
      <c r="CA57" s="45">
        <v>45627</v>
      </c>
      <c r="CB57" s="45">
        <v>45658</v>
      </c>
      <c r="CC57" s="45">
        <v>45689</v>
      </c>
      <c r="CD57" s="45">
        <v>45717</v>
      </c>
      <c r="CE57" s="45">
        <v>45748</v>
      </c>
      <c r="CF57" s="45">
        <v>45778</v>
      </c>
      <c r="CG57" s="45">
        <v>45809</v>
      </c>
      <c r="CH57" s="45">
        <v>45839</v>
      </c>
      <c r="CI57" s="45">
        <v>45870</v>
      </c>
      <c r="CJ57" s="45">
        <v>45901</v>
      </c>
      <c r="CK57" s="45">
        <v>45931</v>
      </c>
      <c r="CL57" s="45">
        <v>45962</v>
      </c>
      <c r="CM57" s="45">
        <v>45992</v>
      </c>
      <c r="CN57" s="45">
        <v>46023</v>
      </c>
      <c r="CO57" s="45">
        <v>46054</v>
      </c>
      <c r="CP57" s="45" t="s">
        <v>20</v>
      </c>
      <c r="CQ57" s="45" t="s">
        <v>21</v>
      </c>
      <c r="CR57" s="61" t="s">
        <v>73</v>
      </c>
      <c r="CS57" s="45" t="str">
        <f>CS$5</f>
        <v>Meta Parcial</v>
      </c>
      <c r="CT57" s="45" t="str">
        <f t="shared" ref="CT57:DR57" si="34">CT$5</f>
        <v>16/03 à 31/03</v>
      </c>
      <c r="CU57" s="45" t="str">
        <f t="shared" si="34"/>
        <v>Meta Mensal</v>
      </c>
      <c r="CV57" s="45" t="e">
        <f t="shared" ca="1" si="34"/>
        <v>#NAME?</v>
      </c>
      <c r="CW57" s="45" t="e">
        <f t="shared" ca="1" si="34"/>
        <v>#NAME?</v>
      </c>
      <c r="CX57" s="45" t="str">
        <f t="shared" si="34"/>
        <v>Meta Parcial</v>
      </c>
      <c r="CY57" s="45" t="str">
        <f t="shared" si="34"/>
        <v>01/05 à 15/05</v>
      </c>
      <c r="CZ57" s="45" t="str">
        <f t="shared" si="34"/>
        <v>Meta Parcial</v>
      </c>
      <c r="DA57" s="45" t="str">
        <f t="shared" si="34"/>
        <v>16/05 à 31/05</v>
      </c>
      <c r="DB57" s="45" t="e">
        <f t="shared" ca="1" si="34"/>
        <v>#NAME?</v>
      </c>
      <c r="DC57" s="45" t="str">
        <f t="shared" si="34"/>
        <v>Meta Mensal</v>
      </c>
      <c r="DD57" s="45" t="e">
        <f t="shared" ca="1" si="34"/>
        <v>#NAME?</v>
      </c>
      <c r="DE57" s="45" t="e">
        <f t="shared" ca="1" si="34"/>
        <v>#NAME?</v>
      </c>
      <c r="DF57" s="45" t="e">
        <f t="shared" ca="1" si="34"/>
        <v>#NAME?</v>
      </c>
      <c r="DG57" s="45" t="e">
        <f t="shared" ca="1" si="34"/>
        <v>#NAME?</v>
      </c>
      <c r="DH57" s="45" t="e">
        <f t="shared" ca="1" si="34"/>
        <v>#NAME?</v>
      </c>
      <c r="DI57" s="45" t="e">
        <f t="shared" ca="1" si="34"/>
        <v>#NAME?</v>
      </c>
      <c r="DJ57" s="45" t="e">
        <f t="shared" ca="1" si="34"/>
        <v>#NAME?</v>
      </c>
      <c r="DK57" s="45" t="e">
        <f t="shared" ca="1" si="34"/>
        <v>#NAME?</v>
      </c>
      <c r="DL57" s="45" t="e">
        <f t="shared" ca="1" si="34"/>
        <v>#NAME?</v>
      </c>
      <c r="DM57" s="45" t="e">
        <f t="shared" ca="1" si="34"/>
        <v>#NAME?</v>
      </c>
      <c r="DN57" s="45" t="e">
        <f t="shared" ca="1" si="34"/>
        <v>#NAME?</v>
      </c>
      <c r="DO57" s="45" t="e">
        <f t="shared" ca="1" si="34"/>
        <v>#NAME?</v>
      </c>
      <c r="DP57" s="45" t="e">
        <f t="shared" ca="1" si="34"/>
        <v>#NAME?</v>
      </c>
      <c r="DQ57" s="45" t="e">
        <f t="shared" ca="1" si="34"/>
        <v>#NAME?</v>
      </c>
      <c r="DR57" s="45" t="str">
        <f t="shared" si="34"/>
        <v>01/08 à 24/08</v>
      </c>
    </row>
    <row r="58" spans="1:122" s="24" customFormat="1" ht="12.95" customHeight="1" x14ac:dyDescent="0.25">
      <c r="A58" s="91" t="str">
        <f t="shared" si="1"/>
        <v>Bucomaxilofacial Hospitalar</v>
      </c>
      <c r="B58" s="483">
        <v>500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483">
        <v>500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483">
        <v>500</v>
      </c>
      <c r="AC58" s="26"/>
      <c r="AD58" s="26"/>
      <c r="AE58" s="26"/>
      <c r="AF58" s="26"/>
      <c r="AG58" s="26"/>
      <c r="AH58" s="26"/>
      <c r="AI58" s="26"/>
      <c r="AJ58" s="486">
        <v>800</v>
      </c>
      <c r="AK58" s="26"/>
      <c r="AL58" s="486">
        <v>800</v>
      </c>
      <c r="AM58" s="26"/>
      <c r="AN58" s="26"/>
      <c r="AO58" s="26"/>
      <c r="AP58" s="26"/>
      <c r="AQ58" s="26"/>
      <c r="AR58" s="92"/>
      <c r="AS58" s="486">
        <v>800</v>
      </c>
      <c r="AT58" s="92"/>
      <c r="AU58" s="92"/>
      <c r="AV58" s="26"/>
      <c r="AW58" s="92"/>
      <c r="AX58" s="92"/>
      <c r="AY58" s="92"/>
      <c r="AZ58" s="26"/>
      <c r="BA58" s="26"/>
      <c r="BB58" s="26"/>
      <c r="BC58" s="26"/>
      <c r="BD58" s="26"/>
      <c r="BE58" s="489">
        <v>387</v>
      </c>
      <c r="BF58" s="26"/>
      <c r="BG58" s="93"/>
      <c r="BH58" s="94" t="s">
        <v>74</v>
      </c>
      <c r="BI58" s="11"/>
      <c r="BJ58" s="489">
        <v>413</v>
      </c>
      <c r="BK58" s="26"/>
      <c r="BL58" s="489">
        <v>800</v>
      </c>
      <c r="BM58" s="26"/>
      <c r="BN58" s="26">
        <v>0</v>
      </c>
      <c r="BO58" s="26">
        <v>6</v>
      </c>
      <c r="BP58" s="26">
        <v>16</v>
      </c>
      <c r="BQ58" s="26">
        <v>12</v>
      </c>
      <c r="BR58" s="26">
        <v>15</v>
      </c>
      <c r="BS58" s="26">
        <v>26</v>
      </c>
      <c r="BT58" s="26">
        <v>29</v>
      </c>
      <c r="BU58" s="26">
        <v>39</v>
      </c>
      <c r="BV58" s="26">
        <v>29</v>
      </c>
      <c r="BW58" s="26">
        <v>30</v>
      </c>
      <c r="BX58" s="26">
        <v>31</v>
      </c>
      <c r="BY58" s="26">
        <v>36</v>
      </c>
      <c r="BZ58" s="26">
        <v>34</v>
      </c>
      <c r="CA58" s="26">
        <v>28</v>
      </c>
      <c r="CB58" s="26">
        <v>39</v>
      </c>
      <c r="CC58" s="26">
        <v>28</v>
      </c>
      <c r="CD58" s="26">
        <v>26</v>
      </c>
      <c r="CE58" s="26">
        <v>22</v>
      </c>
      <c r="CF58" s="26">
        <v>20</v>
      </c>
      <c r="CG58" s="26">
        <v>34</v>
      </c>
      <c r="CH58" s="26">
        <v>35</v>
      </c>
      <c r="CI58" s="26">
        <v>39</v>
      </c>
      <c r="CJ58" s="26">
        <v>30</v>
      </c>
      <c r="CK58" s="26">
        <v>40</v>
      </c>
      <c r="CL58" s="26">
        <v>27</v>
      </c>
      <c r="CM58" s="26">
        <v>25</v>
      </c>
      <c r="CN58" s="26">
        <v>41</v>
      </c>
      <c r="CO58" s="26">
        <v>29</v>
      </c>
      <c r="CP58" s="489">
        <v>387</v>
      </c>
      <c r="CQ58" s="26">
        <v>585</v>
      </c>
      <c r="CR58" s="91" t="s">
        <v>75</v>
      </c>
      <c r="CS58" s="489">
        <f>ROUND((CU58/31)*16,0)</f>
        <v>516</v>
      </c>
      <c r="CT58" s="95">
        <v>13</v>
      </c>
      <c r="CU58" s="489">
        <v>1000</v>
      </c>
      <c r="CV58" s="27">
        <f t="shared" ref="CV58:CV66" si="35">CT58+CQ58</f>
        <v>598</v>
      </c>
      <c r="CW58" s="26">
        <v>25</v>
      </c>
      <c r="CX58" s="489">
        <f>ROUND((CU58/31)*15,0)</f>
        <v>484</v>
      </c>
      <c r="CY58" s="26"/>
      <c r="CZ58" s="489">
        <f>ROUND((DC58/31)*16,0)</f>
        <v>516</v>
      </c>
      <c r="DA58" s="26"/>
      <c r="DB58" s="27">
        <v>35</v>
      </c>
      <c r="DC58" s="489">
        <v>1000</v>
      </c>
      <c r="DD58" s="26">
        <v>32</v>
      </c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</row>
    <row r="59" spans="1:122" s="24" customFormat="1" ht="12.95" customHeight="1" x14ac:dyDescent="0.25">
      <c r="A59" s="91" t="str">
        <f t="shared" si="1"/>
        <v>Enfermagem Egresso</v>
      </c>
      <c r="B59" s="484"/>
      <c r="C59" s="26">
        <v>0</v>
      </c>
      <c r="D59" s="26">
        <v>0</v>
      </c>
      <c r="E59" s="26">
        <v>0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200</v>
      </c>
      <c r="M59" s="26">
        <v>206</v>
      </c>
      <c r="N59" s="26">
        <v>860</v>
      </c>
      <c r="O59" s="484"/>
      <c r="P59" s="26">
        <v>933</v>
      </c>
      <c r="Q59" s="26">
        <v>724</v>
      </c>
      <c r="R59" s="26">
        <v>319</v>
      </c>
      <c r="S59" s="26">
        <v>0</v>
      </c>
      <c r="T59" s="26">
        <v>0</v>
      </c>
      <c r="U59" s="26">
        <v>0</v>
      </c>
      <c r="V59" s="26">
        <v>129</v>
      </c>
      <c r="W59" s="26">
        <v>709</v>
      </c>
      <c r="X59" s="26">
        <v>683</v>
      </c>
      <c r="Y59" s="26">
        <v>798</v>
      </c>
      <c r="Z59" s="26">
        <v>700</v>
      </c>
      <c r="AA59" s="26">
        <v>572</v>
      </c>
      <c r="AB59" s="484"/>
      <c r="AC59" s="26">
        <v>685</v>
      </c>
      <c r="AD59" s="26">
        <v>51</v>
      </c>
      <c r="AE59" s="26">
        <v>618</v>
      </c>
      <c r="AF59" s="26">
        <v>877</v>
      </c>
      <c r="AG59" s="26">
        <v>1021</v>
      </c>
      <c r="AH59" s="26">
        <v>716</v>
      </c>
      <c r="AI59" s="26">
        <v>245</v>
      </c>
      <c r="AJ59" s="487"/>
      <c r="AK59" s="26">
        <v>706</v>
      </c>
      <c r="AL59" s="487"/>
      <c r="AM59" s="26">
        <v>951</v>
      </c>
      <c r="AN59" s="26">
        <v>925</v>
      </c>
      <c r="AO59" s="26">
        <v>941</v>
      </c>
      <c r="AP59" s="26">
        <v>991</v>
      </c>
      <c r="AQ59" s="26">
        <v>1201</v>
      </c>
      <c r="AR59" s="26">
        <v>1145</v>
      </c>
      <c r="AS59" s="487"/>
      <c r="AT59" s="26">
        <v>991</v>
      </c>
      <c r="AU59" s="26">
        <v>947</v>
      </c>
      <c r="AV59" s="26">
        <v>609</v>
      </c>
      <c r="AW59" s="26">
        <v>961</v>
      </c>
      <c r="AX59" s="26">
        <v>897</v>
      </c>
      <c r="AY59" s="26">
        <v>939</v>
      </c>
      <c r="AZ59" s="26">
        <v>970</v>
      </c>
      <c r="BA59" s="26">
        <v>929</v>
      </c>
      <c r="BB59" s="26">
        <v>174</v>
      </c>
      <c r="BC59" s="26">
        <v>1103</v>
      </c>
      <c r="BD59" s="26">
        <v>1127</v>
      </c>
      <c r="BE59" s="490"/>
      <c r="BF59" s="26">
        <v>451</v>
      </c>
      <c r="BG59" s="93">
        <v>1107</v>
      </c>
      <c r="BH59" s="94" t="s">
        <v>76</v>
      </c>
      <c r="BI59" s="492">
        <v>800</v>
      </c>
      <c r="BJ59" s="490"/>
      <c r="BK59" s="26">
        <v>656</v>
      </c>
      <c r="BL59" s="490"/>
      <c r="BM59" s="26">
        <v>1107</v>
      </c>
      <c r="BN59" s="26">
        <v>853</v>
      </c>
      <c r="BO59" s="26">
        <v>855</v>
      </c>
      <c r="BP59" s="26">
        <v>882</v>
      </c>
      <c r="BQ59" s="26">
        <v>896</v>
      </c>
      <c r="BR59" s="26">
        <v>827</v>
      </c>
      <c r="BS59" s="26">
        <v>861</v>
      </c>
      <c r="BT59" s="26">
        <v>857</v>
      </c>
      <c r="BU59" s="26">
        <v>677</v>
      </c>
      <c r="BV59" s="26">
        <v>924</v>
      </c>
      <c r="BW59" s="26">
        <v>883</v>
      </c>
      <c r="BX59" s="26">
        <v>822</v>
      </c>
      <c r="BY59" s="26">
        <v>905</v>
      </c>
      <c r="BZ59" s="26">
        <v>813</v>
      </c>
      <c r="CA59" s="26">
        <v>782</v>
      </c>
      <c r="CB59" s="26">
        <v>867</v>
      </c>
      <c r="CC59" s="26">
        <v>810</v>
      </c>
      <c r="CD59" s="26">
        <v>819</v>
      </c>
      <c r="CE59" s="26">
        <v>932</v>
      </c>
      <c r="CF59" s="26">
        <v>767</v>
      </c>
      <c r="CG59" s="26">
        <v>956</v>
      </c>
      <c r="CH59" s="26">
        <v>1227</v>
      </c>
      <c r="CI59" s="26">
        <v>1043</v>
      </c>
      <c r="CJ59" s="26">
        <v>1295</v>
      </c>
      <c r="CK59" s="26">
        <v>1090</v>
      </c>
      <c r="CL59" s="26">
        <v>847</v>
      </c>
      <c r="CM59" s="26">
        <v>953</v>
      </c>
      <c r="CN59" s="26">
        <v>939</v>
      </c>
      <c r="CO59" s="26">
        <v>923</v>
      </c>
      <c r="CP59" s="490"/>
      <c r="CQ59" s="26">
        <v>447</v>
      </c>
      <c r="CR59" s="91" t="s">
        <v>77</v>
      </c>
      <c r="CS59" s="490"/>
      <c r="CT59" s="95">
        <v>626</v>
      </c>
      <c r="CU59" s="490"/>
      <c r="CV59" s="27">
        <f t="shared" si="35"/>
        <v>1073</v>
      </c>
      <c r="CW59" s="26">
        <v>1391</v>
      </c>
      <c r="CX59" s="490"/>
      <c r="CY59" s="26"/>
      <c r="CZ59" s="490"/>
      <c r="DA59" s="26"/>
      <c r="DB59" s="27">
        <v>1431</v>
      </c>
      <c r="DC59" s="490"/>
      <c r="DD59" s="26">
        <v>1459</v>
      </c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</row>
    <row r="60" spans="1:122" s="24" customFormat="1" ht="12.95" customHeight="1" x14ac:dyDescent="0.25">
      <c r="A60" s="91" t="str">
        <f t="shared" si="1"/>
        <v>Farmácia Egresso</v>
      </c>
      <c r="B60" s="484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484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484"/>
      <c r="AC60" s="26"/>
      <c r="AD60" s="26"/>
      <c r="AE60" s="26"/>
      <c r="AF60" s="26"/>
      <c r="AG60" s="26"/>
      <c r="AH60" s="26"/>
      <c r="AI60" s="26"/>
      <c r="AJ60" s="487"/>
      <c r="AK60" s="26"/>
      <c r="AL60" s="487"/>
      <c r="AM60" s="26"/>
      <c r="AN60" s="26"/>
      <c r="AO60" s="26"/>
      <c r="AP60" s="26"/>
      <c r="AQ60" s="26"/>
      <c r="AR60" s="26"/>
      <c r="AS60" s="487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490"/>
      <c r="BF60" s="26"/>
      <c r="BG60" s="93"/>
      <c r="BH60" s="94"/>
      <c r="BI60" s="492"/>
      <c r="BJ60" s="490"/>
      <c r="BK60" s="26"/>
      <c r="BL60" s="490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490"/>
      <c r="CQ60" s="26"/>
      <c r="CR60" s="91" t="s">
        <v>78</v>
      </c>
      <c r="CS60" s="490"/>
      <c r="CT60" s="95">
        <v>0</v>
      </c>
      <c r="CU60" s="490"/>
      <c r="CV60" s="27">
        <f t="shared" si="35"/>
        <v>0</v>
      </c>
      <c r="CW60" s="26">
        <v>0</v>
      </c>
      <c r="CX60" s="490"/>
      <c r="CY60" s="26"/>
      <c r="CZ60" s="490"/>
      <c r="DA60" s="26"/>
      <c r="DB60" s="27">
        <v>0</v>
      </c>
      <c r="DC60" s="490"/>
      <c r="DD60" s="26">
        <v>0</v>
      </c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</row>
    <row r="61" spans="1:122" s="24" customFormat="1" ht="12.95" customHeight="1" x14ac:dyDescent="0.25">
      <c r="A61" s="96" t="str">
        <f t="shared" si="1"/>
        <v>Psicologia Egresso</v>
      </c>
      <c r="B61" s="484"/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29</v>
      </c>
      <c r="M61" s="26">
        <v>300</v>
      </c>
      <c r="N61" s="26">
        <v>366</v>
      </c>
      <c r="O61" s="484"/>
      <c r="P61" s="26">
        <v>477</v>
      </c>
      <c r="Q61" s="26">
        <v>622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85</v>
      </c>
      <c r="X61" s="26">
        <v>58</v>
      </c>
      <c r="Y61" s="26">
        <v>240</v>
      </c>
      <c r="Z61" s="26">
        <v>162</v>
      </c>
      <c r="AA61" s="26">
        <v>175</v>
      </c>
      <c r="AB61" s="484"/>
      <c r="AC61" s="26">
        <v>0</v>
      </c>
      <c r="AD61" s="26">
        <v>0</v>
      </c>
      <c r="AE61" s="26">
        <v>280</v>
      </c>
      <c r="AF61" s="26">
        <v>163</v>
      </c>
      <c r="AG61" s="26">
        <v>265</v>
      </c>
      <c r="AH61" s="26">
        <v>182</v>
      </c>
      <c r="AI61" s="26">
        <v>36</v>
      </c>
      <c r="AJ61" s="487"/>
      <c r="AK61" s="26"/>
      <c r="AL61" s="487"/>
      <c r="AM61" s="26">
        <v>160</v>
      </c>
      <c r="AN61" s="26"/>
      <c r="AO61" s="26"/>
      <c r="AP61" s="26"/>
      <c r="AQ61" s="26"/>
      <c r="AR61" s="26">
        <v>173</v>
      </c>
      <c r="AS61" s="487"/>
      <c r="AT61" s="26">
        <v>48</v>
      </c>
      <c r="AU61" s="26">
        <v>0</v>
      </c>
      <c r="AV61" s="26">
        <v>96</v>
      </c>
      <c r="AW61" s="26">
        <v>58</v>
      </c>
      <c r="AX61" s="26">
        <v>80</v>
      </c>
      <c r="AY61" s="26">
        <v>10</v>
      </c>
      <c r="AZ61" s="26">
        <v>63</v>
      </c>
      <c r="BA61" s="26">
        <v>63</v>
      </c>
      <c r="BB61" s="26">
        <v>0</v>
      </c>
      <c r="BC61" s="26">
        <v>63</v>
      </c>
      <c r="BD61" s="26">
        <v>46</v>
      </c>
      <c r="BE61" s="490"/>
      <c r="BF61" s="26">
        <v>27</v>
      </c>
      <c r="BG61" s="93">
        <v>27</v>
      </c>
      <c r="BH61" s="97" t="s">
        <v>79</v>
      </c>
      <c r="BI61" s="492"/>
      <c r="BJ61" s="490"/>
      <c r="BK61" s="26">
        <v>0</v>
      </c>
      <c r="BL61" s="490"/>
      <c r="BM61" s="26">
        <v>0</v>
      </c>
      <c r="BN61" s="26">
        <v>58</v>
      </c>
      <c r="BO61" s="26">
        <v>63</v>
      </c>
      <c r="BP61" s="26">
        <v>39</v>
      </c>
      <c r="BQ61" s="26">
        <v>81</v>
      </c>
      <c r="BR61" s="26">
        <v>53</v>
      </c>
      <c r="BS61" s="26">
        <v>27</v>
      </c>
      <c r="BT61" s="26">
        <v>43</v>
      </c>
      <c r="BU61" s="26">
        <v>89</v>
      </c>
      <c r="BV61" s="26">
        <v>48</v>
      </c>
      <c r="BW61" s="26">
        <v>51</v>
      </c>
      <c r="BX61" s="26">
        <v>28</v>
      </c>
      <c r="BY61" s="26">
        <v>1</v>
      </c>
      <c r="BZ61" s="26">
        <v>20</v>
      </c>
      <c r="CA61" s="26">
        <v>44</v>
      </c>
      <c r="CB61" s="26">
        <v>82</v>
      </c>
      <c r="CC61" s="26">
        <v>67</v>
      </c>
      <c r="CD61" s="26">
        <v>66</v>
      </c>
      <c r="CE61" s="26">
        <v>68</v>
      </c>
      <c r="CF61" s="26">
        <v>42</v>
      </c>
      <c r="CG61" s="26">
        <v>53</v>
      </c>
      <c r="CH61" s="26">
        <v>87</v>
      </c>
      <c r="CI61" s="26">
        <v>43</v>
      </c>
      <c r="CJ61" s="26">
        <v>57</v>
      </c>
      <c r="CK61" s="26">
        <v>83</v>
      </c>
      <c r="CL61" s="26">
        <v>22</v>
      </c>
      <c r="CM61" s="26">
        <v>31</v>
      </c>
      <c r="CN61" s="26">
        <v>61</v>
      </c>
      <c r="CO61" s="26">
        <v>51</v>
      </c>
      <c r="CP61" s="490"/>
      <c r="CQ61" s="26">
        <v>46</v>
      </c>
      <c r="CR61" s="96" t="s">
        <v>80</v>
      </c>
      <c r="CS61" s="490"/>
      <c r="CT61" s="95">
        <v>32</v>
      </c>
      <c r="CU61" s="490"/>
      <c r="CV61" s="27">
        <f t="shared" si="35"/>
        <v>78</v>
      </c>
      <c r="CW61" s="26">
        <v>60</v>
      </c>
      <c r="CX61" s="490"/>
      <c r="CY61" s="26"/>
      <c r="CZ61" s="490"/>
      <c r="DA61" s="26"/>
      <c r="DB61" s="27">
        <v>50</v>
      </c>
      <c r="DC61" s="490"/>
      <c r="DD61" s="26">
        <v>59</v>
      </c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</row>
    <row r="62" spans="1:122" s="24" customFormat="1" ht="12.95" customHeight="1" x14ac:dyDescent="0.25">
      <c r="A62" s="96" t="str">
        <f t="shared" si="1"/>
        <v>Serviço Social Egresso</v>
      </c>
      <c r="B62" s="484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484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484"/>
      <c r="AC62" s="26"/>
      <c r="AD62" s="26"/>
      <c r="AE62" s="26"/>
      <c r="AF62" s="26"/>
      <c r="AG62" s="26"/>
      <c r="AH62" s="26"/>
      <c r="AI62" s="26"/>
      <c r="AJ62" s="487"/>
      <c r="AK62" s="26"/>
      <c r="AL62" s="487"/>
      <c r="AM62" s="26"/>
      <c r="AN62" s="26"/>
      <c r="AO62" s="26"/>
      <c r="AP62" s="26"/>
      <c r="AQ62" s="26"/>
      <c r="AR62" s="92"/>
      <c r="AS62" s="487"/>
      <c r="AT62" s="92"/>
      <c r="AU62" s="92"/>
      <c r="AV62" s="26"/>
      <c r="AW62" s="92"/>
      <c r="AX62" s="92"/>
      <c r="AY62" s="92"/>
      <c r="AZ62" s="26"/>
      <c r="BA62" s="26"/>
      <c r="BB62" s="26"/>
      <c r="BC62" s="26"/>
      <c r="BD62" s="26"/>
      <c r="BE62" s="490"/>
      <c r="BF62" s="26"/>
      <c r="BG62" s="93"/>
      <c r="BH62" s="97"/>
      <c r="BI62" s="492"/>
      <c r="BJ62" s="490"/>
      <c r="BK62" s="26"/>
      <c r="BL62" s="490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490"/>
      <c r="CQ62" s="26"/>
      <c r="CR62" s="96" t="s">
        <v>81</v>
      </c>
      <c r="CS62" s="490"/>
      <c r="CT62" s="95">
        <v>18</v>
      </c>
      <c r="CU62" s="490"/>
      <c r="CV62" s="27">
        <f t="shared" si="35"/>
        <v>18</v>
      </c>
      <c r="CW62" s="26">
        <v>21</v>
      </c>
      <c r="CX62" s="490"/>
      <c r="CY62" s="26"/>
      <c r="CZ62" s="490"/>
      <c r="DA62" s="26"/>
      <c r="DB62" s="27">
        <v>13</v>
      </c>
      <c r="DC62" s="490"/>
      <c r="DD62" s="26">
        <v>0</v>
      </c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</row>
    <row r="63" spans="1:122" s="24" customFormat="1" ht="12.95" customHeight="1" x14ac:dyDescent="0.25">
      <c r="A63" s="91" t="str">
        <f t="shared" si="1"/>
        <v>Enfermagem VVS</v>
      </c>
      <c r="B63" s="484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484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484"/>
      <c r="AC63" s="26"/>
      <c r="AD63" s="26"/>
      <c r="AE63" s="26"/>
      <c r="AF63" s="26"/>
      <c r="AG63" s="26"/>
      <c r="AH63" s="26"/>
      <c r="AI63" s="26"/>
      <c r="AJ63" s="487"/>
      <c r="AK63" s="92"/>
      <c r="AL63" s="487"/>
      <c r="AM63" s="26"/>
      <c r="AN63" s="92"/>
      <c r="AO63" s="92"/>
      <c r="AP63" s="92"/>
      <c r="AQ63" s="92"/>
      <c r="AR63" s="92"/>
      <c r="AS63" s="487"/>
      <c r="AT63" s="92"/>
      <c r="AU63" s="92"/>
      <c r="AV63" s="26"/>
      <c r="AW63" s="92"/>
      <c r="AX63" s="92"/>
      <c r="AY63" s="92"/>
      <c r="AZ63" s="26"/>
      <c r="BA63" s="26"/>
      <c r="BB63" s="26"/>
      <c r="BC63" s="26"/>
      <c r="BD63" s="26"/>
      <c r="BE63" s="490"/>
      <c r="BF63" s="26"/>
      <c r="BG63" s="93"/>
      <c r="BH63" s="94"/>
      <c r="BI63" s="492"/>
      <c r="BJ63" s="490"/>
      <c r="BK63" s="26"/>
      <c r="BL63" s="490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490"/>
      <c r="CQ63" s="26"/>
      <c r="CR63" s="91" t="s">
        <v>82</v>
      </c>
      <c r="CS63" s="490"/>
      <c r="CT63" s="95">
        <v>0</v>
      </c>
      <c r="CU63" s="490"/>
      <c r="CV63" s="27">
        <f t="shared" si="35"/>
        <v>0</v>
      </c>
      <c r="CW63" s="26">
        <v>0</v>
      </c>
      <c r="CX63" s="490"/>
      <c r="CY63" s="26"/>
      <c r="CZ63" s="490"/>
      <c r="DA63" s="26"/>
      <c r="DB63" s="27">
        <v>0</v>
      </c>
      <c r="DC63" s="490"/>
      <c r="DD63" s="26">
        <v>0</v>
      </c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</row>
    <row r="64" spans="1:122" s="24" customFormat="1" ht="12.95" customHeight="1" x14ac:dyDescent="0.25">
      <c r="A64" s="91" t="str">
        <f t="shared" si="1"/>
        <v>Farmácia VVS</v>
      </c>
      <c r="B64" s="484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484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484"/>
      <c r="AC64" s="26" t="s">
        <v>67</v>
      </c>
      <c r="AD64" s="26" t="s">
        <v>67</v>
      </c>
      <c r="AE64" s="26" t="s">
        <v>67</v>
      </c>
      <c r="AF64" s="26" t="s">
        <v>67</v>
      </c>
      <c r="AG64" s="26" t="s">
        <v>67</v>
      </c>
      <c r="AH64" s="26" t="s">
        <v>67</v>
      </c>
      <c r="AI64" s="26" t="s">
        <v>67</v>
      </c>
      <c r="AJ64" s="487"/>
      <c r="AK64" s="489" t="s">
        <v>83</v>
      </c>
      <c r="AL64" s="487"/>
      <c r="AM64" s="26" t="s">
        <v>67</v>
      </c>
      <c r="AN64" s="489" t="s">
        <v>83</v>
      </c>
      <c r="AO64" s="489" t="s">
        <v>83</v>
      </c>
      <c r="AP64" s="489" t="s">
        <v>83</v>
      </c>
      <c r="AQ64" s="489" t="s">
        <v>83</v>
      </c>
      <c r="AR64" s="498" t="s">
        <v>84</v>
      </c>
      <c r="AS64" s="487"/>
      <c r="AT64" s="498" t="s">
        <v>85</v>
      </c>
      <c r="AU64" s="498" t="s">
        <v>86</v>
      </c>
      <c r="AV64" s="98" t="s">
        <v>87</v>
      </c>
      <c r="AW64" s="498" t="s">
        <v>86</v>
      </c>
      <c r="AX64" s="498" t="s">
        <v>86</v>
      </c>
      <c r="AY64" s="498" t="s">
        <v>88</v>
      </c>
      <c r="AZ64" s="98" t="s">
        <v>89</v>
      </c>
      <c r="BA64" s="99" t="s">
        <v>90</v>
      </c>
      <c r="BB64" s="99" t="s">
        <v>90</v>
      </c>
      <c r="BC64" s="99" t="s">
        <v>90</v>
      </c>
      <c r="BD64" s="99" t="s">
        <v>86</v>
      </c>
      <c r="BE64" s="490"/>
      <c r="BF64" s="99" t="s">
        <v>88</v>
      </c>
      <c r="BG64" s="100" t="s">
        <v>88</v>
      </c>
      <c r="BH64" s="94" t="s">
        <v>91</v>
      </c>
      <c r="BI64" s="492"/>
      <c r="BJ64" s="490"/>
      <c r="BK64" s="99" t="s">
        <v>88</v>
      </c>
      <c r="BL64" s="490"/>
      <c r="BM64" s="98" t="s">
        <v>88</v>
      </c>
      <c r="BN64" s="99" t="s">
        <v>90</v>
      </c>
      <c r="BO64" s="26">
        <v>0</v>
      </c>
      <c r="BP64" s="493" t="s">
        <v>88</v>
      </c>
      <c r="BQ64" s="493" t="s">
        <v>86</v>
      </c>
      <c r="BR64" s="98" t="s">
        <v>86</v>
      </c>
      <c r="BS64" s="493" t="s">
        <v>92</v>
      </c>
      <c r="BT64" s="493" t="s">
        <v>92</v>
      </c>
      <c r="BU64" s="493" t="s">
        <v>93</v>
      </c>
      <c r="BV64" s="493" t="s">
        <v>93</v>
      </c>
      <c r="BW64" s="493" t="s">
        <v>94</v>
      </c>
      <c r="BX64" s="493" t="s">
        <v>94</v>
      </c>
      <c r="BY64" s="493" t="s">
        <v>94</v>
      </c>
      <c r="BZ64" s="493" t="s">
        <v>88</v>
      </c>
      <c r="CA64" s="493" t="s">
        <v>94</v>
      </c>
      <c r="CB64" s="493" t="s">
        <v>88</v>
      </c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490"/>
      <c r="CQ64" s="26">
        <v>0</v>
      </c>
      <c r="CR64" s="91" t="s">
        <v>91</v>
      </c>
      <c r="CS64" s="490"/>
      <c r="CT64" s="95">
        <v>0</v>
      </c>
      <c r="CU64" s="490"/>
      <c r="CV64" s="27">
        <f t="shared" si="35"/>
        <v>0</v>
      </c>
      <c r="CW64" s="26">
        <v>0</v>
      </c>
      <c r="CX64" s="490"/>
      <c r="CY64" s="26"/>
      <c r="CZ64" s="490"/>
      <c r="DA64" s="26"/>
      <c r="DB64" s="27">
        <v>0</v>
      </c>
      <c r="DC64" s="490"/>
      <c r="DD64" s="26">
        <v>0</v>
      </c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</row>
    <row r="65" spans="1:123" s="24" customFormat="1" ht="12.95" customHeight="1" x14ac:dyDescent="0.25">
      <c r="A65" s="91" t="str">
        <f t="shared" si="1"/>
        <v>Psicologia VVS</v>
      </c>
      <c r="B65" s="484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484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484"/>
      <c r="AC65" s="26" t="s">
        <v>67</v>
      </c>
      <c r="AD65" s="26" t="s">
        <v>67</v>
      </c>
      <c r="AE65" s="26" t="s">
        <v>67</v>
      </c>
      <c r="AF65" s="26" t="s">
        <v>67</v>
      </c>
      <c r="AG65" s="26" t="s">
        <v>67</v>
      </c>
      <c r="AH65" s="26" t="s">
        <v>67</v>
      </c>
      <c r="AI65" s="26" t="s">
        <v>67</v>
      </c>
      <c r="AJ65" s="487"/>
      <c r="AK65" s="490"/>
      <c r="AL65" s="487"/>
      <c r="AM65" s="26" t="s">
        <v>67</v>
      </c>
      <c r="AN65" s="490"/>
      <c r="AO65" s="490"/>
      <c r="AP65" s="490"/>
      <c r="AQ65" s="490"/>
      <c r="AR65" s="499"/>
      <c r="AS65" s="487"/>
      <c r="AT65" s="499"/>
      <c r="AU65" s="499"/>
      <c r="AV65" s="98" t="s">
        <v>87</v>
      </c>
      <c r="AW65" s="499"/>
      <c r="AX65" s="499"/>
      <c r="AY65" s="499"/>
      <c r="AZ65" s="98" t="s">
        <v>89</v>
      </c>
      <c r="BA65" s="99" t="s">
        <v>90</v>
      </c>
      <c r="BB65" s="99" t="s">
        <v>90</v>
      </c>
      <c r="BC65" s="99" t="s">
        <v>90</v>
      </c>
      <c r="BD65" s="99" t="s">
        <v>86</v>
      </c>
      <c r="BE65" s="490"/>
      <c r="BF65" s="99" t="s">
        <v>88</v>
      </c>
      <c r="BG65" s="100" t="s">
        <v>88</v>
      </c>
      <c r="BH65" s="94" t="s">
        <v>95</v>
      </c>
      <c r="BI65" s="492"/>
      <c r="BJ65" s="490"/>
      <c r="BK65" s="99" t="s">
        <v>88</v>
      </c>
      <c r="BL65" s="490"/>
      <c r="BM65" s="98" t="s">
        <v>88</v>
      </c>
      <c r="BN65" s="99" t="s">
        <v>90</v>
      </c>
      <c r="BO65" s="26">
        <v>0</v>
      </c>
      <c r="BP65" s="493"/>
      <c r="BQ65" s="493"/>
      <c r="BR65" s="98" t="s">
        <v>86</v>
      </c>
      <c r="BS65" s="493"/>
      <c r="BT65" s="493"/>
      <c r="BU65" s="493"/>
      <c r="BV65" s="493"/>
      <c r="BW65" s="493"/>
      <c r="BX65" s="493"/>
      <c r="BY65" s="493"/>
      <c r="BZ65" s="493"/>
      <c r="CA65" s="493"/>
      <c r="CB65" s="493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490"/>
      <c r="CQ65" s="26">
        <v>0</v>
      </c>
      <c r="CR65" s="91" t="s">
        <v>95</v>
      </c>
      <c r="CS65" s="490"/>
      <c r="CT65" s="95">
        <v>0</v>
      </c>
      <c r="CU65" s="490"/>
      <c r="CV65" s="27">
        <f t="shared" si="35"/>
        <v>0</v>
      </c>
      <c r="CW65" s="26">
        <v>0</v>
      </c>
      <c r="CX65" s="490"/>
      <c r="CY65" s="26"/>
      <c r="CZ65" s="490"/>
      <c r="DA65" s="26"/>
      <c r="DB65" s="27">
        <v>0</v>
      </c>
      <c r="DC65" s="490"/>
      <c r="DD65" s="26">
        <v>0</v>
      </c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</row>
    <row r="66" spans="1:123" s="24" customFormat="1" ht="12.95" customHeight="1" x14ac:dyDescent="0.25">
      <c r="A66" s="91" t="str">
        <f t="shared" si="1"/>
        <v>Serviço Social VVS</v>
      </c>
      <c r="B66" s="485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485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485"/>
      <c r="AC66" s="26" t="s">
        <v>67</v>
      </c>
      <c r="AD66" s="26" t="s">
        <v>67</v>
      </c>
      <c r="AE66" s="26" t="s">
        <v>67</v>
      </c>
      <c r="AF66" s="26" t="s">
        <v>67</v>
      </c>
      <c r="AG66" s="26" t="s">
        <v>67</v>
      </c>
      <c r="AH66" s="26" t="s">
        <v>67</v>
      </c>
      <c r="AI66" s="26" t="s">
        <v>67</v>
      </c>
      <c r="AJ66" s="488"/>
      <c r="AK66" s="490"/>
      <c r="AL66" s="488"/>
      <c r="AM66" s="26" t="s">
        <v>67</v>
      </c>
      <c r="AN66" s="490"/>
      <c r="AO66" s="490"/>
      <c r="AP66" s="490"/>
      <c r="AQ66" s="490"/>
      <c r="AR66" s="499"/>
      <c r="AS66" s="488"/>
      <c r="AT66" s="499"/>
      <c r="AU66" s="499"/>
      <c r="AV66" s="98" t="s">
        <v>87</v>
      </c>
      <c r="AW66" s="499"/>
      <c r="AX66" s="499"/>
      <c r="AY66" s="499"/>
      <c r="AZ66" s="98" t="s">
        <v>89</v>
      </c>
      <c r="BA66" s="99" t="s">
        <v>90</v>
      </c>
      <c r="BB66" s="99" t="s">
        <v>90</v>
      </c>
      <c r="BC66" s="99" t="s">
        <v>90</v>
      </c>
      <c r="BD66" s="99" t="s">
        <v>86</v>
      </c>
      <c r="BE66" s="491"/>
      <c r="BF66" s="99" t="s">
        <v>88</v>
      </c>
      <c r="BG66" s="100" t="s">
        <v>88</v>
      </c>
      <c r="BH66" s="94" t="s">
        <v>96</v>
      </c>
      <c r="BI66" s="492"/>
      <c r="BJ66" s="491"/>
      <c r="BK66" s="99" t="s">
        <v>88</v>
      </c>
      <c r="BL66" s="491"/>
      <c r="BM66" s="98" t="s">
        <v>88</v>
      </c>
      <c r="BN66" s="99" t="s">
        <v>90</v>
      </c>
      <c r="BO66" s="26">
        <v>0</v>
      </c>
      <c r="BP66" s="493"/>
      <c r="BQ66" s="493"/>
      <c r="BR66" s="98" t="s">
        <v>86</v>
      </c>
      <c r="BS66" s="493"/>
      <c r="BT66" s="493"/>
      <c r="BU66" s="493"/>
      <c r="BV66" s="493"/>
      <c r="BW66" s="493"/>
      <c r="BX66" s="493"/>
      <c r="BY66" s="493"/>
      <c r="BZ66" s="493"/>
      <c r="CA66" s="493"/>
      <c r="CB66" s="493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491"/>
      <c r="CQ66" s="26">
        <v>0</v>
      </c>
      <c r="CR66" s="91" t="s">
        <v>96</v>
      </c>
      <c r="CS66" s="491"/>
      <c r="CT66" s="95">
        <v>0</v>
      </c>
      <c r="CU66" s="491"/>
      <c r="CV66" s="27">
        <f t="shared" si="35"/>
        <v>0</v>
      </c>
      <c r="CW66" s="26">
        <v>0</v>
      </c>
      <c r="CX66" s="491"/>
      <c r="CY66" s="26"/>
      <c r="CZ66" s="491"/>
      <c r="DA66" s="26"/>
      <c r="DB66" s="27">
        <v>0</v>
      </c>
      <c r="DC66" s="491"/>
      <c r="DD66" s="26">
        <v>0</v>
      </c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</row>
    <row r="67" spans="1:123" s="56" customFormat="1" ht="12.95" customHeight="1" x14ac:dyDescent="0.25">
      <c r="A67" s="101" t="str">
        <f t="shared" si="1"/>
        <v>Total</v>
      </c>
      <c r="B67" s="99">
        <v>500</v>
      </c>
      <c r="C67" s="99">
        <v>0</v>
      </c>
      <c r="D67" s="99">
        <v>0</v>
      </c>
      <c r="E67" s="99">
        <v>0</v>
      </c>
      <c r="F67" s="99">
        <v>0</v>
      </c>
      <c r="G67" s="99">
        <v>0</v>
      </c>
      <c r="H67" s="99">
        <v>0</v>
      </c>
      <c r="I67" s="99">
        <v>0</v>
      </c>
      <c r="J67" s="99">
        <v>0</v>
      </c>
      <c r="K67" s="99">
        <v>0</v>
      </c>
      <c r="L67" s="99">
        <v>229</v>
      </c>
      <c r="M67" s="99">
        <v>506</v>
      </c>
      <c r="N67" s="99">
        <v>1226</v>
      </c>
      <c r="O67" s="99">
        <v>500</v>
      </c>
      <c r="P67" s="99">
        <v>1410</v>
      </c>
      <c r="Q67" s="99">
        <v>1346</v>
      </c>
      <c r="R67" s="99">
        <v>319</v>
      </c>
      <c r="S67" s="99">
        <v>0</v>
      </c>
      <c r="T67" s="99">
        <v>0</v>
      </c>
      <c r="U67" s="99">
        <v>0</v>
      </c>
      <c r="V67" s="99">
        <v>129</v>
      </c>
      <c r="W67" s="99">
        <v>794</v>
      </c>
      <c r="X67" s="99">
        <v>741</v>
      </c>
      <c r="Y67" s="99">
        <v>1038</v>
      </c>
      <c r="Z67" s="99">
        <v>862</v>
      </c>
      <c r="AA67" s="99">
        <v>747</v>
      </c>
      <c r="AB67" s="99">
        <v>500</v>
      </c>
      <c r="AC67" s="99">
        <v>685</v>
      </c>
      <c r="AD67" s="99">
        <v>51</v>
      </c>
      <c r="AE67" s="99">
        <v>898</v>
      </c>
      <c r="AF67" s="99">
        <v>1040</v>
      </c>
      <c r="AG67" s="99">
        <v>1286</v>
      </c>
      <c r="AH67" s="99">
        <v>898</v>
      </c>
      <c r="AI67" s="99">
        <v>281</v>
      </c>
      <c r="AJ67" s="26">
        <v>800</v>
      </c>
      <c r="AK67" s="99">
        <v>706</v>
      </c>
      <c r="AL67" s="26">
        <v>800</v>
      </c>
      <c r="AM67" s="99">
        <v>1111</v>
      </c>
      <c r="AN67" s="99">
        <v>925</v>
      </c>
      <c r="AO67" s="99">
        <v>941</v>
      </c>
      <c r="AP67" s="99">
        <v>991</v>
      </c>
      <c r="AQ67" s="99">
        <v>1201</v>
      </c>
      <c r="AR67" s="99">
        <v>1318</v>
      </c>
      <c r="AS67" s="99">
        <v>800</v>
      </c>
      <c r="AT67" s="99">
        <v>1039</v>
      </c>
      <c r="AU67" s="99">
        <v>947</v>
      </c>
      <c r="AV67" s="99">
        <v>705</v>
      </c>
      <c r="AW67" s="99">
        <v>1019</v>
      </c>
      <c r="AX67" s="99">
        <v>977</v>
      </c>
      <c r="AY67" s="99">
        <v>949</v>
      </c>
      <c r="AZ67" s="99">
        <v>1033</v>
      </c>
      <c r="BA67" s="99">
        <v>992</v>
      </c>
      <c r="BB67" s="99">
        <v>174</v>
      </c>
      <c r="BC67" s="99">
        <v>1166</v>
      </c>
      <c r="BD67" s="99">
        <v>1173</v>
      </c>
      <c r="BE67" s="99">
        <v>387</v>
      </c>
      <c r="BF67" s="99">
        <v>478</v>
      </c>
      <c r="BG67" s="100">
        <v>1134</v>
      </c>
      <c r="BH67" s="102" t="s">
        <v>43</v>
      </c>
      <c r="BI67" s="103">
        <v>800</v>
      </c>
      <c r="BJ67" s="103">
        <v>413</v>
      </c>
      <c r="BK67" s="103">
        <v>656</v>
      </c>
      <c r="BL67" s="103">
        <v>800</v>
      </c>
      <c r="BM67" s="103">
        <v>1107</v>
      </c>
      <c r="BN67" s="103">
        <v>911</v>
      </c>
      <c r="BO67" s="103">
        <v>924</v>
      </c>
      <c r="BP67" s="103">
        <v>937</v>
      </c>
      <c r="BQ67" s="103">
        <v>989</v>
      </c>
      <c r="BR67" s="103">
        <v>895</v>
      </c>
      <c r="BS67" s="103">
        <v>914</v>
      </c>
      <c r="BT67" s="103">
        <v>929</v>
      </c>
      <c r="BU67" s="103">
        <v>805</v>
      </c>
      <c r="BV67" s="103">
        <v>1001</v>
      </c>
      <c r="BW67" s="103">
        <v>964</v>
      </c>
      <c r="BX67" s="103">
        <v>881</v>
      </c>
      <c r="BY67" s="103">
        <v>942</v>
      </c>
      <c r="BZ67" s="103">
        <v>867</v>
      </c>
      <c r="CA67" s="103">
        <v>854</v>
      </c>
      <c r="CB67" s="103">
        <v>988</v>
      </c>
      <c r="CC67" s="103">
        <v>905</v>
      </c>
      <c r="CD67" s="103">
        <v>911</v>
      </c>
      <c r="CE67" s="103">
        <v>1022</v>
      </c>
      <c r="CF67" s="103">
        <v>829</v>
      </c>
      <c r="CG67" s="103">
        <v>1043</v>
      </c>
      <c r="CH67" s="103">
        <v>1349</v>
      </c>
      <c r="CI67" s="103">
        <v>1125</v>
      </c>
      <c r="CJ67" s="103">
        <v>1382</v>
      </c>
      <c r="CK67" s="103">
        <v>1213</v>
      </c>
      <c r="CL67" s="103">
        <v>896</v>
      </c>
      <c r="CM67" s="103">
        <v>1009</v>
      </c>
      <c r="CN67" s="103">
        <v>1041</v>
      </c>
      <c r="CO67" s="103">
        <v>1003</v>
      </c>
      <c r="CP67" s="103">
        <v>387</v>
      </c>
      <c r="CQ67" s="103">
        <v>503</v>
      </c>
      <c r="CR67" s="101" t="s">
        <v>43</v>
      </c>
      <c r="CS67" s="103">
        <f>SUM(CS58:CS66)</f>
        <v>516</v>
      </c>
      <c r="CT67" s="103">
        <f t="shared" ref="CT67:DR67" si="36">SUM(CT58:CT66)</f>
        <v>689</v>
      </c>
      <c r="CU67" s="103">
        <f t="shared" si="36"/>
        <v>1000</v>
      </c>
      <c r="CV67" s="103">
        <f t="shared" si="36"/>
        <v>1767</v>
      </c>
      <c r="CW67" s="103">
        <f t="shared" si="36"/>
        <v>1497</v>
      </c>
      <c r="CX67" s="103">
        <f t="shared" si="36"/>
        <v>484</v>
      </c>
      <c r="CY67" s="103">
        <f t="shared" si="36"/>
        <v>0</v>
      </c>
      <c r="CZ67" s="103">
        <f t="shared" si="36"/>
        <v>516</v>
      </c>
      <c r="DA67" s="103">
        <f t="shared" si="36"/>
        <v>0</v>
      </c>
      <c r="DB67" s="103">
        <f t="shared" si="36"/>
        <v>1529</v>
      </c>
      <c r="DC67" s="103">
        <f t="shared" si="36"/>
        <v>1000</v>
      </c>
      <c r="DD67" s="103">
        <f t="shared" si="36"/>
        <v>1550</v>
      </c>
      <c r="DE67" s="103">
        <f t="shared" si="36"/>
        <v>0</v>
      </c>
      <c r="DF67" s="103">
        <f t="shared" si="36"/>
        <v>0</v>
      </c>
      <c r="DG67" s="103">
        <f t="shared" si="36"/>
        <v>0</v>
      </c>
      <c r="DH67" s="103">
        <f t="shared" si="36"/>
        <v>0</v>
      </c>
      <c r="DI67" s="103">
        <f t="shared" si="36"/>
        <v>0</v>
      </c>
      <c r="DJ67" s="103">
        <f t="shared" si="36"/>
        <v>0</v>
      </c>
      <c r="DK67" s="103">
        <f t="shared" si="36"/>
        <v>0</v>
      </c>
      <c r="DL67" s="103">
        <f t="shared" si="36"/>
        <v>0</v>
      </c>
      <c r="DM67" s="103">
        <f t="shared" si="36"/>
        <v>0</v>
      </c>
      <c r="DN67" s="103">
        <f t="shared" si="36"/>
        <v>0</v>
      </c>
      <c r="DO67" s="103">
        <f t="shared" si="36"/>
        <v>0</v>
      </c>
      <c r="DP67" s="103">
        <f t="shared" si="36"/>
        <v>0</v>
      </c>
      <c r="DQ67" s="103">
        <f t="shared" si="36"/>
        <v>0</v>
      </c>
      <c r="DR67" s="103">
        <f t="shared" si="36"/>
        <v>0</v>
      </c>
    </row>
    <row r="68" spans="1:123" ht="12.95" customHeight="1" x14ac:dyDescent="0.25">
      <c r="A68" s="104">
        <f t="shared" si="1"/>
        <v>0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105"/>
      <c r="AK68" s="79"/>
      <c r="AL68" s="105"/>
      <c r="AM68" s="79"/>
      <c r="AN68" s="79"/>
      <c r="AO68" s="79"/>
      <c r="AP68" s="79"/>
      <c r="AQ68" s="79"/>
      <c r="AR68" s="79"/>
      <c r="AS68" s="105"/>
      <c r="AT68" s="79"/>
      <c r="AU68" s="79"/>
      <c r="AV68" s="79"/>
      <c r="AW68" s="79"/>
      <c r="AX68" s="79"/>
      <c r="AY68" s="79"/>
      <c r="AZ68" s="79"/>
      <c r="BA68" s="105"/>
      <c r="BB68" s="105"/>
      <c r="BC68" s="79"/>
      <c r="BD68" s="79"/>
      <c r="BE68" s="79"/>
      <c r="BF68" s="79"/>
      <c r="BG68" s="79"/>
      <c r="BH68" s="104"/>
      <c r="BI68" s="79"/>
      <c r="BJ68" s="79"/>
      <c r="BK68" s="79"/>
      <c r="BL68" s="79"/>
      <c r="BM68" s="79"/>
      <c r="BN68" s="79"/>
      <c r="BO68" s="79"/>
      <c r="BP68" s="79"/>
      <c r="BQ68" s="79"/>
      <c r="BR68" s="79"/>
      <c r="BS68" s="79"/>
      <c r="BT68" s="79"/>
      <c r="BU68" s="79"/>
      <c r="BV68" s="79"/>
      <c r="BW68" s="79"/>
      <c r="BX68" s="79"/>
      <c r="BY68" s="79"/>
      <c r="BZ68" s="79"/>
      <c r="CA68" s="79"/>
      <c r="CB68" s="79"/>
      <c r="CC68" s="79"/>
      <c r="CD68" s="79"/>
      <c r="CE68" s="79"/>
      <c r="CF68" s="79"/>
      <c r="CG68" s="79"/>
      <c r="CH68" s="79"/>
      <c r="CI68" s="79"/>
      <c r="CJ68" s="79"/>
      <c r="CK68" s="79"/>
      <c r="CL68" s="79"/>
      <c r="CM68" s="79"/>
      <c r="CN68" s="79"/>
      <c r="CO68" s="79"/>
      <c r="CP68" s="79"/>
      <c r="CQ68" s="79"/>
      <c r="CR68" s="104"/>
      <c r="CS68" s="79"/>
      <c r="CT68" s="79"/>
      <c r="CU68" s="79"/>
      <c r="CV68" s="79"/>
      <c r="CW68" s="79"/>
      <c r="CX68" s="79"/>
      <c r="CY68" s="79"/>
      <c r="CZ68" s="79"/>
      <c r="DA68" s="79"/>
      <c r="DB68" s="79"/>
      <c r="DC68" s="79"/>
      <c r="DD68" s="79"/>
      <c r="DE68" s="79"/>
      <c r="DF68" s="79"/>
      <c r="DG68" s="79"/>
      <c r="DH68" s="79"/>
      <c r="DI68" s="79"/>
      <c r="DJ68" s="79"/>
      <c r="DK68" s="79"/>
      <c r="DL68" s="79"/>
      <c r="DM68" s="79"/>
      <c r="DN68" s="79"/>
      <c r="DO68" s="79"/>
      <c r="DP68" s="79"/>
      <c r="DQ68" s="79"/>
      <c r="DR68" s="79"/>
    </row>
    <row r="69" spans="1:123" s="90" customFormat="1" ht="12.95" customHeight="1" x14ac:dyDescent="0.25">
      <c r="A69" s="61" t="str">
        <f t="shared" si="1"/>
        <v>09. ATENDIMENTO AMBULATORIAL PROCED. AMBULATORIAIS</v>
      </c>
      <c r="B69" s="39" t="s">
        <v>7</v>
      </c>
      <c r="C69" s="40">
        <v>43831</v>
      </c>
      <c r="D69" s="40">
        <v>43862</v>
      </c>
      <c r="E69" s="40">
        <v>43891</v>
      </c>
      <c r="F69" s="40">
        <v>43922</v>
      </c>
      <c r="G69" s="40">
        <v>43952</v>
      </c>
      <c r="H69" s="40">
        <v>43983</v>
      </c>
      <c r="I69" s="40">
        <v>44013</v>
      </c>
      <c r="J69" s="40">
        <v>44044</v>
      </c>
      <c r="K69" s="40">
        <v>44075</v>
      </c>
      <c r="L69" s="40">
        <v>44105</v>
      </c>
      <c r="M69" s="40">
        <v>44136</v>
      </c>
      <c r="N69" s="40">
        <v>44166</v>
      </c>
      <c r="O69" s="39" t="s">
        <v>7</v>
      </c>
      <c r="P69" s="40">
        <v>44197</v>
      </c>
      <c r="Q69" s="40">
        <v>44228</v>
      </c>
      <c r="R69" s="40">
        <v>44256</v>
      </c>
      <c r="S69" s="40">
        <v>44287</v>
      </c>
      <c r="T69" s="40">
        <v>44317</v>
      </c>
      <c r="U69" s="40">
        <v>44348</v>
      </c>
      <c r="V69" s="40">
        <v>44378</v>
      </c>
      <c r="W69" s="40">
        <v>44409</v>
      </c>
      <c r="X69" s="40">
        <v>44440</v>
      </c>
      <c r="Y69" s="40">
        <v>44470</v>
      </c>
      <c r="Z69" s="40">
        <v>44501</v>
      </c>
      <c r="AA69" s="40">
        <v>44531</v>
      </c>
      <c r="AB69" s="39" t="s">
        <v>7</v>
      </c>
      <c r="AC69" s="40">
        <v>44562</v>
      </c>
      <c r="AD69" s="40">
        <v>44593</v>
      </c>
      <c r="AE69" s="40">
        <v>44621</v>
      </c>
      <c r="AF69" s="40">
        <v>44652</v>
      </c>
      <c r="AG69" s="40">
        <v>44682</v>
      </c>
      <c r="AH69" s="40">
        <v>44713</v>
      </c>
      <c r="AI69" s="40" t="s">
        <v>8</v>
      </c>
      <c r="AJ69" s="41" t="s">
        <v>7</v>
      </c>
      <c r="AK69" s="40" t="s">
        <v>10</v>
      </c>
      <c r="AL69" s="41" t="s">
        <v>7</v>
      </c>
      <c r="AM69" s="40">
        <v>44743</v>
      </c>
      <c r="AN69" s="40">
        <v>44774</v>
      </c>
      <c r="AO69" s="40">
        <v>44805</v>
      </c>
      <c r="AP69" s="40">
        <v>44835</v>
      </c>
      <c r="AQ69" s="40">
        <v>44866</v>
      </c>
      <c r="AR69" s="40">
        <v>44896</v>
      </c>
      <c r="AS69" s="41" t="s">
        <v>7</v>
      </c>
      <c r="AT69" s="40">
        <v>44927</v>
      </c>
      <c r="AU69" s="40">
        <v>44958</v>
      </c>
      <c r="AV69" s="40">
        <v>44986</v>
      </c>
      <c r="AW69" s="40">
        <v>45017</v>
      </c>
      <c r="AX69" s="40">
        <v>45047</v>
      </c>
      <c r="AY69" s="40">
        <v>45078</v>
      </c>
      <c r="AZ69" s="40">
        <v>45108</v>
      </c>
      <c r="BA69" s="41" t="s">
        <v>12</v>
      </c>
      <c r="BB69" s="41" t="s">
        <v>13</v>
      </c>
      <c r="BC69" s="40">
        <v>45139</v>
      </c>
      <c r="BD69" s="40">
        <v>45170</v>
      </c>
      <c r="BE69" s="42" t="s">
        <v>14</v>
      </c>
      <c r="BF69" s="40" t="s">
        <v>15</v>
      </c>
      <c r="BG69" s="43">
        <v>45200</v>
      </c>
      <c r="BH69" s="62" t="s">
        <v>97</v>
      </c>
      <c r="BI69" s="11" t="s">
        <v>7</v>
      </c>
      <c r="BJ69" s="11" t="s">
        <v>17</v>
      </c>
      <c r="BK69" s="11" t="s">
        <v>18</v>
      </c>
      <c r="BL69" s="11" t="s">
        <v>19</v>
      </c>
      <c r="BM69" s="11">
        <v>45200</v>
      </c>
      <c r="BN69" s="45">
        <v>45231</v>
      </c>
      <c r="BO69" s="45">
        <v>45261</v>
      </c>
      <c r="BP69" s="45">
        <v>45292</v>
      </c>
      <c r="BQ69" s="45">
        <v>45323</v>
      </c>
      <c r="BR69" s="45">
        <v>45352</v>
      </c>
      <c r="BS69" s="45">
        <v>45383</v>
      </c>
      <c r="BT69" s="45">
        <v>45413</v>
      </c>
      <c r="BU69" s="45">
        <v>45444</v>
      </c>
      <c r="BV69" s="45">
        <v>45474</v>
      </c>
      <c r="BW69" s="45">
        <v>45505</v>
      </c>
      <c r="BX69" s="45">
        <v>45536</v>
      </c>
      <c r="BY69" s="45">
        <v>45566</v>
      </c>
      <c r="BZ69" s="45">
        <v>45597</v>
      </c>
      <c r="CA69" s="45">
        <v>45627</v>
      </c>
      <c r="CB69" s="45">
        <v>45658</v>
      </c>
      <c r="CC69" s="45">
        <v>45689</v>
      </c>
      <c r="CD69" s="45">
        <v>45717</v>
      </c>
      <c r="CE69" s="45">
        <v>45748</v>
      </c>
      <c r="CF69" s="45">
        <v>45778</v>
      </c>
      <c r="CG69" s="45">
        <v>45809</v>
      </c>
      <c r="CH69" s="45">
        <v>45839</v>
      </c>
      <c r="CI69" s="45">
        <v>45870</v>
      </c>
      <c r="CJ69" s="45">
        <v>45901</v>
      </c>
      <c r="CK69" s="45">
        <v>45931</v>
      </c>
      <c r="CL69" s="45">
        <v>45962</v>
      </c>
      <c r="CM69" s="45">
        <v>45992</v>
      </c>
      <c r="CN69" s="45">
        <v>46023</v>
      </c>
      <c r="CO69" s="45">
        <v>46054</v>
      </c>
      <c r="CP69" s="45" t="s">
        <v>20</v>
      </c>
      <c r="CQ69" s="45" t="s">
        <v>21</v>
      </c>
      <c r="CR69" s="61" t="s">
        <v>98</v>
      </c>
      <c r="CS69" s="45" t="str">
        <f>CS$5</f>
        <v>Meta Parcial</v>
      </c>
      <c r="CT69" s="45" t="str">
        <f t="shared" ref="CT69:DR69" si="37">CT$5</f>
        <v>16/03 à 31/03</v>
      </c>
      <c r="CU69" s="45" t="str">
        <f t="shared" si="37"/>
        <v>Meta Mensal</v>
      </c>
      <c r="CV69" s="45" t="e">
        <f t="shared" ca="1" si="37"/>
        <v>#NAME?</v>
      </c>
      <c r="CW69" s="45" t="e">
        <f t="shared" ca="1" si="37"/>
        <v>#NAME?</v>
      </c>
      <c r="CX69" s="45" t="str">
        <f t="shared" si="37"/>
        <v>Meta Parcial</v>
      </c>
      <c r="CY69" s="45" t="str">
        <f t="shared" si="37"/>
        <v>01/05 à 15/05</v>
      </c>
      <c r="CZ69" s="45" t="str">
        <f t="shared" si="37"/>
        <v>Meta Parcial</v>
      </c>
      <c r="DA69" s="45" t="str">
        <f t="shared" si="37"/>
        <v>16/05 à 31/05</v>
      </c>
      <c r="DB69" s="45" t="e">
        <f t="shared" ca="1" si="37"/>
        <v>#NAME?</v>
      </c>
      <c r="DC69" s="45" t="str">
        <f t="shared" si="37"/>
        <v>Meta Mensal</v>
      </c>
      <c r="DD69" s="45" t="e">
        <f t="shared" ca="1" si="37"/>
        <v>#NAME?</v>
      </c>
      <c r="DE69" s="45" t="e">
        <f t="shared" ca="1" si="37"/>
        <v>#NAME?</v>
      </c>
      <c r="DF69" s="45" t="e">
        <f t="shared" ca="1" si="37"/>
        <v>#NAME?</v>
      </c>
      <c r="DG69" s="45" t="e">
        <f t="shared" ca="1" si="37"/>
        <v>#NAME?</v>
      </c>
      <c r="DH69" s="45" t="e">
        <f t="shared" ca="1" si="37"/>
        <v>#NAME?</v>
      </c>
      <c r="DI69" s="45" t="e">
        <f t="shared" ca="1" si="37"/>
        <v>#NAME?</v>
      </c>
      <c r="DJ69" s="45" t="e">
        <f t="shared" ca="1" si="37"/>
        <v>#NAME?</v>
      </c>
      <c r="DK69" s="45" t="e">
        <f t="shared" ca="1" si="37"/>
        <v>#NAME?</v>
      </c>
      <c r="DL69" s="45" t="e">
        <f t="shared" ca="1" si="37"/>
        <v>#NAME?</v>
      </c>
      <c r="DM69" s="45" t="e">
        <f t="shared" ca="1" si="37"/>
        <v>#NAME?</v>
      </c>
      <c r="DN69" s="45" t="e">
        <f t="shared" ca="1" si="37"/>
        <v>#NAME?</v>
      </c>
      <c r="DO69" s="45" t="e">
        <f t="shared" ca="1" si="37"/>
        <v>#NAME?</v>
      </c>
      <c r="DP69" s="45" t="e">
        <f t="shared" ca="1" si="37"/>
        <v>#NAME?</v>
      </c>
      <c r="DQ69" s="45" t="e">
        <f t="shared" ca="1" si="37"/>
        <v>#NAME?</v>
      </c>
      <c r="DR69" s="45" t="str">
        <f t="shared" si="37"/>
        <v>01/08 à 24/08</v>
      </c>
    </row>
    <row r="70" spans="1:123" s="24" customFormat="1" ht="12.95" customHeight="1" x14ac:dyDescent="0.25">
      <c r="A70" s="25" t="str">
        <f t="shared" si="1"/>
        <v>Procedimentos Ambulatoriais</v>
      </c>
      <c r="B70" s="65">
        <v>150</v>
      </c>
      <c r="C70" s="65">
        <v>0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150</v>
      </c>
      <c r="P70" s="65">
        <v>0</v>
      </c>
      <c r="Q70" s="65">
        <v>0</v>
      </c>
      <c r="R70" s="65">
        <v>0</v>
      </c>
      <c r="S70" s="65">
        <v>0</v>
      </c>
      <c r="T70" s="65">
        <v>0</v>
      </c>
      <c r="U70" s="65">
        <v>0</v>
      </c>
      <c r="V70" s="65">
        <v>0</v>
      </c>
      <c r="W70" s="65">
        <v>0</v>
      </c>
      <c r="X70" s="65">
        <v>0</v>
      </c>
      <c r="Y70" s="65">
        <v>0</v>
      </c>
      <c r="Z70" s="65">
        <v>0</v>
      </c>
      <c r="AA70" s="65">
        <v>0</v>
      </c>
      <c r="AB70" s="65">
        <v>150</v>
      </c>
      <c r="AC70" s="65">
        <v>144</v>
      </c>
      <c r="AD70" s="65">
        <v>176</v>
      </c>
      <c r="AE70" s="65">
        <v>220</v>
      </c>
      <c r="AF70" s="65">
        <v>204</v>
      </c>
      <c r="AG70" s="65">
        <v>400</v>
      </c>
      <c r="AH70" s="65">
        <v>344</v>
      </c>
      <c r="AI70" s="65">
        <v>103</v>
      </c>
      <c r="AJ70" s="65">
        <v>0</v>
      </c>
      <c r="AK70" s="65">
        <v>215</v>
      </c>
      <c r="AL70" s="65">
        <v>132</v>
      </c>
      <c r="AM70" s="27">
        <v>318</v>
      </c>
      <c r="AN70" s="27">
        <v>316</v>
      </c>
      <c r="AO70" s="27">
        <v>274</v>
      </c>
      <c r="AP70" s="27">
        <v>354</v>
      </c>
      <c r="AQ70" s="27">
        <v>305</v>
      </c>
      <c r="AR70" s="27">
        <v>224</v>
      </c>
      <c r="AS70" s="65">
        <v>132</v>
      </c>
      <c r="AT70" s="27">
        <v>232</v>
      </c>
      <c r="AU70" s="27">
        <v>260</v>
      </c>
      <c r="AV70" s="27">
        <v>212</v>
      </c>
      <c r="AW70" s="27">
        <v>246</v>
      </c>
      <c r="AX70" s="27">
        <v>199</v>
      </c>
      <c r="AY70" s="27">
        <v>212</v>
      </c>
      <c r="AZ70" s="27">
        <v>196</v>
      </c>
      <c r="BA70" s="27">
        <v>144</v>
      </c>
      <c r="BB70" s="27">
        <v>54</v>
      </c>
      <c r="BC70" s="27">
        <v>198</v>
      </c>
      <c r="BD70" s="27">
        <v>196</v>
      </c>
      <c r="BE70" s="27">
        <v>64</v>
      </c>
      <c r="BF70" s="27">
        <v>111</v>
      </c>
      <c r="BG70" s="28">
        <v>263</v>
      </c>
      <c r="BH70" s="29" t="s">
        <v>99</v>
      </c>
      <c r="BI70" s="27">
        <v>100</v>
      </c>
      <c r="BJ70" s="27">
        <v>52</v>
      </c>
      <c r="BK70" s="27">
        <v>152</v>
      </c>
      <c r="BL70" s="27">
        <v>100</v>
      </c>
      <c r="BM70" s="27">
        <v>263</v>
      </c>
      <c r="BN70" s="27">
        <v>229</v>
      </c>
      <c r="BO70" s="27">
        <v>281</v>
      </c>
      <c r="BP70" s="27">
        <v>279</v>
      </c>
      <c r="BQ70" s="27">
        <v>214</v>
      </c>
      <c r="BR70" s="27">
        <v>184</v>
      </c>
      <c r="BS70" s="27">
        <v>212</v>
      </c>
      <c r="BT70" s="27">
        <v>221</v>
      </c>
      <c r="BU70" s="27">
        <v>218</v>
      </c>
      <c r="BV70" s="27">
        <v>173</v>
      </c>
      <c r="BW70" s="27">
        <v>189</v>
      </c>
      <c r="BX70" s="27">
        <v>298</v>
      </c>
      <c r="BY70" s="27">
        <v>258</v>
      </c>
      <c r="BZ70" s="27">
        <v>311</v>
      </c>
      <c r="CA70" s="27">
        <v>287</v>
      </c>
      <c r="CB70" s="27">
        <v>297</v>
      </c>
      <c r="CC70" s="27">
        <v>239</v>
      </c>
      <c r="CD70" s="27">
        <v>328</v>
      </c>
      <c r="CE70" s="27">
        <v>293</v>
      </c>
      <c r="CF70" s="27">
        <v>322</v>
      </c>
      <c r="CG70" s="27">
        <v>302</v>
      </c>
      <c r="CH70" s="27">
        <v>392</v>
      </c>
      <c r="CI70" s="27">
        <v>387</v>
      </c>
      <c r="CJ70" s="27">
        <v>336</v>
      </c>
      <c r="CK70" s="27">
        <v>335</v>
      </c>
      <c r="CL70" s="27">
        <v>345</v>
      </c>
      <c r="CM70" s="27">
        <v>343</v>
      </c>
      <c r="CN70" s="27">
        <v>247</v>
      </c>
      <c r="CO70" s="27">
        <v>189</v>
      </c>
      <c r="CP70" s="27">
        <v>48</v>
      </c>
      <c r="CQ70" s="27">
        <v>115</v>
      </c>
      <c r="CR70" s="25" t="s">
        <v>99</v>
      </c>
      <c r="CS70" s="27">
        <f>ROUND((CU70/31)*16,0)</f>
        <v>121</v>
      </c>
      <c r="CT70" s="46">
        <v>133</v>
      </c>
      <c r="CU70" s="27">
        <v>235</v>
      </c>
      <c r="CV70" s="27">
        <f>CT70+CQ70</f>
        <v>248</v>
      </c>
      <c r="CW70" s="27">
        <v>259</v>
      </c>
      <c r="CX70" s="27">
        <f>ROUND((CU70/31)*15,0)</f>
        <v>114</v>
      </c>
      <c r="CY70" s="27"/>
      <c r="CZ70" s="27">
        <f>ROUND((DC70/31)*16,0)</f>
        <v>121</v>
      </c>
      <c r="DA70" s="27"/>
      <c r="DB70" s="27">
        <v>258</v>
      </c>
      <c r="DC70" s="27">
        <v>235</v>
      </c>
      <c r="DD70" s="27">
        <v>250</v>
      </c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</row>
    <row r="71" spans="1:123" customFormat="1" ht="12.95" customHeight="1" x14ac:dyDescent="0.25">
      <c r="A71">
        <f t="shared" si="1"/>
        <v>0</v>
      </c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U71" s="8"/>
      <c r="DD71" s="8"/>
    </row>
    <row r="72" spans="1:123" customFormat="1" ht="12.95" customHeight="1" x14ac:dyDescent="0.25">
      <c r="A72" s="57" t="str">
        <f t="shared" si="1"/>
        <v>10. CONSULTAS MÉDICAS OFERTADAS</v>
      </c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57" t="s">
        <v>100</v>
      </c>
      <c r="CS72" s="45" t="str">
        <f>CS$5</f>
        <v>Meta Parcial</v>
      </c>
      <c r="CT72" s="45" t="str">
        <f t="shared" ref="CT72:DR72" si="38">CT$5</f>
        <v>16/03 à 31/03</v>
      </c>
      <c r="CU72" s="45" t="str">
        <f t="shared" si="38"/>
        <v>Meta Mensal</v>
      </c>
      <c r="CV72" s="45" t="e">
        <f t="shared" ca="1" si="38"/>
        <v>#NAME?</v>
      </c>
      <c r="CW72" s="45" t="e">
        <f t="shared" ca="1" si="38"/>
        <v>#NAME?</v>
      </c>
      <c r="CX72" s="45" t="str">
        <f t="shared" si="38"/>
        <v>Meta Parcial</v>
      </c>
      <c r="CY72" s="45" t="str">
        <f t="shared" si="38"/>
        <v>01/05 à 15/05</v>
      </c>
      <c r="CZ72" s="45" t="str">
        <f t="shared" si="38"/>
        <v>Meta Parcial</v>
      </c>
      <c r="DA72" s="45" t="str">
        <f t="shared" si="38"/>
        <v>16/05 à 31/05</v>
      </c>
      <c r="DB72" s="45" t="e">
        <f t="shared" ca="1" si="38"/>
        <v>#NAME?</v>
      </c>
      <c r="DC72" s="45" t="str">
        <f t="shared" si="38"/>
        <v>Meta Mensal</v>
      </c>
      <c r="DD72" s="45" t="e">
        <f t="shared" ca="1" si="38"/>
        <v>#NAME?</v>
      </c>
      <c r="DE72" s="45" t="e">
        <f t="shared" ca="1" si="38"/>
        <v>#NAME?</v>
      </c>
      <c r="DF72" s="45" t="e">
        <f t="shared" ca="1" si="38"/>
        <v>#NAME?</v>
      </c>
      <c r="DG72" s="45" t="e">
        <f t="shared" ca="1" si="38"/>
        <v>#NAME?</v>
      </c>
      <c r="DH72" s="45" t="e">
        <f t="shared" ca="1" si="38"/>
        <v>#NAME?</v>
      </c>
      <c r="DI72" s="45" t="e">
        <f t="shared" ca="1" si="38"/>
        <v>#NAME?</v>
      </c>
      <c r="DJ72" s="45" t="e">
        <f t="shared" ca="1" si="38"/>
        <v>#NAME?</v>
      </c>
      <c r="DK72" s="45" t="e">
        <f t="shared" ca="1" si="38"/>
        <v>#NAME?</v>
      </c>
      <c r="DL72" s="45" t="e">
        <f t="shared" ca="1" si="38"/>
        <v>#NAME?</v>
      </c>
      <c r="DM72" s="45" t="e">
        <f t="shared" ca="1" si="38"/>
        <v>#NAME?</v>
      </c>
      <c r="DN72" s="45" t="e">
        <f t="shared" ca="1" si="38"/>
        <v>#NAME?</v>
      </c>
      <c r="DO72" s="45" t="e">
        <f t="shared" ca="1" si="38"/>
        <v>#NAME?</v>
      </c>
      <c r="DP72" s="45" t="e">
        <f t="shared" ca="1" si="38"/>
        <v>#NAME?</v>
      </c>
      <c r="DQ72" s="45" t="e">
        <f t="shared" ca="1" si="38"/>
        <v>#NAME?</v>
      </c>
      <c r="DR72" s="45" t="str">
        <f t="shared" si="38"/>
        <v>01/08 à 24/08</v>
      </c>
      <c r="DS72" s="90"/>
    </row>
    <row r="73" spans="1:123" customFormat="1" ht="12.95" customHeight="1" x14ac:dyDescent="0.25">
      <c r="A73" s="107" t="str">
        <f t="shared" ref="A73:A136" si="39">CR73</f>
        <v>Primeira consulta [30%]</v>
      </c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7" t="s">
        <v>101</v>
      </c>
      <c r="CS73" s="27">
        <f>ROUND((30%*CS55),0)</f>
        <v>232</v>
      </c>
      <c r="CT73" s="108">
        <v>315</v>
      </c>
      <c r="CU73" s="27">
        <f>ROUND((30%*CU55),0)</f>
        <v>450</v>
      </c>
      <c r="CV73" s="27">
        <f>CT73+CQ73</f>
        <v>315</v>
      </c>
      <c r="CW73" s="109">
        <v>555</v>
      </c>
      <c r="CX73" s="27">
        <f>ROUND((30%*CX55),0)</f>
        <v>218</v>
      </c>
      <c r="CY73" s="109"/>
      <c r="CZ73" s="27">
        <f>ROUND((DC73/31)*16,0)</f>
        <v>232</v>
      </c>
      <c r="DA73" s="109"/>
      <c r="DB73" s="27">
        <v>590</v>
      </c>
      <c r="DC73" s="27">
        <f>30%*DC55</f>
        <v>450</v>
      </c>
      <c r="DD73" s="109">
        <v>710</v>
      </c>
      <c r="DE73" s="109"/>
      <c r="DF73" s="109"/>
      <c r="DG73" s="109"/>
      <c r="DH73" s="109"/>
      <c r="DI73" s="109"/>
      <c r="DJ73" s="109"/>
      <c r="DK73" s="109"/>
      <c r="DL73" s="109"/>
      <c r="DM73" s="109"/>
      <c r="DN73" s="109"/>
      <c r="DO73" s="109"/>
      <c r="DP73" s="109"/>
      <c r="DQ73" s="109"/>
      <c r="DR73" s="109"/>
      <c r="DS73" s="24"/>
    </row>
    <row r="74" spans="1:123" customFormat="1" ht="12.95" customHeight="1" x14ac:dyDescent="0.25">
      <c r="A74" s="107" t="str">
        <f t="shared" si="39"/>
        <v>Primeira consulta de egresso, Interconsulta e/ou consultas subsequentes (retornos) [70%]</v>
      </c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7" t="s">
        <v>102</v>
      </c>
      <c r="CS74" s="27">
        <f>CS55-CS73</f>
        <v>542</v>
      </c>
      <c r="CT74" s="108">
        <v>755</v>
      </c>
      <c r="CU74" s="27">
        <f>CU55-CU73</f>
        <v>1050</v>
      </c>
      <c r="CV74" s="27">
        <f>CT74+CQ74</f>
        <v>755</v>
      </c>
      <c r="CW74" s="109">
        <v>2236</v>
      </c>
      <c r="CX74" s="27">
        <f>CX55-CX73</f>
        <v>508</v>
      </c>
      <c r="CY74" s="109"/>
      <c r="CZ74" s="27">
        <f>ROUND((DC74/31)*16,0)</f>
        <v>542</v>
      </c>
      <c r="DA74" s="109"/>
      <c r="DB74" s="27">
        <v>1700</v>
      </c>
      <c r="DC74" s="27">
        <f>DC55-DC73</f>
        <v>1050</v>
      </c>
      <c r="DD74" s="109">
        <v>2486</v>
      </c>
      <c r="DE74" s="109"/>
      <c r="DF74" s="109"/>
      <c r="DG74" s="109"/>
      <c r="DH74" s="109"/>
      <c r="DI74" s="109"/>
      <c r="DJ74" s="109"/>
      <c r="DK74" s="109"/>
      <c r="DL74" s="109"/>
      <c r="DM74" s="109"/>
      <c r="DN74" s="109"/>
      <c r="DO74" s="109"/>
      <c r="DP74" s="109"/>
      <c r="DQ74" s="109"/>
      <c r="DR74" s="109"/>
      <c r="DS74" s="24"/>
    </row>
    <row r="75" spans="1:123" customFormat="1" ht="12.95" customHeight="1" x14ac:dyDescent="0.25">
      <c r="A75" s="110" t="str">
        <f t="shared" si="39"/>
        <v>Total</v>
      </c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10" t="s">
        <v>43</v>
      </c>
      <c r="CS75" s="86">
        <f t="shared" ref="CS75:DR75" si="40">SUM(CS73:CS74)</f>
        <v>774</v>
      </c>
      <c r="CT75" s="86">
        <f t="shared" si="40"/>
        <v>1070</v>
      </c>
      <c r="CU75" s="86">
        <f t="shared" si="40"/>
        <v>1500</v>
      </c>
      <c r="CV75" s="86">
        <f t="shared" si="40"/>
        <v>1070</v>
      </c>
      <c r="CW75" s="86">
        <f t="shared" si="40"/>
        <v>2791</v>
      </c>
      <c r="CX75" s="86">
        <f t="shared" si="40"/>
        <v>726</v>
      </c>
      <c r="CY75" s="86">
        <f t="shared" si="40"/>
        <v>0</v>
      </c>
      <c r="CZ75" s="86">
        <f t="shared" si="40"/>
        <v>774</v>
      </c>
      <c r="DA75" s="86">
        <f t="shared" si="40"/>
        <v>0</v>
      </c>
      <c r="DB75" s="86">
        <f t="shared" si="40"/>
        <v>2290</v>
      </c>
      <c r="DC75" s="86">
        <f t="shared" si="40"/>
        <v>1500</v>
      </c>
      <c r="DD75" s="86">
        <f t="shared" si="40"/>
        <v>3196</v>
      </c>
      <c r="DE75" s="86">
        <f t="shared" si="40"/>
        <v>0</v>
      </c>
      <c r="DF75" s="86">
        <f t="shared" si="40"/>
        <v>0</v>
      </c>
      <c r="DG75" s="86">
        <f t="shared" si="40"/>
        <v>0</v>
      </c>
      <c r="DH75" s="86">
        <f t="shared" si="40"/>
        <v>0</v>
      </c>
      <c r="DI75" s="86">
        <f t="shared" si="40"/>
        <v>0</v>
      </c>
      <c r="DJ75" s="86">
        <f t="shared" si="40"/>
        <v>0</v>
      </c>
      <c r="DK75" s="86">
        <f t="shared" si="40"/>
        <v>0</v>
      </c>
      <c r="DL75" s="86">
        <f t="shared" si="40"/>
        <v>0</v>
      </c>
      <c r="DM75" s="86">
        <f t="shared" si="40"/>
        <v>0</v>
      </c>
      <c r="DN75" s="86">
        <f t="shared" si="40"/>
        <v>0</v>
      </c>
      <c r="DO75" s="86">
        <f t="shared" si="40"/>
        <v>0</v>
      </c>
      <c r="DP75" s="86">
        <f t="shared" si="40"/>
        <v>0</v>
      </c>
      <c r="DQ75" s="86">
        <f t="shared" si="40"/>
        <v>0</v>
      </c>
      <c r="DR75" s="86">
        <f t="shared" si="40"/>
        <v>0</v>
      </c>
      <c r="DS75" s="111"/>
    </row>
    <row r="76" spans="1:123" ht="12.95" customHeight="1" x14ac:dyDescent="0.25">
      <c r="A76" s="73">
        <f t="shared" si="39"/>
        <v>0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81"/>
      <c r="AK76" s="74"/>
      <c r="AL76" s="81"/>
      <c r="AM76" s="74"/>
      <c r="AN76" s="74"/>
      <c r="AO76" s="74"/>
      <c r="AP76" s="74"/>
      <c r="AQ76" s="74"/>
      <c r="AR76" s="74"/>
      <c r="AS76" s="81"/>
      <c r="AT76" s="74"/>
      <c r="AU76" s="74"/>
      <c r="AV76" s="74"/>
      <c r="AW76" s="74"/>
      <c r="AX76" s="74"/>
      <c r="AY76" s="74"/>
      <c r="AZ76" s="74"/>
      <c r="BA76" s="81"/>
      <c r="BB76" s="81"/>
      <c r="BC76" s="74"/>
      <c r="BD76" s="74"/>
      <c r="BE76" s="74"/>
      <c r="BF76" s="74"/>
      <c r="BG76" s="74"/>
      <c r="BH76" s="73"/>
      <c r="BI76" s="74"/>
      <c r="BJ76" s="74"/>
      <c r="BK76" s="74"/>
      <c r="BL76" s="74"/>
      <c r="BM76" s="74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3"/>
      <c r="CS76" s="74"/>
      <c r="CT76" s="74"/>
      <c r="CU76" s="74"/>
      <c r="CV76" s="74"/>
      <c r="CW76" s="74"/>
      <c r="CX76" s="74"/>
      <c r="CY76" s="74"/>
      <c r="CZ76" s="74"/>
      <c r="DA76" s="74"/>
      <c r="DB76" s="74"/>
      <c r="DC76" s="74"/>
      <c r="DD76" s="74"/>
      <c r="DE76" s="74"/>
      <c r="DF76" s="74"/>
      <c r="DG76" s="74"/>
      <c r="DH76" s="74"/>
      <c r="DI76" s="74"/>
      <c r="DJ76" s="74"/>
      <c r="DK76" s="74"/>
      <c r="DL76" s="74"/>
      <c r="DM76" s="74"/>
      <c r="DN76" s="74"/>
      <c r="DO76" s="74"/>
      <c r="DP76" s="74"/>
      <c r="DQ76" s="74"/>
      <c r="DR76" s="74"/>
    </row>
    <row r="77" spans="1:123" s="90" customFormat="1" ht="12.95" customHeight="1" x14ac:dyDescent="0.25">
      <c r="A77" s="61" t="str">
        <f t="shared" si="39"/>
        <v>11. SADT EXTERNO REALIZADO</v>
      </c>
      <c r="B77" s="39" t="s">
        <v>7</v>
      </c>
      <c r="C77" s="40">
        <v>43831</v>
      </c>
      <c r="D77" s="40">
        <v>43862</v>
      </c>
      <c r="E77" s="40">
        <v>43891</v>
      </c>
      <c r="F77" s="40">
        <v>43922</v>
      </c>
      <c r="G77" s="40">
        <v>43952</v>
      </c>
      <c r="H77" s="40">
        <v>43983</v>
      </c>
      <c r="I77" s="40">
        <v>44013</v>
      </c>
      <c r="J77" s="40">
        <v>44044</v>
      </c>
      <c r="K77" s="40">
        <v>44075</v>
      </c>
      <c r="L77" s="40">
        <v>44105</v>
      </c>
      <c r="M77" s="40">
        <v>44136</v>
      </c>
      <c r="N77" s="40">
        <v>44166</v>
      </c>
      <c r="O77" s="39" t="s">
        <v>7</v>
      </c>
      <c r="P77" s="40">
        <v>44197</v>
      </c>
      <c r="Q77" s="40">
        <v>44228</v>
      </c>
      <c r="R77" s="40">
        <v>44256</v>
      </c>
      <c r="S77" s="40">
        <v>44287</v>
      </c>
      <c r="T77" s="40">
        <v>44317</v>
      </c>
      <c r="U77" s="40">
        <v>44348</v>
      </c>
      <c r="V77" s="40">
        <v>44378</v>
      </c>
      <c r="W77" s="40">
        <v>44409</v>
      </c>
      <c r="X77" s="40">
        <v>44440</v>
      </c>
      <c r="Y77" s="40">
        <v>44470</v>
      </c>
      <c r="Z77" s="40">
        <v>44501</v>
      </c>
      <c r="AA77" s="40">
        <v>44531</v>
      </c>
      <c r="AB77" s="39"/>
      <c r="AC77" s="40"/>
      <c r="AD77" s="40"/>
      <c r="AE77" s="40"/>
      <c r="AF77" s="40"/>
      <c r="AG77" s="40"/>
      <c r="AH77" s="40"/>
      <c r="AI77" s="40" t="s">
        <v>8</v>
      </c>
      <c r="AJ77" s="41" t="s">
        <v>7</v>
      </c>
      <c r="AK77" s="40" t="s">
        <v>10</v>
      </c>
      <c r="AL77" s="41" t="s">
        <v>7</v>
      </c>
      <c r="AM77" s="40">
        <v>44743</v>
      </c>
      <c r="AN77" s="40">
        <v>44774</v>
      </c>
      <c r="AO77" s="40">
        <v>44805</v>
      </c>
      <c r="AP77" s="40">
        <v>44835</v>
      </c>
      <c r="AQ77" s="40">
        <v>44866</v>
      </c>
      <c r="AR77" s="40">
        <v>44896</v>
      </c>
      <c r="AS77" s="41" t="s">
        <v>7</v>
      </c>
      <c r="AT77" s="40">
        <v>44927</v>
      </c>
      <c r="AU77" s="40">
        <v>44958</v>
      </c>
      <c r="AV77" s="40">
        <v>44986</v>
      </c>
      <c r="AW77" s="40">
        <v>45017</v>
      </c>
      <c r="AX77" s="40">
        <v>45047</v>
      </c>
      <c r="AY77" s="40">
        <v>45078</v>
      </c>
      <c r="AZ77" s="40">
        <v>45108</v>
      </c>
      <c r="BA77" s="41" t="s">
        <v>12</v>
      </c>
      <c r="BB77" s="41" t="s">
        <v>13</v>
      </c>
      <c r="BC77" s="40">
        <v>45139</v>
      </c>
      <c r="BD77" s="40">
        <v>45170</v>
      </c>
      <c r="BE77" s="42" t="s">
        <v>14</v>
      </c>
      <c r="BF77" s="40" t="s">
        <v>15</v>
      </c>
      <c r="BG77" s="43">
        <v>45200</v>
      </c>
      <c r="BH77" s="62" t="s">
        <v>103</v>
      </c>
      <c r="BI77" s="11" t="s">
        <v>7</v>
      </c>
      <c r="BJ77" s="11" t="s">
        <v>17</v>
      </c>
      <c r="BK77" s="11" t="s">
        <v>18</v>
      </c>
      <c r="BL77" s="11" t="s">
        <v>19</v>
      </c>
      <c r="BM77" s="11">
        <v>45200</v>
      </c>
      <c r="BN77" s="45">
        <v>45231</v>
      </c>
      <c r="BO77" s="45">
        <v>45261</v>
      </c>
      <c r="BP77" s="45">
        <v>45292</v>
      </c>
      <c r="BQ77" s="45">
        <v>45323</v>
      </c>
      <c r="BR77" s="45">
        <v>45352</v>
      </c>
      <c r="BS77" s="45">
        <v>45383</v>
      </c>
      <c r="BT77" s="45">
        <v>45413</v>
      </c>
      <c r="BU77" s="45">
        <v>45444</v>
      </c>
      <c r="BV77" s="45">
        <v>45474</v>
      </c>
      <c r="BW77" s="45">
        <v>45505</v>
      </c>
      <c r="BX77" s="45">
        <v>45536</v>
      </c>
      <c r="BY77" s="45">
        <v>45566</v>
      </c>
      <c r="BZ77" s="45">
        <v>45597</v>
      </c>
      <c r="CA77" s="45">
        <v>45627</v>
      </c>
      <c r="CB77" s="45">
        <v>45658</v>
      </c>
      <c r="CC77" s="45">
        <v>45689</v>
      </c>
      <c r="CD77" s="45">
        <v>45717</v>
      </c>
      <c r="CE77" s="45">
        <v>45748</v>
      </c>
      <c r="CF77" s="45">
        <v>45778</v>
      </c>
      <c r="CG77" s="45">
        <v>45809</v>
      </c>
      <c r="CH77" s="45">
        <v>45839</v>
      </c>
      <c r="CI77" s="45">
        <v>45870</v>
      </c>
      <c r="CJ77" s="45">
        <v>45901</v>
      </c>
      <c r="CK77" s="45">
        <v>45931</v>
      </c>
      <c r="CL77" s="45">
        <v>45962</v>
      </c>
      <c r="CM77" s="45">
        <v>45992</v>
      </c>
      <c r="CN77" s="45">
        <v>46023</v>
      </c>
      <c r="CO77" s="45">
        <v>46054</v>
      </c>
      <c r="CP77" s="45" t="s">
        <v>20</v>
      </c>
      <c r="CQ77" s="45" t="s">
        <v>21</v>
      </c>
      <c r="CR77" s="61" t="s">
        <v>104</v>
      </c>
      <c r="CS77" s="45" t="str">
        <f>CS$5</f>
        <v>Meta Parcial</v>
      </c>
      <c r="CT77" s="45" t="str">
        <f t="shared" ref="CT77:DR77" si="41">CT$5</f>
        <v>16/03 à 31/03</v>
      </c>
      <c r="CU77" s="45" t="str">
        <f t="shared" si="41"/>
        <v>Meta Mensal</v>
      </c>
      <c r="CV77" s="45" t="e">
        <f t="shared" ca="1" si="41"/>
        <v>#NAME?</v>
      </c>
      <c r="CW77" s="45" t="e">
        <f t="shared" ca="1" si="41"/>
        <v>#NAME?</v>
      </c>
      <c r="CX77" s="45" t="str">
        <f t="shared" si="41"/>
        <v>Meta Parcial</v>
      </c>
      <c r="CY77" s="45" t="str">
        <f t="shared" si="41"/>
        <v>01/05 à 15/05</v>
      </c>
      <c r="CZ77" s="45" t="str">
        <f t="shared" si="41"/>
        <v>Meta Parcial</v>
      </c>
      <c r="DA77" s="45" t="str">
        <f t="shared" si="41"/>
        <v>16/05 à 31/05</v>
      </c>
      <c r="DB77" s="45" t="e">
        <f t="shared" ca="1" si="41"/>
        <v>#NAME?</v>
      </c>
      <c r="DC77" s="45" t="str">
        <f t="shared" si="41"/>
        <v>Meta Mensal</v>
      </c>
      <c r="DD77" s="45" t="e">
        <f t="shared" ca="1" si="41"/>
        <v>#NAME?</v>
      </c>
      <c r="DE77" s="45" t="e">
        <f t="shared" ca="1" si="41"/>
        <v>#NAME?</v>
      </c>
      <c r="DF77" s="45" t="e">
        <f t="shared" ca="1" si="41"/>
        <v>#NAME?</v>
      </c>
      <c r="DG77" s="45" t="e">
        <f t="shared" ca="1" si="41"/>
        <v>#NAME?</v>
      </c>
      <c r="DH77" s="45" t="e">
        <f t="shared" ca="1" si="41"/>
        <v>#NAME?</v>
      </c>
      <c r="DI77" s="45" t="e">
        <f t="shared" ca="1" si="41"/>
        <v>#NAME?</v>
      </c>
      <c r="DJ77" s="45" t="e">
        <f t="shared" ca="1" si="41"/>
        <v>#NAME?</v>
      </c>
      <c r="DK77" s="45" t="e">
        <f t="shared" ca="1" si="41"/>
        <v>#NAME?</v>
      </c>
      <c r="DL77" s="45" t="e">
        <f t="shared" ca="1" si="41"/>
        <v>#NAME?</v>
      </c>
      <c r="DM77" s="45" t="e">
        <f t="shared" ca="1" si="41"/>
        <v>#NAME?</v>
      </c>
      <c r="DN77" s="45" t="e">
        <f t="shared" ca="1" si="41"/>
        <v>#NAME?</v>
      </c>
      <c r="DO77" s="45" t="e">
        <f t="shared" ca="1" si="41"/>
        <v>#NAME?</v>
      </c>
      <c r="DP77" s="45" t="e">
        <f t="shared" ca="1" si="41"/>
        <v>#NAME?</v>
      </c>
      <c r="DQ77" s="45" t="e">
        <f t="shared" ca="1" si="41"/>
        <v>#NAME?</v>
      </c>
      <c r="DR77" s="45" t="str">
        <f t="shared" si="41"/>
        <v>01/08 à 24/08</v>
      </c>
    </row>
    <row r="78" spans="1:123" s="24" customFormat="1" ht="12.95" customHeight="1" x14ac:dyDescent="0.25">
      <c r="A78" s="58" t="str">
        <f t="shared" si="39"/>
        <v>Ecocardiograma (Estresse, Transesofágico e Transtorácico)</v>
      </c>
      <c r="B78" s="109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109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112"/>
      <c r="AC78" s="113"/>
      <c r="AD78" s="113"/>
      <c r="AE78" s="113"/>
      <c r="AF78" s="114"/>
      <c r="AG78" s="114"/>
      <c r="AH78" s="114"/>
      <c r="AI78" s="115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8"/>
      <c r="BH78" s="29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63"/>
      <c r="CQ78" s="63"/>
      <c r="CR78" s="58" t="s">
        <v>105</v>
      </c>
      <c r="CS78" s="27">
        <f>ROUND((CU78/31)*16,0)</f>
        <v>26</v>
      </c>
      <c r="CT78" s="117">
        <v>0</v>
      </c>
      <c r="CU78" s="27">
        <v>50</v>
      </c>
      <c r="CV78" s="27">
        <f t="shared" ref="CV78:CV83" si="42">CT78+CQ78</f>
        <v>0</v>
      </c>
      <c r="CW78" s="118">
        <v>21</v>
      </c>
      <c r="CX78" s="27">
        <f>ROUND((CU78/31)*15,0)</f>
        <v>24</v>
      </c>
      <c r="CY78" s="118"/>
      <c r="CZ78" s="27">
        <f>ROUND((DC78/31)*16,0)</f>
        <v>26</v>
      </c>
      <c r="DA78" s="118"/>
      <c r="DB78" s="27">
        <v>25</v>
      </c>
      <c r="DC78" s="27">
        <v>50</v>
      </c>
      <c r="DD78" s="118">
        <v>34</v>
      </c>
      <c r="DE78" s="118"/>
      <c r="DF78" s="118"/>
      <c r="DG78" s="118"/>
      <c r="DH78" s="118"/>
      <c r="DI78" s="118"/>
      <c r="DJ78" s="118"/>
      <c r="DK78" s="118"/>
      <c r="DL78" s="118"/>
      <c r="DM78" s="118"/>
      <c r="DN78" s="118"/>
      <c r="DO78" s="118"/>
      <c r="DP78" s="118"/>
      <c r="DQ78" s="118"/>
      <c r="DR78" s="118"/>
    </row>
    <row r="79" spans="1:123" s="24" customFormat="1" ht="12.95" customHeight="1" x14ac:dyDescent="0.25">
      <c r="A79" s="25" t="str">
        <f t="shared" si="39"/>
        <v>Doppler (MMII, MMSS e carótida)</v>
      </c>
      <c r="B79" s="109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09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112"/>
      <c r="AC79" s="113"/>
      <c r="AD79" s="113"/>
      <c r="AE79" s="113"/>
      <c r="AF79" s="114"/>
      <c r="AG79" s="114"/>
      <c r="AH79" s="114"/>
      <c r="AI79" s="115">
        <v>0</v>
      </c>
      <c r="AJ79" s="27"/>
      <c r="AK79" s="27">
        <v>0</v>
      </c>
      <c r="AL79" s="27">
        <v>80</v>
      </c>
      <c r="AM79" s="27">
        <v>0</v>
      </c>
      <c r="AN79" s="27">
        <v>21</v>
      </c>
      <c r="AO79" s="27">
        <v>58</v>
      </c>
      <c r="AP79" s="27">
        <v>54</v>
      </c>
      <c r="AQ79" s="27">
        <v>47</v>
      </c>
      <c r="AR79" s="27">
        <v>97</v>
      </c>
      <c r="AS79" s="27">
        <v>80</v>
      </c>
      <c r="AT79" s="27">
        <v>63</v>
      </c>
      <c r="AU79" s="27">
        <v>120</v>
      </c>
      <c r="AV79" s="27">
        <v>138</v>
      </c>
      <c r="AW79" s="27">
        <v>35</v>
      </c>
      <c r="AX79" s="27">
        <v>98</v>
      </c>
      <c r="AY79" s="27">
        <v>105</v>
      </c>
      <c r="AZ79" s="27">
        <v>95</v>
      </c>
      <c r="BA79" s="27">
        <v>78</v>
      </c>
      <c r="BB79" s="27">
        <v>6</v>
      </c>
      <c r="BC79" s="27">
        <v>84</v>
      </c>
      <c r="BD79" s="27">
        <v>115</v>
      </c>
      <c r="BE79" s="27">
        <v>39</v>
      </c>
      <c r="BF79" s="27">
        <v>29</v>
      </c>
      <c r="BG79" s="28">
        <v>52</v>
      </c>
      <c r="BH79" s="29" t="s">
        <v>106</v>
      </c>
      <c r="BI79" s="27">
        <v>30</v>
      </c>
      <c r="BJ79" s="27">
        <v>15</v>
      </c>
      <c r="BK79" s="27">
        <v>23</v>
      </c>
      <c r="BL79" s="27">
        <v>30</v>
      </c>
      <c r="BM79" s="27">
        <v>52</v>
      </c>
      <c r="BN79" s="27">
        <v>78</v>
      </c>
      <c r="BO79" s="27">
        <v>72</v>
      </c>
      <c r="BP79" s="27">
        <v>47</v>
      </c>
      <c r="BQ79" s="27">
        <v>65</v>
      </c>
      <c r="BR79" s="27">
        <v>92</v>
      </c>
      <c r="BS79" s="27">
        <v>62</v>
      </c>
      <c r="BT79" s="27">
        <v>69</v>
      </c>
      <c r="BU79" s="27">
        <v>52</v>
      </c>
      <c r="BV79" s="27">
        <v>63</v>
      </c>
      <c r="BW79" s="27">
        <v>84</v>
      </c>
      <c r="BX79" s="27">
        <v>72</v>
      </c>
      <c r="BY79" s="27">
        <v>88</v>
      </c>
      <c r="BZ79" s="27">
        <v>85</v>
      </c>
      <c r="CA79" s="27">
        <v>55</v>
      </c>
      <c r="CB79" s="27">
        <v>27</v>
      </c>
      <c r="CC79" s="116">
        <v>36</v>
      </c>
      <c r="CD79" s="116">
        <v>20</v>
      </c>
      <c r="CE79" s="116">
        <v>20</v>
      </c>
      <c r="CF79" s="116">
        <v>30</v>
      </c>
      <c r="CG79" s="116">
        <v>17</v>
      </c>
      <c r="CH79" s="116">
        <v>20</v>
      </c>
      <c r="CI79" s="116">
        <v>33</v>
      </c>
      <c r="CJ79" s="116">
        <v>35</v>
      </c>
      <c r="CK79" s="116">
        <v>53</v>
      </c>
      <c r="CL79" s="116">
        <v>63</v>
      </c>
      <c r="CM79" s="116">
        <v>28</v>
      </c>
      <c r="CN79" s="116">
        <v>50</v>
      </c>
      <c r="CO79" s="116">
        <v>70</v>
      </c>
      <c r="CP79" s="116">
        <v>15</v>
      </c>
      <c r="CQ79" s="116">
        <v>16</v>
      </c>
      <c r="CR79" s="25" t="s">
        <v>106</v>
      </c>
      <c r="CS79" s="27">
        <f>ROUND((CU79/31)*16,0)</f>
        <v>31</v>
      </c>
      <c r="CT79" s="117">
        <v>18</v>
      </c>
      <c r="CU79" s="27">
        <v>60</v>
      </c>
      <c r="CV79" s="27">
        <f t="shared" si="42"/>
        <v>34</v>
      </c>
      <c r="CW79" s="118">
        <v>44</v>
      </c>
      <c r="CX79" s="27">
        <f>ROUND((CU79/31)*15,0)</f>
        <v>29</v>
      </c>
      <c r="CY79" s="118"/>
      <c r="CZ79" s="27">
        <f>ROUND((DC79/31)*16,0)</f>
        <v>31</v>
      </c>
      <c r="DA79" s="118"/>
      <c r="DB79" s="27">
        <v>34</v>
      </c>
      <c r="DC79" s="27">
        <v>60</v>
      </c>
      <c r="DD79" s="118">
        <v>45</v>
      </c>
      <c r="DE79" s="118"/>
      <c r="DF79" s="118"/>
      <c r="DG79" s="118"/>
      <c r="DH79" s="118"/>
      <c r="DI79" s="118"/>
      <c r="DJ79" s="118"/>
      <c r="DK79" s="118"/>
      <c r="DL79" s="118"/>
      <c r="DM79" s="118"/>
      <c r="DN79" s="118"/>
      <c r="DO79" s="118"/>
      <c r="DP79" s="118"/>
      <c r="DQ79" s="118"/>
      <c r="DR79" s="118"/>
    </row>
    <row r="80" spans="1:123" s="24" customFormat="1" ht="12.95" customHeight="1" x14ac:dyDescent="0.25">
      <c r="A80" s="25" t="str">
        <f t="shared" si="39"/>
        <v>Tomografia Computadorizada</v>
      </c>
      <c r="B80" s="109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109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112"/>
      <c r="AC80" s="113"/>
      <c r="AD80" s="113"/>
      <c r="AE80" s="113"/>
      <c r="AF80" s="114"/>
      <c r="AG80" s="114"/>
      <c r="AH80" s="114"/>
      <c r="AI80" s="115">
        <v>13</v>
      </c>
      <c r="AJ80" s="27"/>
      <c r="AK80" s="27">
        <v>54</v>
      </c>
      <c r="AL80" s="27">
        <v>400</v>
      </c>
      <c r="AM80" s="27">
        <v>67</v>
      </c>
      <c r="AN80" s="27">
        <v>170</v>
      </c>
      <c r="AO80" s="27">
        <v>82</v>
      </c>
      <c r="AP80" s="27">
        <v>20</v>
      </c>
      <c r="AQ80" s="27">
        <v>88</v>
      </c>
      <c r="AR80" s="27">
        <v>74</v>
      </c>
      <c r="AS80" s="27">
        <v>400</v>
      </c>
      <c r="AT80" s="27">
        <v>151</v>
      </c>
      <c r="AU80" s="27">
        <v>135</v>
      </c>
      <c r="AV80" s="27">
        <v>109</v>
      </c>
      <c r="AW80" s="27">
        <v>99</v>
      </c>
      <c r="AX80" s="27">
        <v>149</v>
      </c>
      <c r="AY80" s="27">
        <v>110</v>
      </c>
      <c r="AZ80" s="27">
        <v>125</v>
      </c>
      <c r="BA80" s="27">
        <v>62</v>
      </c>
      <c r="BB80" s="27">
        <v>39</v>
      </c>
      <c r="BC80" s="27">
        <v>101</v>
      </c>
      <c r="BD80" s="27">
        <v>167</v>
      </c>
      <c r="BE80" s="27">
        <v>194</v>
      </c>
      <c r="BF80" s="27">
        <v>101</v>
      </c>
      <c r="BG80" s="28">
        <v>224</v>
      </c>
      <c r="BH80" s="29" t="s">
        <v>107</v>
      </c>
      <c r="BI80" s="27">
        <v>100</v>
      </c>
      <c r="BJ80" s="27">
        <v>52</v>
      </c>
      <c r="BK80" s="27">
        <v>123</v>
      </c>
      <c r="BL80" s="27">
        <v>100</v>
      </c>
      <c r="BM80" s="27">
        <v>224</v>
      </c>
      <c r="BN80" s="27">
        <v>114</v>
      </c>
      <c r="BO80" s="27">
        <v>122</v>
      </c>
      <c r="BP80" s="27">
        <v>117</v>
      </c>
      <c r="BQ80" s="27">
        <v>130</v>
      </c>
      <c r="BR80" s="27">
        <v>119</v>
      </c>
      <c r="BS80" s="27">
        <v>110</v>
      </c>
      <c r="BT80" s="27">
        <v>114</v>
      </c>
      <c r="BU80" s="27">
        <v>110</v>
      </c>
      <c r="BV80" s="27">
        <v>106</v>
      </c>
      <c r="BW80" s="27">
        <v>117</v>
      </c>
      <c r="BX80" s="27">
        <v>108</v>
      </c>
      <c r="BY80" s="27">
        <v>111</v>
      </c>
      <c r="BZ80" s="27">
        <v>106</v>
      </c>
      <c r="CA80" s="27">
        <v>104</v>
      </c>
      <c r="CB80" s="27">
        <v>61</v>
      </c>
      <c r="CC80" s="27">
        <v>28</v>
      </c>
      <c r="CD80" s="27">
        <v>20</v>
      </c>
      <c r="CE80" s="27">
        <v>44</v>
      </c>
      <c r="CF80" s="27">
        <v>60</v>
      </c>
      <c r="CG80" s="27">
        <v>53</v>
      </c>
      <c r="CH80" s="27">
        <v>83</v>
      </c>
      <c r="CI80" s="27">
        <v>117</v>
      </c>
      <c r="CJ80" s="27">
        <v>105</v>
      </c>
      <c r="CK80" s="27">
        <v>116</v>
      </c>
      <c r="CL80" s="27">
        <v>89</v>
      </c>
      <c r="CM80" s="27">
        <v>83</v>
      </c>
      <c r="CN80" s="27">
        <v>75</v>
      </c>
      <c r="CO80" s="27">
        <v>115</v>
      </c>
      <c r="CP80" s="27">
        <v>48</v>
      </c>
      <c r="CQ80" s="27">
        <v>58</v>
      </c>
      <c r="CR80" s="25" t="s">
        <v>107</v>
      </c>
      <c r="CS80" s="27">
        <f>ROUND((CU80/31)*16,0)</f>
        <v>41</v>
      </c>
      <c r="CT80" s="46">
        <v>52</v>
      </c>
      <c r="CU80" s="27">
        <v>80</v>
      </c>
      <c r="CV80" s="27">
        <f t="shared" si="42"/>
        <v>110</v>
      </c>
      <c r="CW80" s="27">
        <v>77</v>
      </c>
      <c r="CX80" s="27">
        <f>ROUND((CU80/31)*15,0)</f>
        <v>39</v>
      </c>
      <c r="CY80" s="27"/>
      <c r="CZ80" s="27">
        <f>ROUND((DC80/31)*16,0)</f>
        <v>41</v>
      </c>
      <c r="DA80" s="27"/>
      <c r="DB80" s="27">
        <v>74</v>
      </c>
      <c r="DC80" s="27">
        <v>80</v>
      </c>
      <c r="DD80" s="27">
        <v>94</v>
      </c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</row>
    <row r="81" spans="1:122" s="24" customFormat="1" ht="12.95" customHeight="1" x14ac:dyDescent="0.25">
      <c r="A81" s="25" t="str">
        <f t="shared" si="39"/>
        <v xml:space="preserve">Ultrassom </v>
      </c>
      <c r="B81" s="109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109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112"/>
      <c r="AC81" s="113"/>
      <c r="AD81" s="113"/>
      <c r="AE81" s="113"/>
      <c r="AF81" s="114"/>
      <c r="AG81" s="114"/>
      <c r="AH81" s="114"/>
      <c r="AI81" s="115">
        <v>21</v>
      </c>
      <c r="AJ81" s="27">
        <v>120</v>
      </c>
      <c r="AK81" s="27">
        <v>57</v>
      </c>
      <c r="AL81" s="27">
        <v>120</v>
      </c>
      <c r="AM81" s="27">
        <v>78</v>
      </c>
      <c r="AN81" s="27">
        <v>56</v>
      </c>
      <c r="AO81" s="27">
        <v>82</v>
      </c>
      <c r="AP81" s="27">
        <v>137</v>
      </c>
      <c r="AQ81" s="27">
        <v>139</v>
      </c>
      <c r="AR81" s="27">
        <v>142</v>
      </c>
      <c r="AS81" s="27">
        <v>120</v>
      </c>
      <c r="AT81" s="27">
        <v>79</v>
      </c>
      <c r="AU81" s="27">
        <v>193</v>
      </c>
      <c r="AV81" s="27">
        <v>92</v>
      </c>
      <c r="AW81" s="27">
        <v>67</v>
      </c>
      <c r="AX81" s="27">
        <v>128</v>
      </c>
      <c r="AY81" s="27">
        <v>109</v>
      </c>
      <c r="AZ81" s="27">
        <v>123</v>
      </c>
      <c r="BA81" s="27">
        <v>115</v>
      </c>
      <c r="BB81" s="27">
        <v>0</v>
      </c>
      <c r="BC81" s="27">
        <v>115</v>
      </c>
      <c r="BD81" s="27">
        <v>122</v>
      </c>
      <c r="BE81" s="27">
        <v>58</v>
      </c>
      <c r="BF81" s="27">
        <v>39</v>
      </c>
      <c r="BG81" s="28">
        <v>72</v>
      </c>
      <c r="BH81" s="29" t="s">
        <v>108</v>
      </c>
      <c r="BI81" s="27">
        <v>40</v>
      </c>
      <c r="BJ81" s="27">
        <v>21</v>
      </c>
      <c r="BK81" s="27">
        <v>33</v>
      </c>
      <c r="BL81" s="27">
        <v>40</v>
      </c>
      <c r="BM81" s="27">
        <v>72</v>
      </c>
      <c r="BN81" s="27">
        <v>82</v>
      </c>
      <c r="BO81" s="27">
        <v>62</v>
      </c>
      <c r="BP81" s="27">
        <v>56</v>
      </c>
      <c r="BQ81" s="27">
        <v>54</v>
      </c>
      <c r="BR81" s="27">
        <v>88</v>
      </c>
      <c r="BS81" s="27">
        <v>69</v>
      </c>
      <c r="BT81" s="27">
        <v>54</v>
      </c>
      <c r="BU81" s="27">
        <v>51</v>
      </c>
      <c r="BV81" s="27">
        <v>72</v>
      </c>
      <c r="BW81" s="27">
        <v>62</v>
      </c>
      <c r="BX81" s="27">
        <v>65</v>
      </c>
      <c r="BY81" s="27">
        <v>71</v>
      </c>
      <c r="BZ81" s="27">
        <v>42</v>
      </c>
      <c r="CA81" s="27">
        <v>44</v>
      </c>
      <c r="CB81" s="27">
        <v>11</v>
      </c>
      <c r="CC81" s="27">
        <v>9</v>
      </c>
      <c r="CD81" s="27">
        <v>20</v>
      </c>
      <c r="CE81" s="27">
        <v>29</v>
      </c>
      <c r="CF81" s="27">
        <v>36</v>
      </c>
      <c r="CG81" s="27">
        <v>23</v>
      </c>
      <c r="CH81" s="27">
        <v>24</v>
      </c>
      <c r="CI81" s="27">
        <v>35</v>
      </c>
      <c r="CJ81" s="27">
        <v>30</v>
      </c>
      <c r="CK81" s="27">
        <v>41</v>
      </c>
      <c r="CL81" s="27">
        <v>42</v>
      </c>
      <c r="CM81" s="27">
        <v>39</v>
      </c>
      <c r="CN81" s="27">
        <v>48</v>
      </c>
      <c r="CO81" s="27">
        <v>34</v>
      </c>
      <c r="CP81" s="27">
        <v>19</v>
      </c>
      <c r="CQ81" s="27">
        <v>16</v>
      </c>
      <c r="CR81" s="25" t="s">
        <v>108</v>
      </c>
      <c r="CS81" s="27">
        <f>ROUND((CU81/31)*16,0)</f>
        <v>21</v>
      </c>
      <c r="CT81" s="46">
        <v>20</v>
      </c>
      <c r="CU81" s="27">
        <v>40</v>
      </c>
      <c r="CV81" s="27">
        <f t="shared" si="42"/>
        <v>36</v>
      </c>
      <c r="CW81" s="27">
        <v>32</v>
      </c>
      <c r="CX81" s="27">
        <f>ROUND((CU81/31)*15,0)</f>
        <v>19</v>
      </c>
      <c r="CY81" s="27"/>
      <c r="CZ81" s="27">
        <f>ROUND((DC81/31)*16,0)</f>
        <v>21</v>
      </c>
      <c r="DA81" s="27"/>
      <c r="DB81" s="27">
        <v>35</v>
      </c>
      <c r="DC81" s="27">
        <v>40</v>
      </c>
      <c r="DD81" s="27">
        <v>29</v>
      </c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</row>
    <row r="82" spans="1:122" s="24" customFormat="1" ht="12.95" customHeight="1" x14ac:dyDescent="0.25">
      <c r="A82" s="58" t="str">
        <f t="shared" si="39"/>
        <v>Eletrocardiograma</v>
      </c>
      <c r="B82" s="109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09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112"/>
      <c r="AC82" s="113"/>
      <c r="AD82" s="113"/>
      <c r="AE82" s="113"/>
      <c r="AF82" s="114"/>
      <c r="AG82" s="114"/>
      <c r="AH82" s="114"/>
      <c r="AI82" s="115">
        <v>87</v>
      </c>
      <c r="AJ82" s="27">
        <v>200</v>
      </c>
      <c r="AK82" s="27">
        <v>212</v>
      </c>
      <c r="AL82" s="27">
        <v>200</v>
      </c>
      <c r="AM82" s="27">
        <v>299</v>
      </c>
      <c r="AN82" s="27">
        <v>276</v>
      </c>
      <c r="AO82" s="27">
        <v>220</v>
      </c>
      <c r="AP82" s="27">
        <v>238</v>
      </c>
      <c r="AQ82" s="27">
        <v>357</v>
      </c>
      <c r="AR82" s="27">
        <v>262</v>
      </c>
      <c r="AS82" s="27">
        <v>200</v>
      </c>
      <c r="AT82" s="27">
        <v>200</v>
      </c>
      <c r="AU82" s="27">
        <v>149</v>
      </c>
      <c r="AV82" s="27">
        <v>152</v>
      </c>
      <c r="AW82" s="27">
        <v>301</v>
      </c>
      <c r="AX82" s="27">
        <v>168</v>
      </c>
      <c r="AY82" s="27">
        <v>187</v>
      </c>
      <c r="AZ82" s="27">
        <v>238</v>
      </c>
      <c r="BA82" s="27">
        <v>211</v>
      </c>
      <c r="BB82" s="27">
        <v>112</v>
      </c>
      <c r="BC82" s="27">
        <v>323</v>
      </c>
      <c r="BD82" s="27">
        <v>217</v>
      </c>
      <c r="BE82" s="27">
        <v>97</v>
      </c>
      <c r="BF82" s="27">
        <v>114</v>
      </c>
      <c r="BG82" s="28">
        <v>311</v>
      </c>
      <c r="BH82" s="29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63"/>
      <c r="CQ82" s="63"/>
      <c r="CR82" s="58" t="s">
        <v>109</v>
      </c>
      <c r="CS82" s="27" t="s">
        <v>34</v>
      </c>
      <c r="CT82" s="119">
        <v>107</v>
      </c>
      <c r="CU82" s="27" t="s">
        <v>34</v>
      </c>
      <c r="CV82" s="27">
        <f t="shared" si="42"/>
        <v>107</v>
      </c>
      <c r="CW82" s="66">
        <v>168</v>
      </c>
      <c r="CX82" s="27" t="s">
        <v>34</v>
      </c>
      <c r="CY82" s="66"/>
      <c r="CZ82" s="27" t="s">
        <v>34</v>
      </c>
      <c r="DA82" s="66"/>
      <c r="DB82" s="27">
        <v>196</v>
      </c>
      <c r="DC82" s="27" t="s">
        <v>34</v>
      </c>
      <c r="DD82" s="66">
        <v>175</v>
      </c>
      <c r="DE82" s="66"/>
      <c r="DF82" s="66"/>
      <c r="DG82" s="66"/>
      <c r="DH82" s="66"/>
      <c r="DI82" s="66"/>
      <c r="DJ82" s="66"/>
      <c r="DK82" s="66"/>
      <c r="DL82" s="66"/>
      <c r="DM82" s="66"/>
      <c r="DN82" s="66"/>
      <c r="DO82" s="66"/>
      <c r="DP82" s="66"/>
      <c r="DQ82" s="66"/>
      <c r="DR82" s="66"/>
    </row>
    <row r="83" spans="1:122" s="24" customFormat="1" ht="12.95" customHeight="1" x14ac:dyDescent="0.25">
      <c r="A83" s="25" t="str">
        <f t="shared" si="39"/>
        <v>Raio X</v>
      </c>
      <c r="B83" s="109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109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112"/>
      <c r="AC83" s="113"/>
      <c r="AD83" s="113"/>
      <c r="AE83" s="113"/>
      <c r="AF83" s="114"/>
      <c r="AG83" s="114"/>
      <c r="AH83" s="114"/>
      <c r="AI83" s="115">
        <v>88</v>
      </c>
      <c r="AJ83" s="27">
        <v>200</v>
      </c>
      <c r="AK83" s="27">
        <v>223</v>
      </c>
      <c r="AL83" s="27">
        <v>200</v>
      </c>
      <c r="AM83" s="27">
        <v>311</v>
      </c>
      <c r="AN83" s="27">
        <v>306</v>
      </c>
      <c r="AO83" s="27">
        <v>246</v>
      </c>
      <c r="AP83" s="27">
        <v>209</v>
      </c>
      <c r="AQ83" s="27">
        <v>310</v>
      </c>
      <c r="AR83" s="27">
        <v>248</v>
      </c>
      <c r="AS83" s="27">
        <v>200</v>
      </c>
      <c r="AT83" s="27">
        <v>200</v>
      </c>
      <c r="AU83" s="27">
        <v>136</v>
      </c>
      <c r="AV83" s="27">
        <v>99</v>
      </c>
      <c r="AW83" s="27">
        <v>311</v>
      </c>
      <c r="AX83" s="27">
        <v>221</v>
      </c>
      <c r="AY83" s="27">
        <v>184</v>
      </c>
      <c r="AZ83" s="27">
        <v>284</v>
      </c>
      <c r="BA83" s="27">
        <v>239</v>
      </c>
      <c r="BB83" s="27">
        <v>88</v>
      </c>
      <c r="BC83" s="27">
        <v>327</v>
      </c>
      <c r="BD83" s="27">
        <v>236</v>
      </c>
      <c r="BE83" s="27">
        <v>97</v>
      </c>
      <c r="BF83" s="27">
        <v>114</v>
      </c>
      <c r="BG83" s="28">
        <v>302</v>
      </c>
      <c r="BH83" s="29" t="s">
        <v>110</v>
      </c>
      <c r="BI83" s="27">
        <v>10</v>
      </c>
      <c r="BJ83" s="27">
        <v>5</v>
      </c>
      <c r="BK83" s="27">
        <v>188</v>
      </c>
      <c r="BL83" s="27">
        <v>10</v>
      </c>
      <c r="BM83" s="27">
        <v>302</v>
      </c>
      <c r="BN83" s="27">
        <v>158</v>
      </c>
      <c r="BO83" s="27">
        <v>299</v>
      </c>
      <c r="BP83" s="27">
        <v>385</v>
      </c>
      <c r="BQ83" s="27">
        <v>363</v>
      </c>
      <c r="BR83" s="27">
        <v>357</v>
      </c>
      <c r="BS83" s="27">
        <v>416</v>
      </c>
      <c r="BT83" s="27">
        <v>381</v>
      </c>
      <c r="BU83" s="27">
        <v>401</v>
      </c>
      <c r="BV83" s="27">
        <v>495</v>
      </c>
      <c r="BW83" s="27">
        <v>433</v>
      </c>
      <c r="BX83" s="27">
        <v>414</v>
      </c>
      <c r="BY83" s="27">
        <v>580</v>
      </c>
      <c r="BZ83" s="27">
        <v>545</v>
      </c>
      <c r="CA83" s="27">
        <v>487</v>
      </c>
      <c r="CB83" s="27">
        <v>0</v>
      </c>
      <c r="CC83" s="27">
        <v>0</v>
      </c>
      <c r="CD83" s="27">
        <v>3</v>
      </c>
      <c r="CE83" s="27">
        <v>0</v>
      </c>
      <c r="CF83" s="27">
        <v>0</v>
      </c>
      <c r="CG83" s="27">
        <v>2</v>
      </c>
      <c r="CH83" s="27">
        <v>3</v>
      </c>
      <c r="CI83" s="27">
        <v>8</v>
      </c>
      <c r="CJ83" s="27">
        <v>7</v>
      </c>
      <c r="CK83" s="27">
        <v>3</v>
      </c>
      <c r="CL83" s="27">
        <v>7</v>
      </c>
      <c r="CM83" s="27">
        <v>14</v>
      </c>
      <c r="CN83" s="27">
        <v>8</v>
      </c>
      <c r="CO83" s="27">
        <v>8</v>
      </c>
      <c r="CP83" s="27">
        <v>5</v>
      </c>
      <c r="CQ83" s="27">
        <v>5</v>
      </c>
      <c r="CR83" s="25" t="s">
        <v>110</v>
      </c>
      <c r="CS83" s="27" t="s">
        <v>34</v>
      </c>
      <c r="CT83" s="46">
        <v>9</v>
      </c>
      <c r="CU83" s="27">
        <v>0</v>
      </c>
      <c r="CV83" s="27">
        <f t="shared" si="42"/>
        <v>14</v>
      </c>
      <c r="CW83" s="27">
        <v>0</v>
      </c>
      <c r="CX83" s="27" t="s">
        <v>34</v>
      </c>
      <c r="CY83" s="27"/>
      <c r="CZ83" s="27" t="s">
        <v>34</v>
      </c>
      <c r="DA83" s="27"/>
      <c r="DB83" s="27">
        <v>0</v>
      </c>
      <c r="DC83" s="27" t="s">
        <v>34</v>
      </c>
      <c r="DD83" s="27">
        <v>0</v>
      </c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</row>
    <row r="84" spans="1:122" s="111" customFormat="1" ht="12.95" customHeight="1" x14ac:dyDescent="0.25">
      <c r="A84" s="120" t="str">
        <f t="shared" si="39"/>
        <v>Total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v>0</v>
      </c>
      <c r="K84" s="121">
        <v>0</v>
      </c>
      <c r="L84" s="121">
        <v>0</v>
      </c>
      <c r="M84" s="121">
        <v>0</v>
      </c>
      <c r="N84" s="121">
        <v>0</v>
      </c>
      <c r="O84" s="121">
        <v>0</v>
      </c>
      <c r="P84" s="121">
        <v>0</v>
      </c>
      <c r="Q84" s="121">
        <v>0</v>
      </c>
      <c r="R84" s="121">
        <v>0</v>
      </c>
      <c r="S84" s="121">
        <v>0</v>
      </c>
      <c r="T84" s="121">
        <v>0</v>
      </c>
      <c r="U84" s="121">
        <v>0</v>
      </c>
      <c r="V84" s="121">
        <v>0</v>
      </c>
      <c r="W84" s="121">
        <v>0</v>
      </c>
      <c r="X84" s="121">
        <v>0</v>
      </c>
      <c r="Y84" s="121">
        <v>0</v>
      </c>
      <c r="Z84" s="121">
        <v>0</v>
      </c>
      <c r="AA84" s="121">
        <v>0</v>
      </c>
      <c r="AB84" s="122"/>
      <c r="AC84" s="123"/>
      <c r="AD84" s="123"/>
      <c r="AE84" s="123"/>
      <c r="AF84" s="124"/>
      <c r="AG84" s="124"/>
      <c r="AH84" s="124"/>
      <c r="AI84" s="125">
        <v>209</v>
      </c>
      <c r="AJ84" s="126">
        <v>520</v>
      </c>
      <c r="AK84" s="121">
        <v>546</v>
      </c>
      <c r="AL84" s="126">
        <v>1000</v>
      </c>
      <c r="AM84" s="121">
        <v>755</v>
      </c>
      <c r="AN84" s="121">
        <v>829</v>
      </c>
      <c r="AO84" s="121">
        <v>688</v>
      </c>
      <c r="AP84" s="121">
        <v>658</v>
      </c>
      <c r="AQ84" s="121">
        <v>941</v>
      </c>
      <c r="AR84" s="121">
        <v>823</v>
      </c>
      <c r="AS84" s="126">
        <v>1000</v>
      </c>
      <c r="AT84" s="121">
        <v>693</v>
      </c>
      <c r="AU84" s="121">
        <v>733</v>
      </c>
      <c r="AV84" s="121">
        <v>590</v>
      </c>
      <c r="AW84" s="121">
        <v>813</v>
      </c>
      <c r="AX84" s="121">
        <v>764</v>
      </c>
      <c r="AY84" s="121">
        <v>695</v>
      </c>
      <c r="AZ84" s="121">
        <v>865</v>
      </c>
      <c r="BA84" s="126">
        <v>705</v>
      </c>
      <c r="BB84" s="126">
        <v>245</v>
      </c>
      <c r="BC84" s="121">
        <v>950</v>
      </c>
      <c r="BD84" s="121">
        <v>857</v>
      </c>
      <c r="BE84" s="121">
        <v>484</v>
      </c>
      <c r="BF84" s="121">
        <v>397</v>
      </c>
      <c r="BG84" s="127">
        <v>961</v>
      </c>
      <c r="BH84" s="128" t="s">
        <v>43</v>
      </c>
      <c r="BI84" s="129">
        <v>180</v>
      </c>
      <c r="BJ84" s="129">
        <v>78</v>
      </c>
      <c r="BK84" s="129">
        <v>367</v>
      </c>
      <c r="BL84" s="129">
        <v>150</v>
      </c>
      <c r="BM84" s="129">
        <v>650</v>
      </c>
      <c r="BN84" s="129">
        <v>432</v>
      </c>
      <c r="BO84" s="129">
        <v>555</v>
      </c>
      <c r="BP84" s="129">
        <v>605</v>
      </c>
      <c r="BQ84" s="129">
        <v>612</v>
      </c>
      <c r="BR84" s="129">
        <v>656</v>
      </c>
      <c r="BS84" s="129">
        <v>657</v>
      </c>
      <c r="BT84" s="129">
        <v>618</v>
      </c>
      <c r="BU84" s="129">
        <v>614</v>
      </c>
      <c r="BV84" s="129">
        <v>736</v>
      </c>
      <c r="BW84" s="129">
        <v>696</v>
      </c>
      <c r="BX84" s="129">
        <v>659</v>
      </c>
      <c r="BY84" s="129">
        <v>850</v>
      </c>
      <c r="BZ84" s="129">
        <v>778</v>
      </c>
      <c r="CA84" s="129">
        <v>690</v>
      </c>
      <c r="CB84" s="129">
        <v>99</v>
      </c>
      <c r="CC84" s="129">
        <v>73</v>
      </c>
      <c r="CD84" s="129">
        <v>63</v>
      </c>
      <c r="CE84" s="129">
        <v>93</v>
      </c>
      <c r="CF84" s="129">
        <v>126</v>
      </c>
      <c r="CG84" s="129">
        <v>95</v>
      </c>
      <c r="CH84" s="129">
        <v>130</v>
      </c>
      <c r="CI84" s="129">
        <v>193</v>
      </c>
      <c r="CJ84" s="129">
        <v>177</v>
      </c>
      <c r="CK84" s="129">
        <v>213</v>
      </c>
      <c r="CL84" s="129">
        <v>201</v>
      </c>
      <c r="CM84" s="129">
        <v>164</v>
      </c>
      <c r="CN84" s="129">
        <v>181</v>
      </c>
      <c r="CO84" s="129">
        <v>227</v>
      </c>
      <c r="CP84" s="129">
        <v>87</v>
      </c>
      <c r="CQ84" s="129">
        <v>95</v>
      </c>
      <c r="CR84" s="120" t="s">
        <v>43</v>
      </c>
      <c r="CS84" s="129">
        <f>SUM(CS78:CS83)</f>
        <v>119</v>
      </c>
      <c r="CT84" s="129">
        <f t="shared" ref="CT84:DR84" si="43">SUM(CT78:CT83)</f>
        <v>206</v>
      </c>
      <c r="CU84" s="129">
        <f t="shared" si="43"/>
        <v>230</v>
      </c>
      <c r="CV84" s="129">
        <f t="shared" si="43"/>
        <v>301</v>
      </c>
      <c r="CW84" s="129">
        <f t="shared" si="43"/>
        <v>342</v>
      </c>
      <c r="CX84" s="129">
        <f t="shared" si="43"/>
        <v>111</v>
      </c>
      <c r="CY84" s="129">
        <f t="shared" si="43"/>
        <v>0</v>
      </c>
      <c r="CZ84" s="129">
        <f t="shared" si="43"/>
        <v>119</v>
      </c>
      <c r="DA84" s="129">
        <f t="shared" si="43"/>
        <v>0</v>
      </c>
      <c r="DB84" s="129">
        <f t="shared" si="43"/>
        <v>364</v>
      </c>
      <c r="DC84" s="129">
        <f t="shared" si="43"/>
        <v>230</v>
      </c>
      <c r="DD84" s="129">
        <f t="shared" si="43"/>
        <v>377</v>
      </c>
      <c r="DE84" s="129">
        <f t="shared" si="43"/>
        <v>0</v>
      </c>
      <c r="DF84" s="129">
        <f t="shared" si="43"/>
        <v>0</v>
      </c>
      <c r="DG84" s="129">
        <f t="shared" si="43"/>
        <v>0</v>
      </c>
      <c r="DH84" s="129">
        <f t="shared" si="43"/>
        <v>0</v>
      </c>
      <c r="DI84" s="129">
        <f t="shared" si="43"/>
        <v>0</v>
      </c>
      <c r="DJ84" s="129">
        <f t="shared" si="43"/>
        <v>0</v>
      </c>
      <c r="DK84" s="129">
        <f t="shared" si="43"/>
        <v>0</v>
      </c>
      <c r="DL84" s="129">
        <f t="shared" si="43"/>
        <v>0</v>
      </c>
      <c r="DM84" s="129">
        <f t="shared" si="43"/>
        <v>0</v>
      </c>
      <c r="DN84" s="129">
        <f t="shared" si="43"/>
        <v>0</v>
      </c>
      <c r="DO84" s="129">
        <f t="shared" si="43"/>
        <v>0</v>
      </c>
      <c r="DP84" s="129">
        <f t="shared" si="43"/>
        <v>0</v>
      </c>
      <c r="DQ84" s="129">
        <f t="shared" si="43"/>
        <v>0</v>
      </c>
      <c r="DR84" s="129">
        <f t="shared" si="43"/>
        <v>0</v>
      </c>
    </row>
    <row r="85" spans="1:122" ht="12.95" customHeight="1" x14ac:dyDescent="0.25">
      <c r="A85" s="73">
        <f t="shared" si="39"/>
        <v>0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81"/>
      <c r="AK85" s="74"/>
      <c r="AL85" s="81"/>
      <c r="AM85" s="74"/>
      <c r="AN85" s="74"/>
      <c r="AO85" s="74"/>
      <c r="AP85" s="74"/>
      <c r="AQ85" s="74"/>
      <c r="AR85" s="74"/>
      <c r="AS85" s="81"/>
      <c r="AT85" s="74"/>
      <c r="AU85" s="74"/>
      <c r="AV85" s="74"/>
      <c r="AW85" s="74"/>
      <c r="AX85" s="74"/>
      <c r="AY85" s="74"/>
      <c r="AZ85" s="74"/>
      <c r="BA85" s="81"/>
      <c r="BB85" s="81"/>
      <c r="BC85" s="74"/>
      <c r="BD85" s="74"/>
      <c r="BE85" s="74"/>
      <c r="BF85" s="74"/>
      <c r="BG85" s="74"/>
      <c r="BH85" s="73"/>
      <c r="BI85" s="74"/>
      <c r="BJ85" s="74"/>
      <c r="BK85" s="74"/>
      <c r="BL85" s="74"/>
      <c r="BM85" s="74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4"/>
      <c r="CO85" s="74"/>
      <c r="CP85" s="74"/>
      <c r="CQ85" s="74"/>
      <c r="CR85" s="73"/>
      <c r="CS85" s="74"/>
      <c r="CT85" s="74"/>
      <c r="CU85" s="74"/>
      <c r="CV85" s="74"/>
      <c r="CW85" s="74"/>
      <c r="CX85" s="74"/>
      <c r="CY85" s="74"/>
      <c r="CZ85" s="74"/>
      <c r="DA85" s="74"/>
      <c r="DB85" s="74"/>
      <c r="DC85" s="74"/>
      <c r="DD85" s="74"/>
      <c r="DE85" s="74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4"/>
      <c r="DQ85" s="74"/>
      <c r="DR85" s="74"/>
    </row>
    <row r="86" spans="1:122" s="90" customFormat="1" ht="12.95" customHeight="1" x14ac:dyDescent="0.25">
      <c r="A86" s="57" t="str">
        <f t="shared" si="39"/>
        <v>12. HOSPITAL DIA</v>
      </c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 s="15" t="s">
        <v>111</v>
      </c>
      <c r="BI86" s="45" t="s">
        <v>7</v>
      </c>
      <c r="BJ86" s="45" t="s">
        <v>17</v>
      </c>
      <c r="BK86" s="45" t="s">
        <v>18</v>
      </c>
      <c r="BL86" s="45" t="s">
        <v>19</v>
      </c>
      <c r="BM86" s="45">
        <v>45200</v>
      </c>
      <c r="BN86" s="45">
        <v>45231</v>
      </c>
      <c r="BO86" s="45">
        <v>45261</v>
      </c>
      <c r="BP86" s="45">
        <v>45292</v>
      </c>
      <c r="BQ86" s="45">
        <v>45323</v>
      </c>
      <c r="BR86" s="45">
        <v>45352</v>
      </c>
      <c r="BS86" s="45">
        <v>45383</v>
      </c>
      <c r="BT86" s="45">
        <v>45413</v>
      </c>
      <c r="BU86" s="45">
        <v>45444</v>
      </c>
      <c r="BV86" s="45">
        <v>45474</v>
      </c>
      <c r="BW86" s="45">
        <v>45505</v>
      </c>
      <c r="BX86" s="45">
        <v>45536</v>
      </c>
      <c r="BY86" s="45">
        <v>45566</v>
      </c>
      <c r="BZ86" s="45">
        <v>45597</v>
      </c>
      <c r="CA86" s="45">
        <v>45627</v>
      </c>
      <c r="CB86" s="45">
        <v>45658</v>
      </c>
      <c r="CC86" s="45">
        <v>45689</v>
      </c>
      <c r="CD86" s="45">
        <v>45717</v>
      </c>
      <c r="CE86" s="45">
        <v>45748</v>
      </c>
      <c r="CF86" s="45">
        <v>45778</v>
      </c>
      <c r="CG86" s="45">
        <v>45809</v>
      </c>
      <c r="CH86" s="45">
        <v>45839</v>
      </c>
      <c r="CI86" s="45">
        <v>45870</v>
      </c>
      <c r="CJ86" s="45">
        <v>45901</v>
      </c>
      <c r="CK86" s="45">
        <v>45931</v>
      </c>
      <c r="CL86" s="45">
        <v>45962</v>
      </c>
      <c r="CM86" s="45">
        <v>45992</v>
      </c>
      <c r="CN86" s="45">
        <v>46023</v>
      </c>
      <c r="CO86" s="45">
        <v>46054</v>
      </c>
      <c r="CP86" s="45" t="s">
        <v>20</v>
      </c>
      <c r="CQ86" s="45" t="s">
        <v>21</v>
      </c>
      <c r="CR86" s="57" t="s">
        <v>112</v>
      </c>
      <c r="CS86" s="45" t="str">
        <f>CS$5</f>
        <v>Meta Parcial</v>
      </c>
      <c r="CT86" s="45" t="str">
        <f t="shared" ref="CT86:DR86" si="44">CT$5</f>
        <v>16/03 à 31/03</v>
      </c>
      <c r="CU86" s="45" t="str">
        <f t="shared" si="44"/>
        <v>Meta Mensal</v>
      </c>
      <c r="CV86" s="45" t="e">
        <f t="shared" ca="1" si="44"/>
        <v>#NAME?</v>
      </c>
      <c r="CW86" s="45" t="e">
        <f t="shared" ca="1" si="44"/>
        <v>#NAME?</v>
      </c>
      <c r="CX86" s="45" t="str">
        <f t="shared" si="44"/>
        <v>Meta Parcial</v>
      </c>
      <c r="CY86" s="45" t="str">
        <f t="shared" si="44"/>
        <v>01/05 à 15/05</v>
      </c>
      <c r="CZ86" s="45" t="str">
        <f t="shared" si="44"/>
        <v>Meta Parcial</v>
      </c>
      <c r="DA86" s="45" t="str">
        <f t="shared" si="44"/>
        <v>16/05 à 31/05</v>
      </c>
      <c r="DB86" s="45" t="e">
        <f t="shared" ca="1" si="44"/>
        <v>#NAME?</v>
      </c>
      <c r="DC86" s="45" t="str">
        <f t="shared" si="44"/>
        <v>Meta Mensal</v>
      </c>
      <c r="DD86" s="45" t="e">
        <f t="shared" ca="1" si="44"/>
        <v>#NAME?</v>
      </c>
      <c r="DE86" s="45" t="e">
        <f t="shared" ca="1" si="44"/>
        <v>#NAME?</v>
      </c>
      <c r="DF86" s="45" t="e">
        <f t="shared" ca="1" si="44"/>
        <v>#NAME?</v>
      </c>
      <c r="DG86" s="45" t="e">
        <f t="shared" ca="1" si="44"/>
        <v>#NAME?</v>
      </c>
      <c r="DH86" s="45" t="e">
        <f t="shared" ca="1" si="44"/>
        <v>#NAME?</v>
      </c>
      <c r="DI86" s="45" t="e">
        <f t="shared" ca="1" si="44"/>
        <v>#NAME?</v>
      </c>
      <c r="DJ86" s="45" t="e">
        <f t="shared" ca="1" si="44"/>
        <v>#NAME?</v>
      </c>
      <c r="DK86" s="45" t="e">
        <f t="shared" ca="1" si="44"/>
        <v>#NAME?</v>
      </c>
      <c r="DL86" s="45" t="e">
        <f t="shared" ca="1" si="44"/>
        <v>#NAME?</v>
      </c>
      <c r="DM86" s="45" t="e">
        <f t="shared" ca="1" si="44"/>
        <v>#NAME?</v>
      </c>
      <c r="DN86" s="45" t="e">
        <f t="shared" ca="1" si="44"/>
        <v>#NAME?</v>
      </c>
      <c r="DO86" s="45" t="e">
        <f t="shared" ca="1" si="44"/>
        <v>#NAME?</v>
      </c>
      <c r="DP86" s="45" t="e">
        <f t="shared" ca="1" si="44"/>
        <v>#NAME?</v>
      </c>
      <c r="DQ86" s="45" t="e">
        <f t="shared" ca="1" si="44"/>
        <v>#NAME?</v>
      </c>
      <c r="DR86" s="45" t="str">
        <f t="shared" si="44"/>
        <v>01/08 à 24/08</v>
      </c>
    </row>
    <row r="87" spans="1:122" s="24" customFormat="1" ht="12.95" customHeight="1" x14ac:dyDescent="0.25">
      <c r="A87" s="58" t="str">
        <f t="shared" si="39"/>
        <v>Atendimentos leito dia</v>
      </c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 s="23" t="s">
        <v>28</v>
      </c>
      <c r="BI87" s="27">
        <v>132</v>
      </c>
      <c r="BJ87" s="27">
        <v>68</v>
      </c>
      <c r="BK87" s="27">
        <v>72</v>
      </c>
      <c r="BL87" s="27">
        <v>132</v>
      </c>
      <c r="BM87" s="27">
        <v>72</v>
      </c>
      <c r="BN87" s="27">
        <v>134</v>
      </c>
      <c r="BO87" s="27">
        <v>153</v>
      </c>
      <c r="BP87" s="27">
        <v>253</v>
      </c>
      <c r="BQ87" s="27">
        <v>142</v>
      </c>
      <c r="BR87" s="27">
        <v>181</v>
      </c>
      <c r="BS87" s="27">
        <v>131</v>
      </c>
      <c r="BT87" s="27">
        <v>129</v>
      </c>
      <c r="BU87" s="27">
        <v>169</v>
      </c>
      <c r="BV87" s="27">
        <v>147</v>
      </c>
      <c r="BW87" s="27">
        <v>149</v>
      </c>
      <c r="BX87" s="27">
        <v>154</v>
      </c>
      <c r="BY87" s="27">
        <v>65</v>
      </c>
      <c r="BZ87" s="27">
        <v>138</v>
      </c>
      <c r="CA87" s="27">
        <v>153</v>
      </c>
      <c r="CB87" s="27">
        <v>184</v>
      </c>
      <c r="CC87" s="27">
        <v>161</v>
      </c>
      <c r="CD87" s="27">
        <v>140</v>
      </c>
      <c r="CE87" s="27">
        <v>169</v>
      </c>
      <c r="CF87" s="27">
        <v>140</v>
      </c>
      <c r="CG87" s="27">
        <v>134</v>
      </c>
      <c r="CH87" s="27">
        <v>162</v>
      </c>
      <c r="CI87" s="27">
        <v>159</v>
      </c>
      <c r="CJ87" s="27">
        <v>159</v>
      </c>
      <c r="CK87" s="27">
        <v>140</v>
      </c>
      <c r="CL87" s="27">
        <v>139</v>
      </c>
      <c r="CM87" s="27">
        <v>140</v>
      </c>
      <c r="CN87" s="27">
        <v>132</v>
      </c>
      <c r="CO87" s="27">
        <v>173</v>
      </c>
      <c r="CP87" s="27">
        <v>64</v>
      </c>
      <c r="CQ87" s="27">
        <v>86</v>
      </c>
      <c r="CR87" s="58" t="s">
        <v>113</v>
      </c>
      <c r="CS87" s="27">
        <f>ROUND((CU87/31)*16,0)</f>
        <v>68</v>
      </c>
      <c r="CT87" s="46">
        <v>60</v>
      </c>
      <c r="CU87" s="27">
        <v>132</v>
      </c>
      <c r="CV87" s="27">
        <f>CT87+CQ87</f>
        <v>146</v>
      </c>
      <c r="CW87" s="27">
        <v>137</v>
      </c>
      <c r="CX87" s="27">
        <f>ROUND((CU87/31)*15,0)</f>
        <v>64</v>
      </c>
      <c r="CY87" s="27"/>
      <c r="CZ87" s="27">
        <f>ROUND((DC87/31)*16,0)</f>
        <v>0</v>
      </c>
      <c r="DA87" s="27"/>
      <c r="DB87" s="27">
        <v>137</v>
      </c>
      <c r="DC87" s="130"/>
      <c r="DD87" s="27">
        <v>149</v>
      </c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</row>
    <row r="88" spans="1:122" ht="12.95" customHeight="1" x14ac:dyDescent="0.25">
      <c r="A88" s="73">
        <f t="shared" si="39"/>
        <v>0</v>
      </c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 s="73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131"/>
      <c r="CS88" s="132"/>
      <c r="CT88" s="132"/>
      <c r="CU88" s="132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</row>
    <row r="89" spans="1:122" s="90" customFormat="1" ht="12.95" customHeight="1" x14ac:dyDescent="0.25">
      <c r="A89" s="57" t="str">
        <f t="shared" si="39"/>
        <v>13. SADT EXTERNO OFERTADO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0" t="s">
        <v>8</v>
      </c>
      <c r="AJ89" s="41" t="s">
        <v>7</v>
      </c>
      <c r="AK89" s="40" t="s">
        <v>10</v>
      </c>
      <c r="AL89" s="41" t="s">
        <v>7</v>
      </c>
      <c r="AM89" s="40">
        <v>44743</v>
      </c>
      <c r="AN89" s="40">
        <v>44774</v>
      </c>
      <c r="AO89" s="40">
        <v>44805</v>
      </c>
      <c r="AP89" s="40">
        <v>44835</v>
      </c>
      <c r="AQ89" s="40">
        <v>44866</v>
      </c>
      <c r="AR89" s="40">
        <v>44896</v>
      </c>
      <c r="AS89" s="41" t="s">
        <v>7</v>
      </c>
      <c r="AT89" s="40">
        <v>44927</v>
      </c>
      <c r="AU89" s="40">
        <v>44958</v>
      </c>
      <c r="AV89" s="40">
        <v>44986</v>
      </c>
      <c r="AW89" s="40">
        <v>45017</v>
      </c>
      <c r="AX89" s="40">
        <v>45047</v>
      </c>
      <c r="AY89" s="40">
        <v>45078</v>
      </c>
      <c r="AZ89" s="40">
        <v>45108</v>
      </c>
      <c r="BA89" s="41" t="s">
        <v>12</v>
      </c>
      <c r="BB89" s="41" t="s">
        <v>13</v>
      </c>
      <c r="BC89" s="40">
        <v>45139</v>
      </c>
      <c r="BD89" s="40">
        <v>45170</v>
      </c>
      <c r="BE89" s="42" t="s">
        <v>14</v>
      </c>
      <c r="BF89" s="40" t="s">
        <v>15</v>
      </c>
      <c r="BG89" s="43">
        <v>45200</v>
      </c>
      <c r="BH89" s="62" t="s">
        <v>114</v>
      </c>
      <c r="BI89" s="11"/>
      <c r="BJ89" s="11"/>
      <c r="BK89" s="11" t="s">
        <v>18</v>
      </c>
      <c r="BL89" s="133"/>
      <c r="BM89" s="134">
        <v>45200</v>
      </c>
      <c r="BN89" s="45">
        <v>45231</v>
      </c>
      <c r="BO89" s="45">
        <v>45261</v>
      </c>
      <c r="BP89" s="45">
        <v>45292</v>
      </c>
      <c r="BQ89" s="45">
        <v>45323</v>
      </c>
      <c r="BR89" s="45">
        <v>45352</v>
      </c>
      <c r="BS89" s="45">
        <v>45383</v>
      </c>
      <c r="BT89" s="45">
        <v>45413</v>
      </c>
      <c r="BU89" s="45">
        <v>45444</v>
      </c>
      <c r="BV89" s="45">
        <v>45474</v>
      </c>
      <c r="BW89" s="45">
        <v>45505</v>
      </c>
      <c r="BX89" s="45">
        <v>45536</v>
      </c>
      <c r="BY89" s="45">
        <v>45566</v>
      </c>
      <c r="BZ89" s="45">
        <v>45597</v>
      </c>
      <c r="CA89" s="45">
        <v>45627</v>
      </c>
      <c r="CB89" s="45">
        <v>45658</v>
      </c>
      <c r="CC89" s="45">
        <v>45689</v>
      </c>
      <c r="CD89" s="45">
        <v>45717</v>
      </c>
      <c r="CE89" s="45">
        <v>45748</v>
      </c>
      <c r="CF89" s="45">
        <v>45778</v>
      </c>
      <c r="CG89" s="45">
        <v>45809</v>
      </c>
      <c r="CH89" s="45">
        <v>45839</v>
      </c>
      <c r="CI89" s="45">
        <v>45870</v>
      </c>
      <c r="CJ89" s="45">
        <v>45901</v>
      </c>
      <c r="CK89" s="45">
        <v>45931</v>
      </c>
      <c r="CL89" s="45">
        <v>45962</v>
      </c>
      <c r="CM89" s="45">
        <v>45992</v>
      </c>
      <c r="CN89" s="45">
        <v>46023</v>
      </c>
      <c r="CO89" s="135">
        <v>46054</v>
      </c>
      <c r="CP89" s="136"/>
      <c r="CQ89" s="135" t="s">
        <v>21</v>
      </c>
      <c r="CR89" s="137" t="s">
        <v>115</v>
      </c>
      <c r="CS89" s="138"/>
      <c r="CT89" s="138" t="str">
        <f t="shared" ref="CT89:DR89" si="45">CT$5</f>
        <v>16/03 à 31/03</v>
      </c>
      <c r="CU89" s="136"/>
      <c r="CV89" s="136" t="e">
        <f t="shared" ca="1" si="45"/>
        <v>#NAME?</v>
      </c>
      <c r="CW89" s="45" t="e">
        <f t="shared" ca="1" si="45"/>
        <v>#NAME?</v>
      </c>
      <c r="CX89" s="45"/>
      <c r="CY89" s="45" t="str">
        <f t="shared" si="45"/>
        <v>01/05 à 15/05</v>
      </c>
      <c r="CZ89" s="45"/>
      <c r="DA89" s="45" t="str">
        <f t="shared" si="45"/>
        <v>16/05 à 31/05</v>
      </c>
      <c r="DB89" s="45" t="e">
        <f t="shared" ca="1" si="45"/>
        <v>#NAME?</v>
      </c>
      <c r="DC89" s="45"/>
      <c r="DD89" s="45" t="e">
        <f t="shared" ca="1" si="45"/>
        <v>#NAME?</v>
      </c>
      <c r="DE89" s="45" t="e">
        <f t="shared" ca="1" si="45"/>
        <v>#NAME?</v>
      </c>
      <c r="DF89" s="45" t="e">
        <f t="shared" ca="1" si="45"/>
        <v>#NAME?</v>
      </c>
      <c r="DG89" s="45" t="e">
        <f t="shared" ca="1" si="45"/>
        <v>#NAME?</v>
      </c>
      <c r="DH89" s="45" t="e">
        <f t="shared" ca="1" si="45"/>
        <v>#NAME?</v>
      </c>
      <c r="DI89" s="45" t="e">
        <f t="shared" ca="1" si="45"/>
        <v>#NAME?</v>
      </c>
      <c r="DJ89" s="45" t="e">
        <f t="shared" ca="1" si="45"/>
        <v>#NAME?</v>
      </c>
      <c r="DK89" s="45" t="e">
        <f t="shared" ca="1" si="45"/>
        <v>#NAME?</v>
      </c>
      <c r="DL89" s="45" t="e">
        <f t="shared" ca="1" si="45"/>
        <v>#NAME?</v>
      </c>
      <c r="DM89" s="45" t="e">
        <f t="shared" ca="1" si="45"/>
        <v>#NAME?</v>
      </c>
      <c r="DN89" s="45" t="e">
        <f t="shared" ca="1" si="45"/>
        <v>#NAME?</v>
      </c>
      <c r="DO89" s="45" t="e">
        <f t="shared" ca="1" si="45"/>
        <v>#NAME?</v>
      </c>
      <c r="DP89" s="45" t="e">
        <f t="shared" ca="1" si="45"/>
        <v>#NAME?</v>
      </c>
      <c r="DQ89" s="45" t="e">
        <f t="shared" ca="1" si="45"/>
        <v>#NAME?</v>
      </c>
      <c r="DR89" s="45" t="str">
        <f t="shared" si="45"/>
        <v>01/08 à 24/08</v>
      </c>
    </row>
    <row r="90" spans="1:122" s="24" customFormat="1" ht="12.95" customHeight="1" x14ac:dyDescent="0.25">
      <c r="A90" s="58" t="str">
        <f t="shared" si="39"/>
        <v>Ecocardiograma (Estresse, Transesofágico e Transtorácico)</v>
      </c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39"/>
      <c r="Z90" s="139"/>
      <c r="AA90" s="139"/>
      <c r="AB90" s="139"/>
      <c r="AC90" s="139"/>
      <c r="AD90" s="139"/>
      <c r="AE90" s="139"/>
      <c r="AF90" s="139"/>
      <c r="AG90" s="139"/>
      <c r="AH90" s="139"/>
      <c r="AI90" s="140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8"/>
      <c r="BH90" s="29"/>
      <c r="BI90" s="27"/>
      <c r="BJ90" s="27"/>
      <c r="BK90" s="27"/>
      <c r="BL90" s="28"/>
      <c r="BM90" s="141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65"/>
      <c r="BY90" s="65"/>
      <c r="BZ90" s="65"/>
      <c r="CA90" s="65"/>
      <c r="CB90" s="65"/>
      <c r="CC90" s="65"/>
      <c r="CD90" s="65"/>
      <c r="CE90" s="65"/>
      <c r="CF90" s="65"/>
      <c r="CG90" s="65"/>
      <c r="CH90" s="65"/>
      <c r="CI90" s="65"/>
      <c r="CJ90" s="65"/>
      <c r="CK90" s="65"/>
      <c r="CL90" s="65"/>
      <c r="CM90" s="65"/>
      <c r="CN90" s="65"/>
      <c r="CO90" s="142"/>
      <c r="CP90" s="143"/>
      <c r="CQ90" s="63"/>
      <c r="CR90" s="144" t="s">
        <v>105</v>
      </c>
      <c r="CS90" s="145"/>
      <c r="CT90" s="146">
        <v>39</v>
      </c>
      <c r="CU90" s="145"/>
      <c r="CV90" s="27">
        <f t="shared" ref="CV90:CV95" si="46">CT90+CQ90</f>
        <v>39</v>
      </c>
      <c r="CW90" s="65">
        <v>65</v>
      </c>
      <c r="CX90" s="141"/>
      <c r="CY90" s="65"/>
      <c r="CZ90" s="141"/>
      <c r="DA90" s="65"/>
      <c r="DB90" s="27">
        <v>52</v>
      </c>
      <c r="DC90" s="141"/>
      <c r="DD90" s="65">
        <v>52</v>
      </c>
      <c r="DE90" s="65"/>
      <c r="DF90" s="65"/>
      <c r="DG90" s="65"/>
      <c r="DH90" s="65"/>
      <c r="DI90" s="65"/>
      <c r="DJ90" s="65"/>
      <c r="DK90" s="65"/>
      <c r="DL90" s="65"/>
      <c r="DM90" s="65"/>
      <c r="DN90" s="65"/>
      <c r="DO90" s="65"/>
      <c r="DP90" s="65"/>
      <c r="DQ90" s="65"/>
      <c r="DR90" s="65"/>
    </row>
    <row r="91" spans="1:122" s="24" customFormat="1" ht="12.95" customHeight="1" x14ac:dyDescent="0.25">
      <c r="A91" s="58" t="str">
        <f t="shared" si="39"/>
        <v>Doppler (MMII, MMSS e carótida)</v>
      </c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39"/>
      <c r="Z91" s="139"/>
      <c r="AA91" s="139"/>
      <c r="AB91" s="139"/>
      <c r="AC91" s="139"/>
      <c r="AD91" s="139"/>
      <c r="AE91" s="139"/>
      <c r="AF91" s="139"/>
      <c r="AG91" s="139"/>
      <c r="AH91" s="139"/>
      <c r="AI91" s="140">
        <v>0</v>
      </c>
      <c r="AJ91" s="27"/>
      <c r="AK91" s="27">
        <v>0</v>
      </c>
      <c r="AL91" s="27">
        <v>80</v>
      </c>
      <c r="AM91" s="27">
        <v>0</v>
      </c>
      <c r="AN91" s="27">
        <v>40</v>
      </c>
      <c r="AO91" s="27">
        <v>100</v>
      </c>
      <c r="AP91" s="27">
        <v>80</v>
      </c>
      <c r="AQ91" s="27">
        <v>40</v>
      </c>
      <c r="AR91" s="27">
        <v>100</v>
      </c>
      <c r="AS91" s="27">
        <v>80</v>
      </c>
      <c r="AT91" s="27">
        <v>80</v>
      </c>
      <c r="AU91" s="27">
        <v>80</v>
      </c>
      <c r="AV91" s="27">
        <v>120</v>
      </c>
      <c r="AW91" s="27">
        <v>80</v>
      </c>
      <c r="AX91" s="27">
        <v>168</v>
      </c>
      <c r="AY91" s="27">
        <v>120</v>
      </c>
      <c r="AZ91" s="27">
        <v>96</v>
      </c>
      <c r="BA91" s="27">
        <v>96</v>
      </c>
      <c r="BB91" s="27">
        <v>0</v>
      </c>
      <c r="BC91" s="27">
        <v>96</v>
      </c>
      <c r="BD91" s="27">
        <v>100</v>
      </c>
      <c r="BE91" s="27">
        <v>39</v>
      </c>
      <c r="BF91" s="27">
        <v>44</v>
      </c>
      <c r="BG91" s="28">
        <v>88</v>
      </c>
      <c r="BH91" s="29" t="s">
        <v>106</v>
      </c>
      <c r="BI91" s="27"/>
      <c r="BJ91" s="27"/>
      <c r="BK91" s="27">
        <v>44</v>
      </c>
      <c r="BL91" s="28"/>
      <c r="BM91" s="141">
        <v>88</v>
      </c>
      <c r="BN91" s="27">
        <v>40</v>
      </c>
      <c r="BO91" s="27">
        <v>40</v>
      </c>
      <c r="BP91" s="27">
        <v>45</v>
      </c>
      <c r="BQ91" s="27">
        <v>32</v>
      </c>
      <c r="BR91" s="27">
        <v>36</v>
      </c>
      <c r="BS91" s="27">
        <v>32</v>
      </c>
      <c r="BT91" s="27">
        <v>32</v>
      </c>
      <c r="BU91" s="27">
        <v>32</v>
      </c>
      <c r="BV91" s="27">
        <v>32</v>
      </c>
      <c r="BW91" s="27">
        <v>32</v>
      </c>
      <c r="BX91" s="65">
        <v>32</v>
      </c>
      <c r="BY91" s="65">
        <v>32</v>
      </c>
      <c r="BZ91" s="65">
        <v>32</v>
      </c>
      <c r="CA91" s="65">
        <v>32</v>
      </c>
      <c r="CB91" s="65">
        <v>32</v>
      </c>
      <c r="CC91" s="65">
        <v>32</v>
      </c>
      <c r="CD91" s="65">
        <v>32</v>
      </c>
      <c r="CE91" s="65">
        <v>32</v>
      </c>
      <c r="CF91" s="65">
        <v>36</v>
      </c>
      <c r="CG91" s="65">
        <v>32</v>
      </c>
      <c r="CH91" s="65">
        <v>45</v>
      </c>
      <c r="CI91" s="65">
        <v>54</v>
      </c>
      <c r="CJ91" s="65">
        <v>45</v>
      </c>
      <c r="CK91" s="65">
        <v>45</v>
      </c>
      <c r="CL91" s="65">
        <v>38</v>
      </c>
      <c r="CM91" s="65">
        <v>40</v>
      </c>
      <c r="CN91" s="65">
        <v>40</v>
      </c>
      <c r="CO91" s="142">
        <v>35</v>
      </c>
      <c r="CP91" s="147"/>
      <c r="CQ91" s="148">
        <v>20</v>
      </c>
      <c r="CR91" s="58" t="s">
        <v>106</v>
      </c>
      <c r="CS91" s="141"/>
      <c r="CT91" s="149">
        <v>35</v>
      </c>
      <c r="CU91" s="141"/>
      <c r="CV91" s="27">
        <f t="shared" si="46"/>
        <v>55</v>
      </c>
      <c r="CW91" s="65">
        <v>77</v>
      </c>
      <c r="CX91" s="141"/>
      <c r="CY91" s="65"/>
      <c r="CZ91" s="141"/>
      <c r="DA91" s="65"/>
      <c r="DB91" s="27">
        <v>84</v>
      </c>
      <c r="DC91" s="141"/>
      <c r="DD91" s="65">
        <v>72</v>
      </c>
      <c r="DE91" s="65"/>
      <c r="DF91" s="65"/>
      <c r="DG91" s="65"/>
      <c r="DH91" s="65"/>
      <c r="DI91" s="65"/>
      <c r="DJ91" s="65"/>
      <c r="DK91" s="65"/>
      <c r="DL91" s="65"/>
      <c r="DM91" s="65"/>
      <c r="DN91" s="65"/>
      <c r="DO91" s="65"/>
      <c r="DP91" s="65"/>
      <c r="DQ91" s="65"/>
      <c r="DR91" s="65"/>
    </row>
    <row r="92" spans="1:122" s="24" customFormat="1" ht="12.95" customHeight="1" x14ac:dyDescent="0.25">
      <c r="A92" s="58" t="str">
        <f t="shared" si="39"/>
        <v>Tomografia Computadorizada</v>
      </c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39"/>
      <c r="Z92" s="139"/>
      <c r="AA92" s="139"/>
      <c r="AB92" s="139"/>
      <c r="AC92" s="139"/>
      <c r="AD92" s="139"/>
      <c r="AE92" s="139"/>
      <c r="AF92" s="139"/>
      <c r="AG92" s="139"/>
      <c r="AH92" s="139"/>
      <c r="AI92" s="140">
        <v>120</v>
      </c>
      <c r="AJ92" s="27"/>
      <c r="AK92" s="27">
        <v>400</v>
      </c>
      <c r="AL92" s="27">
        <v>400</v>
      </c>
      <c r="AM92" s="27">
        <v>520</v>
      </c>
      <c r="AN92" s="27">
        <v>460</v>
      </c>
      <c r="AO92" s="27">
        <v>420</v>
      </c>
      <c r="AP92" s="27">
        <v>400</v>
      </c>
      <c r="AQ92" s="27">
        <v>400</v>
      </c>
      <c r="AR92" s="27">
        <v>440</v>
      </c>
      <c r="AS92" s="27">
        <v>400</v>
      </c>
      <c r="AT92" s="27">
        <v>440</v>
      </c>
      <c r="AU92" s="27">
        <v>480</v>
      </c>
      <c r="AV92" s="27">
        <v>540</v>
      </c>
      <c r="AW92" s="27">
        <v>440</v>
      </c>
      <c r="AX92" s="27">
        <v>460</v>
      </c>
      <c r="AY92" s="27">
        <v>420</v>
      </c>
      <c r="AZ92" s="27">
        <v>420</v>
      </c>
      <c r="BA92" s="27">
        <v>360</v>
      </c>
      <c r="BB92" s="27">
        <v>100</v>
      </c>
      <c r="BC92" s="27">
        <v>460</v>
      </c>
      <c r="BD92" s="27">
        <v>440</v>
      </c>
      <c r="BE92" s="27">
        <v>194</v>
      </c>
      <c r="BF92" s="27">
        <v>200</v>
      </c>
      <c r="BG92" s="28">
        <v>440</v>
      </c>
      <c r="BH92" s="29" t="s">
        <v>107</v>
      </c>
      <c r="BI92" s="27"/>
      <c r="BJ92" s="27"/>
      <c r="BK92" s="27">
        <v>240</v>
      </c>
      <c r="BL92" s="28"/>
      <c r="BM92" s="141">
        <v>440</v>
      </c>
      <c r="BN92" s="27">
        <v>140</v>
      </c>
      <c r="BO92" s="27">
        <v>131</v>
      </c>
      <c r="BP92" s="27">
        <v>185</v>
      </c>
      <c r="BQ92" s="27">
        <v>104</v>
      </c>
      <c r="BR92" s="27">
        <v>104</v>
      </c>
      <c r="BS92" s="27">
        <v>107</v>
      </c>
      <c r="BT92" s="27">
        <v>100</v>
      </c>
      <c r="BU92" s="27">
        <v>100</v>
      </c>
      <c r="BV92" s="27">
        <v>100</v>
      </c>
      <c r="BW92" s="27">
        <v>100</v>
      </c>
      <c r="BX92" s="65">
        <v>104</v>
      </c>
      <c r="BY92" s="65">
        <v>104</v>
      </c>
      <c r="BZ92" s="65">
        <v>104</v>
      </c>
      <c r="CA92" s="65">
        <v>104</v>
      </c>
      <c r="CB92" s="65">
        <v>108</v>
      </c>
      <c r="CC92" s="65">
        <v>108</v>
      </c>
      <c r="CD92" s="65">
        <v>108</v>
      </c>
      <c r="CE92" s="65">
        <v>107</v>
      </c>
      <c r="CF92" s="65">
        <v>108</v>
      </c>
      <c r="CG92" s="65">
        <v>108</v>
      </c>
      <c r="CH92" s="65">
        <v>108</v>
      </c>
      <c r="CI92" s="65">
        <v>160</v>
      </c>
      <c r="CJ92" s="65">
        <v>129</v>
      </c>
      <c r="CK92" s="65">
        <v>138</v>
      </c>
      <c r="CL92" s="65">
        <v>111</v>
      </c>
      <c r="CM92" s="65">
        <v>102</v>
      </c>
      <c r="CN92" s="65">
        <v>120</v>
      </c>
      <c r="CO92" s="142">
        <v>132</v>
      </c>
      <c r="CP92" s="147"/>
      <c r="CQ92" s="148">
        <v>56</v>
      </c>
      <c r="CR92" s="58" t="s">
        <v>107</v>
      </c>
      <c r="CS92" s="141"/>
      <c r="CT92" s="149">
        <v>69</v>
      </c>
      <c r="CU92" s="141"/>
      <c r="CV92" s="27">
        <f t="shared" si="46"/>
        <v>125</v>
      </c>
      <c r="CW92" s="65">
        <v>97</v>
      </c>
      <c r="CX92" s="141"/>
      <c r="CY92" s="65"/>
      <c r="CZ92" s="141"/>
      <c r="DA92" s="65"/>
      <c r="DB92" s="27">
        <v>108</v>
      </c>
      <c r="DC92" s="141"/>
      <c r="DD92" s="65">
        <v>108</v>
      </c>
      <c r="DE92" s="65"/>
      <c r="DF92" s="65"/>
      <c r="DG92" s="65"/>
      <c r="DH92" s="65"/>
      <c r="DI92" s="65"/>
      <c r="DJ92" s="65"/>
      <c r="DK92" s="65"/>
      <c r="DL92" s="65"/>
      <c r="DM92" s="65"/>
      <c r="DN92" s="65"/>
      <c r="DO92" s="65"/>
      <c r="DP92" s="65"/>
      <c r="DQ92" s="65"/>
      <c r="DR92" s="65"/>
    </row>
    <row r="93" spans="1:122" s="24" customFormat="1" ht="12.95" customHeight="1" x14ac:dyDescent="0.25">
      <c r="A93" s="58" t="str">
        <f t="shared" si="39"/>
        <v xml:space="preserve">Ultrassom </v>
      </c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39"/>
      <c r="Z93" s="139"/>
      <c r="AA93" s="139"/>
      <c r="AB93" s="139"/>
      <c r="AC93" s="139"/>
      <c r="AD93" s="139"/>
      <c r="AE93" s="139"/>
      <c r="AF93" s="139"/>
      <c r="AG93" s="139"/>
      <c r="AH93" s="139"/>
      <c r="AI93" s="140">
        <v>25</v>
      </c>
      <c r="AJ93" s="27">
        <v>120</v>
      </c>
      <c r="AK93" s="27">
        <v>75</v>
      </c>
      <c r="AL93" s="27">
        <v>120</v>
      </c>
      <c r="AM93" s="27">
        <v>100</v>
      </c>
      <c r="AN93" s="27">
        <v>120</v>
      </c>
      <c r="AO93" s="27">
        <v>150</v>
      </c>
      <c r="AP93" s="27">
        <v>120</v>
      </c>
      <c r="AQ93" s="27">
        <v>120</v>
      </c>
      <c r="AR93" s="27">
        <v>150</v>
      </c>
      <c r="AS93" s="27">
        <v>120</v>
      </c>
      <c r="AT93" s="27">
        <v>140</v>
      </c>
      <c r="AU93" s="27">
        <v>120</v>
      </c>
      <c r="AV93" s="27">
        <v>150</v>
      </c>
      <c r="AW93" s="27">
        <v>120</v>
      </c>
      <c r="AX93" s="27">
        <v>245</v>
      </c>
      <c r="AY93" s="27">
        <v>175</v>
      </c>
      <c r="AZ93" s="27">
        <v>120</v>
      </c>
      <c r="BA93" s="27">
        <v>120</v>
      </c>
      <c r="BB93" s="27">
        <v>0</v>
      </c>
      <c r="BC93" s="27">
        <v>120</v>
      </c>
      <c r="BD93" s="27">
        <v>150</v>
      </c>
      <c r="BE93" s="27">
        <v>58</v>
      </c>
      <c r="BF93" s="27">
        <v>60</v>
      </c>
      <c r="BG93" s="28">
        <v>120</v>
      </c>
      <c r="BH93" s="29" t="s">
        <v>108</v>
      </c>
      <c r="BI93" s="27"/>
      <c r="BJ93" s="27"/>
      <c r="BK93" s="27">
        <v>60</v>
      </c>
      <c r="BL93" s="28"/>
      <c r="BM93" s="141">
        <v>120</v>
      </c>
      <c r="BN93" s="27">
        <v>60</v>
      </c>
      <c r="BO93" s="27">
        <v>50</v>
      </c>
      <c r="BP93" s="27">
        <v>63</v>
      </c>
      <c r="BQ93" s="27">
        <v>40</v>
      </c>
      <c r="BR93" s="27">
        <v>45</v>
      </c>
      <c r="BS93" s="27">
        <v>40</v>
      </c>
      <c r="BT93" s="27">
        <v>40</v>
      </c>
      <c r="BU93" s="27">
        <v>40</v>
      </c>
      <c r="BV93" s="27">
        <v>40</v>
      </c>
      <c r="BW93" s="27">
        <v>40</v>
      </c>
      <c r="BX93" s="65">
        <v>40</v>
      </c>
      <c r="BY93" s="65">
        <v>40</v>
      </c>
      <c r="BZ93" s="65">
        <v>40</v>
      </c>
      <c r="CA93" s="65">
        <v>40</v>
      </c>
      <c r="CB93" s="65">
        <v>40</v>
      </c>
      <c r="CC93" s="65">
        <v>40</v>
      </c>
      <c r="CD93" s="65">
        <v>40</v>
      </c>
      <c r="CE93" s="65">
        <v>40</v>
      </c>
      <c r="CF93" s="65">
        <v>45</v>
      </c>
      <c r="CG93" s="65">
        <v>40</v>
      </c>
      <c r="CH93" s="65">
        <v>36</v>
      </c>
      <c r="CI93" s="65">
        <v>63</v>
      </c>
      <c r="CJ93" s="65">
        <v>54</v>
      </c>
      <c r="CK93" s="65">
        <v>54</v>
      </c>
      <c r="CL93" s="65">
        <v>64</v>
      </c>
      <c r="CM93" s="65">
        <v>64</v>
      </c>
      <c r="CN93" s="65">
        <v>64</v>
      </c>
      <c r="CO93" s="142">
        <v>49</v>
      </c>
      <c r="CP93" s="147"/>
      <c r="CQ93" s="148">
        <v>135</v>
      </c>
      <c r="CR93" s="58" t="s">
        <v>108</v>
      </c>
      <c r="CS93" s="141"/>
      <c r="CT93" s="149">
        <v>48</v>
      </c>
      <c r="CU93" s="141"/>
      <c r="CV93" s="27">
        <f t="shared" si="46"/>
        <v>183</v>
      </c>
      <c r="CW93" s="65">
        <v>55</v>
      </c>
      <c r="CX93" s="141"/>
      <c r="CY93" s="65"/>
      <c r="CZ93" s="141"/>
      <c r="DA93" s="65"/>
      <c r="DB93" s="27">
        <v>60</v>
      </c>
      <c r="DC93" s="141"/>
      <c r="DD93" s="65">
        <v>48</v>
      </c>
      <c r="DE93" s="65"/>
      <c r="DF93" s="65"/>
      <c r="DG93" s="65"/>
      <c r="DH93" s="65"/>
      <c r="DI93" s="65"/>
      <c r="DJ93" s="65"/>
      <c r="DK93" s="65"/>
      <c r="DL93" s="65"/>
      <c r="DM93" s="65"/>
      <c r="DN93" s="65"/>
      <c r="DO93" s="65"/>
      <c r="DP93" s="65"/>
      <c r="DQ93" s="65"/>
      <c r="DR93" s="65"/>
    </row>
    <row r="94" spans="1:122" s="24" customFormat="1" ht="12.95" customHeight="1" x14ac:dyDescent="0.25">
      <c r="A94" s="58" t="str">
        <f t="shared" si="39"/>
        <v>Eletrocardiograma</v>
      </c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  <c r="AD94" s="139"/>
      <c r="AE94" s="139"/>
      <c r="AF94" s="139"/>
      <c r="AG94" s="139"/>
      <c r="AH94" s="139"/>
      <c r="AI94" s="140">
        <v>80</v>
      </c>
      <c r="AJ94" s="27">
        <v>200</v>
      </c>
      <c r="AK94" s="27">
        <v>180</v>
      </c>
      <c r="AL94" s="27">
        <v>200</v>
      </c>
      <c r="AM94" s="27">
        <v>260</v>
      </c>
      <c r="AN94" s="27">
        <v>270</v>
      </c>
      <c r="AO94" s="27">
        <v>252</v>
      </c>
      <c r="AP94" s="27">
        <v>240</v>
      </c>
      <c r="AQ94" s="27">
        <v>240</v>
      </c>
      <c r="AR94" s="27">
        <v>264</v>
      </c>
      <c r="AS94" s="27">
        <v>200</v>
      </c>
      <c r="AT94" s="27">
        <v>264</v>
      </c>
      <c r="AU94" s="27">
        <v>240</v>
      </c>
      <c r="AV94" s="27">
        <v>276</v>
      </c>
      <c r="AW94" s="27">
        <v>216</v>
      </c>
      <c r="AX94" s="27">
        <v>276</v>
      </c>
      <c r="AY94" s="27">
        <v>252</v>
      </c>
      <c r="AZ94" s="27">
        <v>252</v>
      </c>
      <c r="BA94" s="27">
        <v>216</v>
      </c>
      <c r="BB94" s="27">
        <v>50</v>
      </c>
      <c r="BC94" s="27">
        <v>266</v>
      </c>
      <c r="BD94" s="27">
        <v>252</v>
      </c>
      <c r="BE94" s="27">
        <v>97</v>
      </c>
      <c r="BF94" s="27">
        <v>120</v>
      </c>
      <c r="BG94" s="28">
        <v>252</v>
      </c>
      <c r="BH94" s="29" t="s">
        <v>109</v>
      </c>
      <c r="BI94" s="27"/>
      <c r="BJ94" s="27"/>
      <c r="BK94" s="27"/>
      <c r="BL94" s="28"/>
      <c r="BM94" s="141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150"/>
      <c r="BY94" s="150"/>
      <c r="BZ94" s="150"/>
      <c r="CA94" s="150"/>
      <c r="CB94" s="150"/>
      <c r="CC94" s="150"/>
      <c r="CD94" s="150"/>
      <c r="CE94" s="150"/>
      <c r="CF94" s="150"/>
      <c r="CG94" s="150"/>
      <c r="CH94" s="150"/>
      <c r="CI94" s="150"/>
      <c r="CJ94" s="150"/>
      <c r="CK94" s="150"/>
      <c r="CL94" s="150"/>
      <c r="CM94" s="150"/>
      <c r="CN94" s="150"/>
      <c r="CO94" s="151"/>
      <c r="CP94" s="147"/>
      <c r="CQ94" s="148">
        <v>0</v>
      </c>
      <c r="CR94" s="58" t="s">
        <v>109</v>
      </c>
      <c r="CS94" s="141"/>
      <c r="CT94" s="149">
        <v>107</v>
      </c>
      <c r="CU94" s="141"/>
      <c r="CV94" s="27">
        <f t="shared" si="46"/>
        <v>107</v>
      </c>
      <c r="CW94" s="65">
        <v>0</v>
      </c>
      <c r="CX94" s="141"/>
      <c r="CY94" s="65"/>
      <c r="CZ94" s="141"/>
      <c r="DA94" s="65"/>
      <c r="DB94" s="27">
        <v>0</v>
      </c>
      <c r="DC94" s="141"/>
      <c r="DD94" s="65">
        <v>0</v>
      </c>
      <c r="DE94" s="65"/>
      <c r="DF94" s="65"/>
      <c r="DG94" s="65"/>
      <c r="DH94" s="65"/>
      <c r="DI94" s="65"/>
      <c r="DJ94" s="65"/>
      <c r="DK94" s="65"/>
      <c r="DL94" s="65"/>
      <c r="DM94" s="65"/>
      <c r="DN94" s="65"/>
      <c r="DO94" s="65"/>
      <c r="DP94" s="65"/>
      <c r="DQ94" s="65"/>
      <c r="DR94" s="65"/>
    </row>
    <row r="95" spans="1:122" s="24" customFormat="1" ht="12.95" customHeight="1" x14ac:dyDescent="0.25">
      <c r="A95" s="58" t="str">
        <f t="shared" si="39"/>
        <v>Raio x</v>
      </c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39"/>
      <c r="Z95" s="139"/>
      <c r="AA95" s="139"/>
      <c r="AB95" s="139"/>
      <c r="AC95" s="139"/>
      <c r="AD95" s="139"/>
      <c r="AE95" s="139"/>
      <c r="AF95" s="139"/>
      <c r="AG95" s="139"/>
      <c r="AH95" s="139"/>
      <c r="AI95" s="140">
        <v>80</v>
      </c>
      <c r="AJ95" s="27">
        <v>200</v>
      </c>
      <c r="AK95" s="27">
        <v>180</v>
      </c>
      <c r="AL95" s="27">
        <v>200</v>
      </c>
      <c r="AM95" s="27">
        <v>260</v>
      </c>
      <c r="AN95" s="27">
        <v>270</v>
      </c>
      <c r="AO95" s="27">
        <v>250</v>
      </c>
      <c r="AP95" s="27">
        <v>250</v>
      </c>
      <c r="AQ95" s="27">
        <v>240</v>
      </c>
      <c r="AR95" s="27">
        <v>270</v>
      </c>
      <c r="AS95" s="27">
        <v>200</v>
      </c>
      <c r="AT95" s="27">
        <v>260</v>
      </c>
      <c r="AU95" s="27">
        <v>200</v>
      </c>
      <c r="AV95" s="27">
        <v>230</v>
      </c>
      <c r="AW95" s="27">
        <v>200</v>
      </c>
      <c r="AX95" s="27">
        <v>230</v>
      </c>
      <c r="AY95" s="27">
        <v>210</v>
      </c>
      <c r="AZ95" s="27">
        <v>210</v>
      </c>
      <c r="BA95" s="27">
        <v>180</v>
      </c>
      <c r="BB95" s="27">
        <v>50</v>
      </c>
      <c r="BC95" s="27">
        <v>230</v>
      </c>
      <c r="BD95" s="27">
        <v>210</v>
      </c>
      <c r="BE95" s="27">
        <v>97</v>
      </c>
      <c r="BF95" s="27">
        <v>100</v>
      </c>
      <c r="BG95" s="28">
        <v>220</v>
      </c>
      <c r="BH95" s="29" t="s">
        <v>116</v>
      </c>
      <c r="BI95" s="27"/>
      <c r="BJ95" s="27"/>
      <c r="BK95" s="27">
        <v>120</v>
      </c>
      <c r="BL95" s="28"/>
      <c r="BM95" s="141">
        <v>220</v>
      </c>
      <c r="BN95" s="27">
        <v>40</v>
      </c>
      <c r="BO95" s="27">
        <v>16</v>
      </c>
      <c r="BP95" s="27">
        <v>20</v>
      </c>
      <c r="BQ95" s="27">
        <v>16</v>
      </c>
      <c r="BR95" s="27">
        <v>12</v>
      </c>
      <c r="BS95" s="27">
        <v>15</v>
      </c>
      <c r="BT95" s="27">
        <v>12</v>
      </c>
      <c r="BU95" s="27">
        <v>12</v>
      </c>
      <c r="BV95" s="27">
        <v>12</v>
      </c>
      <c r="BW95" s="27">
        <v>12</v>
      </c>
      <c r="BX95" s="65">
        <v>12</v>
      </c>
      <c r="BY95" s="65">
        <v>12</v>
      </c>
      <c r="BZ95" s="65">
        <v>12</v>
      </c>
      <c r="CA95" s="65">
        <v>15</v>
      </c>
      <c r="CB95" s="65">
        <v>12</v>
      </c>
      <c r="CC95" s="65">
        <v>12</v>
      </c>
      <c r="CD95" s="65">
        <v>12</v>
      </c>
      <c r="CE95" s="65">
        <v>15</v>
      </c>
      <c r="CF95" s="65">
        <v>12</v>
      </c>
      <c r="CG95" s="65">
        <v>12</v>
      </c>
      <c r="CH95" s="65">
        <v>12</v>
      </c>
      <c r="CI95" s="65">
        <v>12</v>
      </c>
      <c r="CJ95" s="65">
        <v>15</v>
      </c>
      <c r="CK95" s="65">
        <v>12</v>
      </c>
      <c r="CL95" s="65">
        <v>16</v>
      </c>
      <c r="CM95" s="65">
        <v>12</v>
      </c>
      <c r="CN95" s="65">
        <v>12</v>
      </c>
      <c r="CO95" s="142">
        <v>9</v>
      </c>
      <c r="CP95" s="147"/>
      <c r="CQ95" s="148">
        <v>55</v>
      </c>
      <c r="CR95" s="58" t="s">
        <v>116</v>
      </c>
      <c r="CS95" s="141"/>
      <c r="CT95" s="149">
        <v>12</v>
      </c>
      <c r="CU95" s="141"/>
      <c r="CV95" s="27">
        <f t="shared" si="46"/>
        <v>67</v>
      </c>
      <c r="CW95" s="65">
        <v>0</v>
      </c>
      <c r="CX95" s="141"/>
      <c r="CY95" s="65"/>
      <c r="CZ95" s="141"/>
      <c r="DA95" s="65"/>
      <c r="DB95" s="27">
        <v>0</v>
      </c>
      <c r="DC95" s="141"/>
      <c r="DD95" s="65">
        <v>0</v>
      </c>
      <c r="DE95" s="65"/>
      <c r="DF95" s="65"/>
      <c r="DG95" s="65"/>
      <c r="DH95" s="65"/>
      <c r="DI95" s="65"/>
      <c r="DJ95" s="65"/>
      <c r="DK95" s="65"/>
      <c r="DL95" s="65"/>
      <c r="DM95" s="65"/>
      <c r="DN95" s="65"/>
      <c r="DO95" s="65"/>
      <c r="DP95" s="65"/>
      <c r="DQ95" s="65"/>
      <c r="DR95" s="65"/>
    </row>
    <row r="96" spans="1:122" s="111" customFormat="1" ht="12.95" customHeight="1" x14ac:dyDescent="0.25">
      <c r="A96" s="152" t="str">
        <f t="shared" si="39"/>
        <v>Total</v>
      </c>
      <c r="B96" s="153"/>
      <c r="C96" s="153"/>
      <c r="D96" s="153"/>
      <c r="E96" s="153"/>
      <c r="F96" s="153"/>
      <c r="G96" s="153"/>
      <c r="H96" s="153"/>
      <c r="I96" s="153"/>
      <c r="J96" s="153"/>
      <c r="K96" s="153"/>
      <c r="L96" s="153"/>
      <c r="M96" s="153"/>
      <c r="N96" s="153"/>
      <c r="O96" s="153"/>
      <c r="P96" s="153"/>
      <c r="Q96" s="153"/>
      <c r="R96" s="153"/>
      <c r="S96" s="153"/>
      <c r="T96" s="153"/>
      <c r="U96" s="153"/>
      <c r="V96" s="153"/>
      <c r="W96" s="153"/>
      <c r="X96" s="153"/>
      <c r="Y96" s="153"/>
      <c r="Z96" s="153"/>
      <c r="AA96" s="153"/>
      <c r="AB96" s="153"/>
      <c r="AC96" s="153"/>
      <c r="AD96" s="153"/>
      <c r="AE96" s="153"/>
      <c r="AF96" s="153"/>
      <c r="AG96" s="153"/>
      <c r="AH96" s="153"/>
      <c r="AI96" s="154">
        <v>305</v>
      </c>
      <c r="AJ96" s="126">
        <v>520</v>
      </c>
      <c r="AK96" s="121">
        <v>835</v>
      </c>
      <c r="AL96" s="126">
        <v>1000</v>
      </c>
      <c r="AM96" s="121">
        <v>1140</v>
      </c>
      <c r="AN96" s="121">
        <v>1160</v>
      </c>
      <c r="AO96" s="121">
        <v>1172</v>
      </c>
      <c r="AP96" s="121">
        <v>1090</v>
      </c>
      <c r="AQ96" s="121">
        <v>1040</v>
      </c>
      <c r="AR96" s="121">
        <v>1224</v>
      </c>
      <c r="AS96" s="126">
        <v>1000</v>
      </c>
      <c r="AT96" s="121">
        <v>1184</v>
      </c>
      <c r="AU96" s="121">
        <v>1120</v>
      </c>
      <c r="AV96" s="121">
        <v>1316</v>
      </c>
      <c r="AW96" s="121">
        <v>1056</v>
      </c>
      <c r="AX96" s="121">
        <v>1379</v>
      </c>
      <c r="AY96" s="121">
        <v>1177</v>
      </c>
      <c r="AZ96" s="121">
        <v>1098</v>
      </c>
      <c r="BA96" s="126">
        <v>972</v>
      </c>
      <c r="BB96" s="126">
        <v>200</v>
      </c>
      <c r="BC96" s="121">
        <v>1172</v>
      </c>
      <c r="BD96" s="121">
        <v>1152</v>
      </c>
      <c r="BE96" s="121">
        <v>484</v>
      </c>
      <c r="BF96" s="121">
        <v>524</v>
      </c>
      <c r="BG96" s="127">
        <v>1120</v>
      </c>
      <c r="BH96" s="128" t="s">
        <v>43</v>
      </c>
      <c r="BI96" s="129"/>
      <c r="BJ96" s="129"/>
      <c r="BK96" s="129">
        <v>464</v>
      </c>
      <c r="BL96" s="155"/>
      <c r="BM96" s="156">
        <v>868</v>
      </c>
      <c r="BN96" s="129">
        <v>280</v>
      </c>
      <c r="BO96" s="129">
        <v>237</v>
      </c>
      <c r="BP96" s="129">
        <v>313</v>
      </c>
      <c r="BQ96" s="129">
        <v>192</v>
      </c>
      <c r="BR96" s="129">
        <v>197</v>
      </c>
      <c r="BS96" s="129">
        <v>194</v>
      </c>
      <c r="BT96" s="129">
        <v>184</v>
      </c>
      <c r="BU96" s="129">
        <v>184</v>
      </c>
      <c r="BV96" s="129">
        <v>184</v>
      </c>
      <c r="BW96" s="129">
        <v>184</v>
      </c>
      <c r="BX96" s="129">
        <v>188</v>
      </c>
      <c r="BY96" s="129">
        <v>188</v>
      </c>
      <c r="BZ96" s="129">
        <v>188</v>
      </c>
      <c r="CA96" s="129">
        <v>191</v>
      </c>
      <c r="CB96" s="129">
        <v>192</v>
      </c>
      <c r="CC96" s="129">
        <v>192</v>
      </c>
      <c r="CD96" s="129">
        <v>192</v>
      </c>
      <c r="CE96" s="129">
        <v>194</v>
      </c>
      <c r="CF96" s="129">
        <v>201</v>
      </c>
      <c r="CG96" s="129">
        <v>192</v>
      </c>
      <c r="CH96" s="129">
        <v>201</v>
      </c>
      <c r="CI96" s="129">
        <v>289</v>
      </c>
      <c r="CJ96" s="129">
        <v>243</v>
      </c>
      <c r="CK96" s="129">
        <v>249</v>
      </c>
      <c r="CL96" s="129">
        <v>229</v>
      </c>
      <c r="CM96" s="129">
        <v>218</v>
      </c>
      <c r="CN96" s="129">
        <v>236</v>
      </c>
      <c r="CO96" s="155">
        <v>225</v>
      </c>
      <c r="CP96" s="156"/>
      <c r="CQ96" s="129">
        <v>266</v>
      </c>
      <c r="CR96" s="152" t="s">
        <v>43</v>
      </c>
      <c r="CS96" s="156"/>
      <c r="CT96" s="129">
        <f>SUM(CT90:CT95)</f>
        <v>310</v>
      </c>
      <c r="CU96" s="156"/>
      <c r="CV96" s="129">
        <f>SUM(CV90:CV95)</f>
        <v>576</v>
      </c>
      <c r="CW96" s="129">
        <f>SUM(CW90:CW95)</f>
        <v>294</v>
      </c>
      <c r="CX96" s="156"/>
      <c r="CY96" s="129">
        <f>SUM(CY90:CY95)</f>
        <v>0</v>
      </c>
      <c r="CZ96" s="156"/>
      <c r="DA96" s="129">
        <f>SUM(DA90:DA95)</f>
        <v>0</v>
      </c>
      <c r="DB96" s="129">
        <f>SUM(DB90:DB95)</f>
        <v>304</v>
      </c>
      <c r="DC96" s="156"/>
      <c r="DD96" s="129">
        <f>SUM(DD90:DD95)</f>
        <v>280</v>
      </c>
      <c r="DE96" s="129">
        <f t="shared" ref="DE96:DR96" si="47">SUM(DE90:DE95)</f>
        <v>0</v>
      </c>
      <c r="DF96" s="129">
        <f t="shared" si="47"/>
        <v>0</v>
      </c>
      <c r="DG96" s="129">
        <f t="shared" si="47"/>
        <v>0</v>
      </c>
      <c r="DH96" s="129">
        <f t="shared" si="47"/>
        <v>0</v>
      </c>
      <c r="DI96" s="129">
        <f t="shared" si="47"/>
        <v>0</v>
      </c>
      <c r="DJ96" s="129">
        <f t="shared" si="47"/>
        <v>0</v>
      </c>
      <c r="DK96" s="129">
        <f t="shared" si="47"/>
        <v>0</v>
      </c>
      <c r="DL96" s="129">
        <f t="shared" si="47"/>
        <v>0</v>
      </c>
      <c r="DM96" s="129">
        <f t="shared" si="47"/>
        <v>0</v>
      </c>
      <c r="DN96" s="129">
        <f t="shared" si="47"/>
        <v>0</v>
      </c>
      <c r="DO96" s="129">
        <f t="shared" si="47"/>
        <v>0</v>
      </c>
      <c r="DP96" s="129">
        <f t="shared" si="47"/>
        <v>0</v>
      </c>
      <c r="DQ96" s="129">
        <f t="shared" si="47"/>
        <v>0</v>
      </c>
      <c r="DR96" s="129">
        <f t="shared" si="47"/>
        <v>0</v>
      </c>
    </row>
    <row r="97" spans="1:122" ht="12.95" customHeight="1" x14ac:dyDescent="0.25">
      <c r="A97" s="73">
        <f t="shared" si="39"/>
        <v>0</v>
      </c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81"/>
      <c r="AK97" s="74"/>
      <c r="AL97" s="81"/>
      <c r="AM97" s="74"/>
      <c r="AN97" s="74"/>
      <c r="AO97" s="74"/>
      <c r="AP97" s="74"/>
      <c r="AQ97" s="74"/>
      <c r="AR97" s="74"/>
      <c r="AS97" s="81"/>
      <c r="AT97" s="74"/>
      <c r="AU97" s="74"/>
      <c r="AV97" s="74"/>
      <c r="AW97" s="74"/>
      <c r="AX97" s="74"/>
      <c r="AY97" s="74"/>
      <c r="AZ97" s="74"/>
      <c r="BA97" s="81"/>
      <c r="BB97" s="81"/>
      <c r="BC97" s="74"/>
      <c r="BD97" s="74"/>
      <c r="BE97" s="74"/>
      <c r="BF97" s="74"/>
      <c r="BG97" s="74"/>
      <c r="BH97" s="73"/>
      <c r="BI97" s="74"/>
      <c r="BJ97" s="74"/>
      <c r="BK97" s="74"/>
      <c r="BL97" s="74"/>
      <c r="BM97" s="74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  <c r="CG97" s="74"/>
      <c r="CH97" s="74"/>
      <c r="CI97" s="74"/>
      <c r="CJ97" s="74"/>
      <c r="CK97" s="74"/>
      <c r="CL97" s="74"/>
      <c r="CM97" s="74"/>
      <c r="CN97" s="74"/>
      <c r="CO97" s="74"/>
      <c r="CP97" s="74"/>
      <c r="CQ97" s="74"/>
      <c r="CR97" s="131"/>
      <c r="CS97" s="132"/>
      <c r="CT97" s="132"/>
      <c r="CU97" s="132"/>
      <c r="CV97" s="74"/>
      <c r="CW97" s="74"/>
      <c r="CX97" s="74"/>
      <c r="CY97" s="74"/>
      <c r="CZ97" s="74"/>
      <c r="DA97" s="74"/>
      <c r="DB97" s="74"/>
      <c r="DC97" s="74"/>
      <c r="DD97" s="74"/>
      <c r="DE97" s="74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4"/>
      <c r="DQ97" s="74"/>
      <c r="DR97" s="74"/>
    </row>
    <row r="98" spans="1:122" s="90" customFormat="1" ht="12.95" customHeight="1" x14ac:dyDescent="0.25">
      <c r="A98" s="57" t="str">
        <f t="shared" si="39"/>
        <v>14. SADT EXTERNO AGENDADO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0" t="s">
        <v>8</v>
      </c>
      <c r="AJ98" s="41" t="s">
        <v>7</v>
      </c>
      <c r="AK98" s="40" t="s">
        <v>10</v>
      </c>
      <c r="AL98" s="41" t="s">
        <v>7</v>
      </c>
      <c r="AM98" s="40">
        <v>44743</v>
      </c>
      <c r="AN98" s="40">
        <v>44774</v>
      </c>
      <c r="AO98" s="40">
        <v>44805</v>
      </c>
      <c r="AP98" s="40">
        <v>44835</v>
      </c>
      <c r="AQ98" s="40">
        <v>44866</v>
      </c>
      <c r="AR98" s="40">
        <v>44896</v>
      </c>
      <c r="AS98" s="41" t="s">
        <v>7</v>
      </c>
      <c r="AT98" s="40">
        <v>44927</v>
      </c>
      <c r="AU98" s="40">
        <v>44958</v>
      </c>
      <c r="AV98" s="40">
        <v>44986</v>
      </c>
      <c r="AW98" s="40">
        <v>45017</v>
      </c>
      <c r="AX98" s="40">
        <v>45047</v>
      </c>
      <c r="AY98" s="40">
        <v>45078</v>
      </c>
      <c r="AZ98" s="40">
        <v>45108</v>
      </c>
      <c r="BA98" s="41" t="s">
        <v>12</v>
      </c>
      <c r="BB98" s="41" t="s">
        <v>13</v>
      </c>
      <c r="BC98" s="40">
        <v>45139</v>
      </c>
      <c r="BD98" s="40">
        <v>45170</v>
      </c>
      <c r="BE98" s="42" t="s">
        <v>14</v>
      </c>
      <c r="BF98" s="40" t="s">
        <v>15</v>
      </c>
      <c r="BG98" s="43">
        <v>45200</v>
      </c>
      <c r="BH98" s="62" t="s">
        <v>117</v>
      </c>
      <c r="BI98" s="11"/>
      <c r="BJ98" s="11"/>
      <c r="BK98" s="11" t="s">
        <v>18</v>
      </c>
      <c r="BL98" s="133"/>
      <c r="BM98" s="134">
        <v>45200</v>
      </c>
      <c r="BN98" s="45">
        <v>45231</v>
      </c>
      <c r="BO98" s="45">
        <v>45261</v>
      </c>
      <c r="BP98" s="45">
        <v>45292</v>
      </c>
      <c r="BQ98" s="45">
        <v>45323</v>
      </c>
      <c r="BR98" s="45">
        <v>45352</v>
      </c>
      <c r="BS98" s="45">
        <v>45383</v>
      </c>
      <c r="BT98" s="45">
        <v>45413</v>
      </c>
      <c r="BU98" s="45">
        <v>45444</v>
      </c>
      <c r="BV98" s="45">
        <v>45474</v>
      </c>
      <c r="BW98" s="45">
        <v>45505</v>
      </c>
      <c r="BX98" s="45">
        <v>45536</v>
      </c>
      <c r="BY98" s="45">
        <v>45566</v>
      </c>
      <c r="BZ98" s="45">
        <v>45597</v>
      </c>
      <c r="CA98" s="45">
        <v>45627</v>
      </c>
      <c r="CB98" s="45">
        <v>45658</v>
      </c>
      <c r="CC98" s="45">
        <v>45689</v>
      </c>
      <c r="CD98" s="45">
        <v>45717</v>
      </c>
      <c r="CE98" s="45">
        <v>45748</v>
      </c>
      <c r="CF98" s="45">
        <v>45778</v>
      </c>
      <c r="CG98" s="45">
        <v>45809</v>
      </c>
      <c r="CH98" s="45">
        <v>45839</v>
      </c>
      <c r="CI98" s="45">
        <v>45870</v>
      </c>
      <c r="CJ98" s="45">
        <v>45901</v>
      </c>
      <c r="CK98" s="45">
        <v>45931</v>
      </c>
      <c r="CL98" s="45">
        <v>45962</v>
      </c>
      <c r="CM98" s="45">
        <v>45992</v>
      </c>
      <c r="CN98" s="45">
        <v>46023</v>
      </c>
      <c r="CO98" s="135">
        <v>46054</v>
      </c>
      <c r="CP98" s="136"/>
      <c r="CQ98" s="135" t="s">
        <v>21</v>
      </c>
      <c r="CR98" s="137" t="s">
        <v>118</v>
      </c>
      <c r="CS98" s="138"/>
      <c r="CT98" s="138" t="str">
        <f t="shared" ref="CT98:DR98" si="48">CT$5</f>
        <v>16/03 à 31/03</v>
      </c>
      <c r="CU98" s="136"/>
      <c r="CV98" s="136" t="e">
        <f t="shared" ca="1" si="48"/>
        <v>#NAME?</v>
      </c>
      <c r="CW98" s="45" t="e">
        <f t="shared" ca="1" si="48"/>
        <v>#NAME?</v>
      </c>
      <c r="CX98" s="45"/>
      <c r="CY98" s="45" t="str">
        <f t="shared" si="48"/>
        <v>01/05 à 15/05</v>
      </c>
      <c r="CZ98" s="45"/>
      <c r="DA98" s="45" t="str">
        <f t="shared" si="48"/>
        <v>16/05 à 31/05</v>
      </c>
      <c r="DB98" s="45" t="e">
        <f t="shared" ca="1" si="48"/>
        <v>#NAME?</v>
      </c>
      <c r="DC98" s="45"/>
      <c r="DD98" s="45" t="e">
        <f t="shared" ca="1" si="48"/>
        <v>#NAME?</v>
      </c>
      <c r="DE98" s="45" t="e">
        <f t="shared" ca="1" si="48"/>
        <v>#NAME?</v>
      </c>
      <c r="DF98" s="45" t="e">
        <f t="shared" ca="1" si="48"/>
        <v>#NAME?</v>
      </c>
      <c r="DG98" s="45" t="e">
        <f t="shared" ca="1" si="48"/>
        <v>#NAME?</v>
      </c>
      <c r="DH98" s="45" t="e">
        <f t="shared" ca="1" si="48"/>
        <v>#NAME?</v>
      </c>
      <c r="DI98" s="45" t="e">
        <f t="shared" ca="1" si="48"/>
        <v>#NAME?</v>
      </c>
      <c r="DJ98" s="45" t="e">
        <f t="shared" ca="1" si="48"/>
        <v>#NAME?</v>
      </c>
      <c r="DK98" s="45" t="e">
        <f t="shared" ca="1" si="48"/>
        <v>#NAME?</v>
      </c>
      <c r="DL98" s="45" t="e">
        <f t="shared" ca="1" si="48"/>
        <v>#NAME?</v>
      </c>
      <c r="DM98" s="45" t="e">
        <f t="shared" ca="1" si="48"/>
        <v>#NAME?</v>
      </c>
      <c r="DN98" s="45" t="e">
        <f t="shared" ca="1" si="48"/>
        <v>#NAME?</v>
      </c>
      <c r="DO98" s="45" t="e">
        <f t="shared" ca="1" si="48"/>
        <v>#NAME?</v>
      </c>
      <c r="DP98" s="45" t="e">
        <f t="shared" ca="1" si="48"/>
        <v>#NAME?</v>
      </c>
      <c r="DQ98" s="45" t="e">
        <f t="shared" ca="1" si="48"/>
        <v>#NAME?</v>
      </c>
      <c r="DR98" s="45" t="str">
        <f t="shared" si="48"/>
        <v>01/08 à 24/08</v>
      </c>
    </row>
    <row r="99" spans="1:122" s="24" customFormat="1" ht="12.95" customHeight="1" x14ac:dyDescent="0.25">
      <c r="A99" s="58" t="str">
        <f t="shared" si="39"/>
        <v>Ecocardiograma (Estresse, Transesofágico e Transtorácico)</v>
      </c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39"/>
      <c r="Z99" s="139"/>
      <c r="AA99" s="139"/>
      <c r="AB99" s="139"/>
      <c r="AC99" s="139"/>
      <c r="AD99" s="139"/>
      <c r="AE99" s="139"/>
      <c r="AF99" s="139"/>
      <c r="AG99" s="139"/>
      <c r="AH99" s="139"/>
      <c r="AI99" s="140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8"/>
      <c r="BH99" s="29"/>
      <c r="BI99" s="27"/>
      <c r="BJ99" s="27"/>
      <c r="BK99" s="27"/>
      <c r="BL99" s="28"/>
      <c r="BM99" s="141"/>
      <c r="BN99" s="27"/>
      <c r="BO99" s="27"/>
      <c r="BP99" s="27"/>
      <c r="BQ99" s="27"/>
      <c r="BR99" s="27"/>
      <c r="BS99" s="27"/>
      <c r="BT99" s="27"/>
      <c r="BU99" s="27"/>
      <c r="BV99" s="27"/>
      <c r="BW99" s="27"/>
      <c r="BX99" s="65"/>
      <c r="BY99" s="65"/>
      <c r="BZ99" s="65"/>
      <c r="CA99" s="65"/>
      <c r="CB99" s="65"/>
      <c r="CC99" s="65"/>
      <c r="CD99" s="65"/>
      <c r="CE99" s="65"/>
      <c r="CF99" s="65"/>
      <c r="CG99" s="65"/>
      <c r="CH99" s="65"/>
      <c r="CI99" s="65"/>
      <c r="CJ99" s="65"/>
      <c r="CK99" s="65"/>
      <c r="CL99" s="65"/>
      <c r="CM99" s="65"/>
      <c r="CN99" s="65"/>
      <c r="CO99" s="142"/>
      <c r="CP99" s="143"/>
      <c r="CQ99" s="63"/>
      <c r="CR99" s="144" t="s">
        <v>105</v>
      </c>
      <c r="CS99" s="145"/>
      <c r="CT99" s="146">
        <v>0</v>
      </c>
      <c r="CU99" s="145"/>
      <c r="CV99" s="27">
        <f t="shared" ref="CV99:CV104" si="49">CT99+CQ99</f>
        <v>0</v>
      </c>
      <c r="CW99" s="65">
        <v>26</v>
      </c>
      <c r="CX99" s="141"/>
      <c r="CY99" s="65"/>
      <c r="CZ99" s="141"/>
      <c r="DA99" s="65"/>
      <c r="DB99" s="27">
        <v>52</v>
      </c>
      <c r="DC99" s="141"/>
      <c r="DD99" s="65">
        <v>51</v>
      </c>
      <c r="DE99" s="65"/>
      <c r="DF99" s="65"/>
      <c r="DG99" s="65"/>
      <c r="DH99" s="65"/>
      <c r="DI99" s="65"/>
      <c r="DJ99" s="65"/>
      <c r="DK99" s="65"/>
      <c r="DL99" s="65"/>
      <c r="DM99" s="65"/>
      <c r="DN99" s="65"/>
      <c r="DO99" s="65"/>
      <c r="DP99" s="65"/>
      <c r="DQ99" s="65"/>
      <c r="DR99" s="65"/>
    </row>
    <row r="100" spans="1:122" s="24" customFormat="1" ht="12.95" customHeight="1" x14ac:dyDescent="0.25">
      <c r="A100" s="58" t="str">
        <f t="shared" si="39"/>
        <v>Doppler (MMII, MMSS e carótida)</v>
      </c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39"/>
      <c r="Z100" s="139"/>
      <c r="AA100" s="139"/>
      <c r="AB100" s="139"/>
      <c r="AC100" s="139"/>
      <c r="AD100" s="139"/>
      <c r="AE100" s="139"/>
      <c r="AF100" s="139"/>
      <c r="AG100" s="139"/>
      <c r="AH100" s="139"/>
      <c r="AI100" s="140">
        <v>0</v>
      </c>
      <c r="AJ100" s="27"/>
      <c r="AK100" s="27">
        <v>0</v>
      </c>
      <c r="AL100" s="27">
        <v>80</v>
      </c>
      <c r="AM100" s="27">
        <v>0</v>
      </c>
      <c r="AN100" s="27">
        <v>40</v>
      </c>
      <c r="AO100" s="27">
        <v>100</v>
      </c>
      <c r="AP100" s="27">
        <v>80</v>
      </c>
      <c r="AQ100" s="27">
        <v>40</v>
      </c>
      <c r="AR100" s="27">
        <v>100</v>
      </c>
      <c r="AS100" s="27">
        <v>80</v>
      </c>
      <c r="AT100" s="27">
        <v>80</v>
      </c>
      <c r="AU100" s="27">
        <v>80</v>
      </c>
      <c r="AV100" s="27">
        <v>120</v>
      </c>
      <c r="AW100" s="27">
        <v>80</v>
      </c>
      <c r="AX100" s="27">
        <v>168</v>
      </c>
      <c r="AY100" s="27">
        <v>120</v>
      </c>
      <c r="AZ100" s="27">
        <v>96</v>
      </c>
      <c r="BA100" s="27">
        <v>96</v>
      </c>
      <c r="BB100" s="27">
        <v>0</v>
      </c>
      <c r="BC100" s="27">
        <v>96</v>
      </c>
      <c r="BD100" s="27">
        <v>100</v>
      </c>
      <c r="BE100" s="27">
        <v>39</v>
      </c>
      <c r="BF100" s="27">
        <v>44</v>
      </c>
      <c r="BG100" s="28">
        <v>88</v>
      </c>
      <c r="BH100" s="29" t="s">
        <v>106</v>
      </c>
      <c r="BI100" s="27"/>
      <c r="BJ100" s="27"/>
      <c r="BK100" s="27">
        <v>44</v>
      </c>
      <c r="BL100" s="28"/>
      <c r="BM100" s="141">
        <v>88</v>
      </c>
      <c r="BN100" s="27">
        <v>40</v>
      </c>
      <c r="BO100" s="27">
        <v>40</v>
      </c>
      <c r="BP100" s="27">
        <v>45</v>
      </c>
      <c r="BQ100" s="27">
        <v>32</v>
      </c>
      <c r="BR100" s="27">
        <v>36</v>
      </c>
      <c r="BS100" s="27">
        <v>32</v>
      </c>
      <c r="BT100" s="27">
        <v>32</v>
      </c>
      <c r="BU100" s="27">
        <v>32</v>
      </c>
      <c r="BV100" s="27">
        <v>32</v>
      </c>
      <c r="BW100" s="27">
        <v>32</v>
      </c>
      <c r="BX100" s="65">
        <v>32</v>
      </c>
      <c r="BY100" s="65">
        <v>32</v>
      </c>
      <c r="BZ100" s="65">
        <v>32</v>
      </c>
      <c r="CA100" s="65">
        <v>32</v>
      </c>
      <c r="CB100" s="65">
        <v>32</v>
      </c>
      <c r="CC100" s="65">
        <v>26</v>
      </c>
      <c r="CD100" s="65">
        <v>30</v>
      </c>
      <c r="CE100" s="65">
        <v>30</v>
      </c>
      <c r="CF100" s="65">
        <v>31</v>
      </c>
      <c r="CG100" s="65">
        <v>32</v>
      </c>
      <c r="CH100" s="65">
        <v>36</v>
      </c>
      <c r="CI100" s="65">
        <v>50</v>
      </c>
      <c r="CJ100" s="65">
        <v>43</v>
      </c>
      <c r="CK100" s="65">
        <v>40</v>
      </c>
      <c r="CL100" s="65">
        <v>28</v>
      </c>
      <c r="CM100" s="65">
        <v>40</v>
      </c>
      <c r="CN100" s="65">
        <v>40</v>
      </c>
      <c r="CO100" s="142">
        <v>35</v>
      </c>
      <c r="CP100" s="143"/>
      <c r="CQ100" s="63">
        <v>20</v>
      </c>
      <c r="CR100" s="58" t="s">
        <v>106</v>
      </c>
      <c r="CS100" s="141"/>
      <c r="CT100" s="149">
        <v>28</v>
      </c>
      <c r="CU100" s="141"/>
      <c r="CV100" s="27">
        <f t="shared" si="49"/>
        <v>48</v>
      </c>
      <c r="CW100" s="65">
        <v>74</v>
      </c>
      <c r="CX100" s="141"/>
      <c r="CY100" s="65"/>
      <c r="CZ100" s="141"/>
      <c r="DA100" s="65"/>
      <c r="DB100" s="27">
        <v>72</v>
      </c>
      <c r="DC100" s="141"/>
      <c r="DD100" s="65">
        <v>70</v>
      </c>
      <c r="DE100" s="65"/>
      <c r="DF100" s="65"/>
      <c r="DG100" s="65"/>
      <c r="DH100" s="65"/>
      <c r="DI100" s="65"/>
      <c r="DJ100" s="65"/>
      <c r="DK100" s="65"/>
      <c r="DL100" s="65"/>
      <c r="DM100" s="65"/>
      <c r="DN100" s="65"/>
      <c r="DO100" s="65"/>
      <c r="DP100" s="65"/>
      <c r="DQ100" s="65"/>
      <c r="DR100" s="65"/>
    </row>
    <row r="101" spans="1:122" s="24" customFormat="1" ht="12.95" customHeight="1" x14ac:dyDescent="0.25">
      <c r="A101" s="58" t="str">
        <f t="shared" si="39"/>
        <v>Tomografia Computadorizada</v>
      </c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/>
      <c r="AF101" s="139"/>
      <c r="AG101" s="139"/>
      <c r="AH101" s="139"/>
      <c r="AI101" s="140">
        <v>120</v>
      </c>
      <c r="AJ101" s="27"/>
      <c r="AK101" s="27">
        <v>400</v>
      </c>
      <c r="AL101" s="27">
        <v>400</v>
      </c>
      <c r="AM101" s="27">
        <v>520</v>
      </c>
      <c r="AN101" s="27">
        <v>460</v>
      </c>
      <c r="AO101" s="27">
        <v>420</v>
      </c>
      <c r="AP101" s="27">
        <v>400</v>
      </c>
      <c r="AQ101" s="27">
        <v>400</v>
      </c>
      <c r="AR101" s="27">
        <v>440</v>
      </c>
      <c r="AS101" s="27">
        <v>400</v>
      </c>
      <c r="AT101" s="27">
        <v>440</v>
      </c>
      <c r="AU101" s="27">
        <v>480</v>
      </c>
      <c r="AV101" s="27">
        <v>540</v>
      </c>
      <c r="AW101" s="27">
        <v>440</v>
      </c>
      <c r="AX101" s="27">
        <v>460</v>
      </c>
      <c r="AY101" s="27">
        <v>420</v>
      </c>
      <c r="AZ101" s="27">
        <v>420</v>
      </c>
      <c r="BA101" s="27">
        <v>360</v>
      </c>
      <c r="BB101" s="27">
        <v>100</v>
      </c>
      <c r="BC101" s="27">
        <v>460</v>
      </c>
      <c r="BD101" s="27">
        <v>440</v>
      </c>
      <c r="BE101" s="27">
        <v>194</v>
      </c>
      <c r="BF101" s="27">
        <v>200</v>
      </c>
      <c r="BG101" s="28">
        <v>440</v>
      </c>
      <c r="BH101" s="29" t="s">
        <v>107</v>
      </c>
      <c r="BI101" s="27"/>
      <c r="BJ101" s="27"/>
      <c r="BK101" s="27">
        <v>240</v>
      </c>
      <c r="BL101" s="28"/>
      <c r="BM101" s="141">
        <v>440</v>
      </c>
      <c r="BN101" s="27">
        <v>140</v>
      </c>
      <c r="BO101" s="27">
        <v>131</v>
      </c>
      <c r="BP101" s="27">
        <v>185</v>
      </c>
      <c r="BQ101" s="27">
        <v>104</v>
      </c>
      <c r="BR101" s="27">
        <v>104</v>
      </c>
      <c r="BS101" s="27">
        <v>107</v>
      </c>
      <c r="BT101" s="27">
        <v>100</v>
      </c>
      <c r="BU101" s="27">
        <v>100</v>
      </c>
      <c r="BV101" s="27">
        <v>100</v>
      </c>
      <c r="BW101" s="27">
        <v>100</v>
      </c>
      <c r="BX101" s="65">
        <v>104</v>
      </c>
      <c r="BY101" s="65">
        <v>104</v>
      </c>
      <c r="BZ101" s="65">
        <v>104</v>
      </c>
      <c r="CA101" s="65">
        <v>104</v>
      </c>
      <c r="CB101" s="65">
        <v>108</v>
      </c>
      <c r="CC101" s="65">
        <v>44</v>
      </c>
      <c r="CD101" s="65">
        <v>28</v>
      </c>
      <c r="CE101" s="65">
        <v>58</v>
      </c>
      <c r="CF101" s="65">
        <v>78</v>
      </c>
      <c r="CG101" s="65">
        <v>85</v>
      </c>
      <c r="CH101" s="65">
        <v>122</v>
      </c>
      <c r="CI101" s="65">
        <v>153</v>
      </c>
      <c r="CJ101" s="65">
        <v>126</v>
      </c>
      <c r="CK101" s="65">
        <v>136</v>
      </c>
      <c r="CL101" s="65">
        <v>111</v>
      </c>
      <c r="CM101" s="65">
        <v>102</v>
      </c>
      <c r="CN101" s="65">
        <v>93</v>
      </c>
      <c r="CO101" s="142">
        <v>132</v>
      </c>
      <c r="CP101" s="147"/>
      <c r="CQ101" s="148">
        <v>56</v>
      </c>
      <c r="CR101" s="58" t="s">
        <v>107</v>
      </c>
      <c r="CS101" s="141"/>
      <c r="CT101" s="149">
        <v>67</v>
      </c>
      <c r="CU101" s="141"/>
      <c r="CV101" s="27">
        <f t="shared" si="49"/>
        <v>123</v>
      </c>
      <c r="CW101" s="65">
        <v>93</v>
      </c>
      <c r="CX101" s="141"/>
      <c r="CY101" s="65"/>
      <c r="CZ101" s="141"/>
      <c r="DA101" s="65"/>
      <c r="DB101" s="27">
        <v>91</v>
      </c>
      <c r="DC101" s="141"/>
      <c r="DD101" s="65">
        <v>107</v>
      </c>
      <c r="DE101" s="65"/>
      <c r="DF101" s="65"/>
      <c r="DG101" s="65"/>
      <c r="DH101" s="65"/>
      <c r="DI101" s="65"/>
      <c r="DJ101" s="65"/>
      <c r="DK101" s="65"/>
      <c r="DL101" s="65"/>
      <c r="DM101" s="65"/>
      <c r="DN101" s="65"/>
      <c r="DO101" s="65"/>
      <c r="DP101" s="65"/>
      <c r="DQ101" s="65"/>
      <c r="DR101" s="65"/>
    </row>
    <row r="102" spans="1:122" s="24" customFormat="1" ht="12.95" customHeight="1" x14ac:dyDescent="0.25">
      <c r="A102" s="58" t="str">
        <f t="shared" si="39"/>
        <v xml:space="preserve">Ultrassom </v>
      </c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40">
        <v>25</v>
      </c>
      <c r="AJ102" s="27">
        <v>120</v>
      </c>
      <c r="AK102" s="27">
        <v>75</v>
      </c>
      <c r="AL102" s="27">
        <v>120</v>
      </c>
      <c r="AM102" s="27">
        <v>100</v>
      </c>
      <c r="AN102" s="27">
        <v>120</v>
      </c>
      <c r="AO102" s="27">
        <v>150</v>
      </c>
      <c r="AP102" s="27">
        <v>120</v>
      </c>
      <c r="AQ102" s="27">
        <v>120</v>
      </c>
      <c r="AR102" s="27">
        <v>150</v>
      </c>
      <c r="AS102" s="27">
        <v>120</v>
      </c>
      <c r="AT102" s="27">
        <v>140</v>
      </c>
      <c r="AU102" s="27">
        <v>120</v>
      </c>
      <c r="AV102" s="27">
        <v>150</v>
      </c>
      <c r="AW102" s="27">
        <v>120</v>
      </c>
      <c r="AX102" s="27">
        <v>245</v>
      </c>
      <c r="AY102" s="27">
        <v>175</v>
      </c>
      <c r="AZ102" s="27">
        <v>120</v>
      </c>
      <c r="BA102" s="27">
        <v>120</v>
      </c>
      <c r="BB102" s="27">
        <v>0</v>
      </c>
      <c r="BC102" s="27">
        <v>120</v>
      </c>
      <c r="BD102" s="27">
        <v>150</v>
      </c>
      <c r="BE102" s="27">
        <v>58</v>
      </c>
      <c r="BF102" s="27">
        <v>60</v>
      </c>
      <c r="BG102" s="28">
        <v>120</v>
      </c>
      <c r="BH102" s="29" t="s">
        <v>108</v>
      </c>
      <c r="BI102" s="27"/>
      <c r="BJ102" s="27"/>
      <c r="BK102" s="27">
        <v>60</v>
      </c>
      <c r="BL102" s="28"/>
      <c r="BM102" s="141">
        <v>120</v>
      </c>
      <c r="BN102" s="27">
        <v>60</v>
      </c>
      <c r="BO102" s="27">
        <v>50</v>
      </c>
      <c r="BP102" s="27">
        <v>63</v>
      </c>
      <c r="BQ102" s="27">
        <v>40</v>
      </c>
      <c r="BR102" s="27">
        <v>45</v>
      </c>
      <c r="BS102" s="27">
        <v>40</v>
      </c>
      <c r="BT102" s="27">
        <v>40</v>
      </c>
      <c r="BU102" s="27">
        <v>40</v>
      </c>
      <c r="BV102" s="27">
        <v>40</v>
      </c>
      <c r="BW102" s="27">
        <v>40</v>
      </c>
      <c r="BX102" s="65">
        <v>40</v>
      </c>
      <c r="BY102" s="65">
        <v>40</v>
      </c>
      <c r="BZ102" s="65">
        <v>40</v>
      </c>
      <c r="CA102" s="65">
        <v>40</v>
      </c>
      <c r="CB102" s="65">
        <v>40</v>
      </c>
      <c r="CC102" s="65">
        <v>14</v>
      </c>
      <c r="CD102" s="65">
        <v>23</v>
      </c>
      <c r="CE102" s="65">
        <v>38</v>
      </c>
      <c r="CF102" s="65">
        <v>44</v>
      </c>
      <c r="CG102" s="65">
        <v>40</v>
      </c>
      <c r="CH102" s="65">
        <v>41</v>
      </c>
      <c r="CI102" s="65">
        <v>60</v>
      </c>
      <c r="CJ102" s="65">
        <v>54</v>
      </c>
      <c r="CK102" s="65">
        <v>54</v>
      </c>
      <c r="CL102" s="65">
        <v>63</v>
      </c>
      <c r="CM102" s="65">
        <v>64</v>
      </c>
      <c r="CN102" s="65">
        <v>62</v>
      </c>
      <c r="CO102" s="142">
        <v>49</v>
      </c>
      <c r="CP102" s="147"/>
      <c r="CQ102" s="148">
        <v>133</v>
      </c>
      <c r="CR102" s="58" t="s">
        <v>108</v>
      </c>
      <c r="CS102" s="141"/>
      <c r="CT102" s="149">
        <v>35</v>
      </c>
      <c r="CU102" s="141"/>
      <c r="CV102" s="27">
        <f t="shared" si="49"/>
        <v>168</v>
      </c>
      <c r="CW102" s="65">
        <v>50</v>
      </c>
      <c r="CX102" s="141"/>
      <c r="CY102" s="65"/>
      <c r="CZ102" s="141"/>
      <c r="DA102" s="65"/>
      <c r="DB102" s="27">
        <v>60</v>
      </c>
      <c r="DC102" s="141"/>
      <c r="DD102" s="65">
        <v>50</v>
      </c>
      <c r="DE102" s="65"/>
      <c r="DF102" s="65"/>
      <c r="DG102" s="65"/>
      <c r="DH102" s="65"/>
      <c r="DI102" s="65"/>
      <c r="DJ102" s="65"/>
      <c r="DK102" s="65"/>
      <c r="DL102" s="65"/>
      <c r="DM102" s="65"/>
      <c r="DN102" s="65"/>
      <c r="DO102" s="65"/>
      <c r="DP102" s="65"/>
      <c r="DQ102" s="65"/>
      <c r="DR102" s="65"/>
    </row>
    <row r="103" spans="1:122" s="24" customFormat="1" ht="12.95" customHeight="1" x14ac:dyDescent="0.25">
      <c r="A103" s="58" t="str">
        <f t="shared" si="39"/>
        <v>Eletrocardiograma</v>
      </c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140">
        <v>80</v>
      </c>
      <c r="AJ103" s="27">
        <v>200</v>
      </c>
      <c r="AK103" s="27">
        <v>180</v>
      </c>
      <c r="AL103" s="27">
        <v>200</v>
      </c>
      <c r="AM103" s="27">
        <v>260</v>
      </c>
      <c r="AN103" s="27">
        <v>270</v>
      </c>
      <c r="AO103" s="27">
        <v>252</v>
      </c>
      <c r="AP103" s="27">
        <v>240</v>
      </c>
      <c r="AQ103" s="27">
        <v>240</v>
      </c>
      <c r="AR103" s="27">
        <v>264</v>
      </c>
      <c r="AS103" s="27">
        <v>200</v>
      </c>
      <c r="AT103" s="27">
        <v>264</v>
      </c>
      <c r="AU103" s="27">
        <v>240</v>
      </c>
      <c r="AV103" s="27">
        <v>276</v>
      </c>
      <c r="AW103" s="27">
        <v>216</v>
      </c>
      <c r="AX103" s="27">
        <v>276</v>
      </c>
      <c r="AY103" s="27">
        <v>252</v>
      </c>
      <c r="AZ103" s="27">
        <v>252</v>
      </c>
      <c r="BA103" s="27">
        <v>216</v>
      </c>
      <c r="BB103" s="27">
        <v>50</v>
      </c>
      <c r="BC103" s="27">
        <v>266</v>
      </c>
      <c r="BD103" s="27">
        <v>252</v>
      </c>
      <c r="BE103" s="27">
        <v>97</v>
      </c>
      <c r="BF103" s="27">
        <v>120</v>
      </c>
      <c r="BG103" s="28">
        <v>252</v>
      </c>
      <c r="BH103" s="29"/>
      <c r="BI103" s="27"/>
      <c r="BJ103" s="27"/>
      <c r="BK103" s="27"/>
      <c r="BL103" s="28"/>
      <c r="BM103" s="141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150"/>
      <c r="BY103" s="150"/>
      <c r="BZ103" s="150"/>
      <c r="CA103" s="150"/>
      <c r="CB103" s="150"/>
      <c r="CC103" s="150"/>
      <c r="CD103" s="150"/>
      <c r="CE103" s="150"/>
      <c r="CF103" s="150"/>
      <c r="CG103" s="150"/>
      <c r="CH103" s="150"/>
      <c r="CI103" s="150"/>
      <c r="CJ103" s="150"/>
      <c r="CK103" s="150"/>
      <c r="CL103" s="150"/>
      <c r="CM103" s="150"/>
      <c r="CN103" s="150"/>
      <c r="CO103" s="151"/>
      <c r="CP103" s="147"/>
      <c r="CQ103" s="148">
        <v>0</v>
      </c>
      <c r="CR103" s="58" t="s">
        <v>109</v>
      </c>
      <c r="CS103" s="141"/>
      <c r="CT103" s="149">
        <v>0</v>
      </c>
      <c r="CU103" s="141"/>
      <c r="CV103" s="27">
        <f t="shared" si="49"/>
        <v>0</v>
      </c>
      <c r="CW103" s="65">
        <v>0</v>
      </c>
      <c r="CX103" s="141"/>
      <c r="CY103" s="65"/>
      <c r="CZ103" s="141"/>
      <c r="DA103" s="65"/>
      <c r="DB103" s="27">
        <v>0</v>
      </c>
      <c r="DC103" s="141"/>
      <c r="DD103" s="65">
        <v>0</v>
      </c>
      <c r="DE103" s="65"/>
      <c r="DF103" s="65"/>
      <c r="DG103" s="65"/>
      <c r="DH103" s="65"/>
      <c r="DI103" s="65"/>
      <c r="DJ103" s="65"/>
      <c r="DK103" s="65"/>
      <c r="DL103" s="65"/>
      <c r="DM103" s="65"/>
      <c r="DN103" s="65"/>
      <c r="DO103" s="65"/>
      <c r="DP103" s="65"/>
      <c r="DQ103" s="65"/>
      <c r="DR103" s="65"/>
    </row>
    <row r="104" spans="1:122" s="24" customFormat="1" ht="12.95" customHeight="1" x14ac:dyDescent="0.25">
      <c r="A104" s="58" t="str">
        <f t="shared" si="39"/>
        <v>Raio x</v>
      </c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40">
        <v>80</v>
      </c>
      <c r="AJ104" s="27">
        <v>200</v>
      </c>
      <c r="AK104" s="27">
        <v>180</v>
      </c>
      <c r="AL104" s="27">
        <v>200</v>
      </c>
      <c r="AM104" s="27">
        <v>260</v>
      </c>
      <c r="AN104" s="27">
        <v>270</v>
      </c>
      <c r="AO104" s="27">
        <v>250</v>
      </c>
      <c r="AP104" s="27">
        <v>250</v>
      </c>
      <c r="AQ104" s="27">
        <v>240</v>
      </c>
      <c r="AR104" s="27">
        <v>270</v>
      </c>
      <c r="AS104" s="27">
        <v>200</v>
      </c>
      <c r="AT104" s="27">
        <v>260</v>
      </c>
      <c r="AU104" s="27">
        <v>200</v>
      </c>
      <c r="AV104" s="27">
        <v>230</v>
      </c>
      <c r="AW104" s="27">
        <v>200</v>
      </c>
      <c r="AX104" s="27">
        <v>230</v>
      </c>
      <c r="AY104" s="27">
        <v>210</v>
      </c>
      <c r="AZ104" s="27">
        <v>210</v>
      </c>
      <c r="BA104" s="27">
        <v>180</v>
      </c>
      <c r="BB104" s="27">
        <v>50</v>
      </c>
      <c r="BC104" s="27">
        <v>230</v>
      </c>
      <c r="BD104" s="27">
        <v>210</v>
      </c>
      <c r="BE104" s="27">
        <v>97</v>
      </c>
      <c r="BF104" s="27">
        <v>100</v>
      </c>
      <c r="BG104" s="28">
        <v>220</v>
      </c>
      <c r="BH104" s="29" t="s">
        <v>116</v>
      </c>
      <c r="BI104" s="27"/>
      <c r="BJ104" s="27"/>
      <c r="BK104" s="27">
        <v>120</v>
      </c>
      <c r="BL104" s="28"/>
      <c r="BM104" s="141">
        <v>220</v>
      </c>
      <c r="BN104" s="27">
        <v>40</v>
      </c>
      <c r="BO104" s="27">
        <v>16</v>
      </c>
      <c r="BP104" s="27">
        <v>20</v>
      </c>
      <c r="BQ104" s="27">
        <v>16</v>
      </c>
      <c r="BR104" s="27">
        <v>12</v>
      </c>
      <c r="BS104" s="27">
        <v>15</v>
      </c>
      <c r="BT104" s="27">
        <v>12</v>
      </c>
      <c r="BU104" s="27">
        <v>12</v>
      </c>
      <c r="BV104" s="27">
        <v>12</v>
      </c>
      <c r="BW104" s="27">
        <v>12</v>
      </c>
      <c r="BX104" s="65">
        <v>12</v>
      </c>
      <c r="BY104" s="65">
        <v>12</v>
      </c>
      <c r="BZ104" s="65">
        <v>12</v>
      </c>
      <c r="CA104" s="65">
        <v>15</v>
      </c>
      <c r="CB104" s="65">
        <v>12</v>
      </c>
      <c r="CC104" s="65">
        <v>0</v>
      </c>
      <c r="CD104" s="65">
        <v>3</v>
      </c>
      <c r="CE104" s="65">
        <v>1</v>
      </c>
      <c r="CF104" s="65">
        <v>0</v>
      </c>
      <c r="CG104" s="65">
        <v>7</v>
      </c>
      <c r="CH104" s="65">
        <v>3</v>
      </c>
      <c r="CI104" s="65">
        <v>14</v>
      </c>
      <c r="CJ104" s="65">
        <v>7</v>
      </c>
      <c r="CK104" s="65">
        <v>3</v>
      </c>
      <c r="CL104" s="65">
        <v>11</v>
      </c>
      <c r="CM104" s="65">
        <v>15</v>
      </c>
      <c r="CN104" s="65">
        <v>12</v>
      </c>
      <c r="CO104" s="142">
        <v>9</v>
      </c>
      <c r="CP104" s="147"/>
      <c r="CQ104" s="148">
        <v>48</v>
      </c>
      <c r="CR104" s="58" t="s">
        <v>116</v>
      </c>
      <c r="CS104" s="141"/>
      <c r="CT104" s="149">
        <v>12</v>
      </c>
      <c r="CU104" s="141"/>
      <c r="CV104" s="27">
        <f t="shared" si="49"/>
        <v>60</v>
      </c>
      <c r="CW104" s="65">
        <v>0</v>
      </c>
      <c r="CX104" s="141"/>
      <c r="CY104" s="65"/>
      <c r="CZ104" s="141"/>
      <c r="DA104" s="65"/>
      <c r="DB104" s="27">
        <v>0</v>
      </c>
      <c r="DC104" s="141"/>
      <c r="DD104" s="65">
        <v>0</v>
      </c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</row>
    <row r="105" spans="1:122" s="111" customFormat="1" ht="12.95" customHeight="1" x14ac:dyDescent="0.25">
      <c r="A105" s="152" t="str">
        <f t="shared" si="39"/>
        <v>Total</v>
      </c>
      <c r="B105" s="153"/>
      <c r="C105" s="153"/>
      <c r="D105" s="153"/>
      <c r="E105" s="153"/>
      <c r="F105" s="153"/>
      <c r="G105" s="153"/>
      <c r="H105" s="153"/>
      <c r="I105" s="153"/>
      <c r="J105" s="153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  <c r="AE105" s="153"/>
      <c r="AF105" s="153"/>
      <c r="AG105" s="153"/>
      <c r="AH105" s="153"/>
      <c r="AI105" s="154">
        <v>305</v>
      </c>
      <c r="AJ105" s="126">
        <v>520</v>
      </c>
      <c r="AK105" s="121">
        <v>835</v>
      </c>
      <c r="AL105" s="126">
        <v>1000</v>
      </c>
      <c r="AM105" s="121">
        <v>1140</v>
      </c>
      <c r="AN105" s="121">
        <v>1160</v>
      </c>
      <c r="AO105" s="121">
        <v>1172</v>
      </c>
      <c r="AP105" s="121">
        <v>1090</v>
      </c>
      <c r="AQ105" s="121">
        <v>1040</v>
      </c>
      <c r="AR105" s="121">
        <v>1224</v>
      </c>
      <c r="AS105" s="126">
        <v>1000</v>
      </c>
      <c r="AT105" s="121">
        <v>1184</v>
      </c>
      <c r="AU105" s="121">
        <v>1120</v>
      </c>
      <c r="AV105" s="121">
        <v>1316</v>
      </c>
      <c r="AW105" s="121">
        <v>1056</v>
      </c>
      <c r="AX105" s="121">
        <v>1379</v>
      </c>
      <c r="AY105" s="121">
        <v>1177</v>
      </c>
      <c r="AZ105" s="121">
        <v>1098</v>
      </c>
      <c r="BA105" s="126">
        <v>972</v>
      </c>
      <c r="BB105" s="126">
        <v>200</v>
      </c>
      <c r="BC105" s="121">
        <v>1172</v>
      </c>
      <c r="BD105" s="121">
        <v>1152</v>
      </c>
      <c r="BE105" s="121">
        <v>484</v>
      </c>
      <c r="BF105" s="121">
        <v>524</v>
      </c>
      <c r="BG105" s="127">
        <v>1120</v>
      </c>
      <c r="BH105" s="128" t="s">
        <v>43</v>
      </c>
      <c r="BI105" s="129"/>
      <c r="BJ105" s="129"/>
      <c r="BK105" s="129">
        <v>464</v>
      </c>
      <c r="BL105" s="155"/>
      <c r="BM105" s="156">
        <v>868</v>
      </c>
      <c r="BN105" s="129">
        <v>280</v>
      </c>
      <c r="BO105" s="129">
        <v>237</v>
      </c>
      <c r="BP105" s="129">
        <v>313</v>
      </c>
      <c r="BQ105" s="129">
        <v>192</v>
      </c>
      <c r="BR105" s="129">
        <v>197</v>
      </c>
      <c r="BS105" s="129">
        <v>194</v>
      </c>
      <c r="BT105" s="129">
        <v>184</v>
      </c>
      <c r="BU105" s="129">
        <v>184</v>
      </c>
      <c r="BV105" s="129">
        <v>184</v>
      </c>
      <c r="BW105" s="129">
        <v>184</v>
      </c>
      <c r="BX105" s="129">
        <v>188</v>
      </c>
      <c r="BY105" s="129">
        <v>188</v>
      </c>
      <c r="BZ105" s="129">
        <v>188</v>
      </c>
      <c r="CA105" s="129">
        <v>191</v>
      </c>
      <c r="CB105" s="129">
        <v>192</v>
      </c>
      <c r="CC105" s="129">
        <v>84</v>
      </c>
      <c r="CD105" s="129">
        <v>84</v>
      </c>
      <c r="CE105" s="129">
        <v>127</v>
      </c>
      <c r="CF105" s="129">
        <v>153</v>
      </c>
      <c r="CG105" s="129">
        <v>164</v>
      </c>
      <c r="CH105" s="129">
        <v>202</v>
      </c>
      <c r="CI105" s="129">
        <v>277</v>
      </c>
      <c r="CJ105" s="129">
        <v>230</v>
      </c>
      <c r="CK105" s="129">
        <v>233</v>
      </c>
      <c r="CL105" s="129">
        <v>213</v>
      </c>
      <c r="CM105" s="129">
        <v>221</v>
      </c>
      <c r="CN105" s="129">
        <v>207</v>
      </c>
      <c r="CO105" s="155">
        <v>225</v>
      </c>
      <c r="CP105" s="156"/>
      <c r="CQ105" s="129">
        <v>257</v>
      </c>
      <c r="CR105" s="152" t="s">
        <v>43</v>
      </c>
      <c r="CS105" s="156"/>
      <c r="CT105" s="129">
        <f>SUM(CT99:CT104)</f>
        <v>142</v>
      </c>
      <c r="CU105" s="156"/>
      <c r="CV105" s="129">
        <f>SUM(CV99:CV104)</f>
        <v>399</v>
      </c>
      <c r="CW105" s="129">
        <f>SUM(CW99:CW104)</f>
        <v>243</v>
      </c>
      <c r="CX105" s="156"/>
      <c r="CY105" s="129">
        <f>SUM(CY99:CY104)</f>
        <v>0</v>
      </c>
      <c r="CZ105" s="156"/>
      <c r="DA105" s="129">
        <f>SUM(DA99:DA104)</f>
        <v>0</v>
      </c>
      <c r="DB105" s="129">
        <f>SUM(DB99:DB104)</f>
        <v>275</v>
      </c>
      <c r="DC105" s="156"/>
      <c r="DD105" s="129">
        <f>SUM(DD99:DD104)</f>
        <v>278</v>
      </c>
      <c r="DE105" s="129">
        <f t="shared" ref="DE105:DR105" si="50">SUM(DE99:DE104)</f>
        <v>0</v>
      </c>
      <c r="DF105" s="129">
        <f t="shared" si="50"/>
        <v>0</v>
      </c>
      <c r="DG105" s="129">
        <f t="shared" si="50"/>
        <v>0</v>
      </c>
      <c r="DH105" s="129">
        <f t="shared" si="50"/>
        <v>0</v>
      </c>
      <c r="DI105" s="129">
        <f t="shared" si="50"/>
        <v>0</v>
      </c>
      <c r="DJ105" s="129">
        <f t="shared" si="50"/>
        <v>0</v>
      </c>
      <c r="DK105" s="129">
        <f t="shared" si="50"/>
        <v>0</v>
      </c>
      <c r="DL105" s="129">
        <f t="shared" si="50"/>
        <v>0</v>
      </c>
      <c r="DM105" s="129">
        <f t="shared" si="50"/>
        <v>0</v>
      </c>
      <c r="DN105" s="129">
        <f t="shared" si="50"/>
        <v>0</v>
      </c>
      <c r="DO105" s="129">
        <f t="shared" si="50"/>
        <v>0</v>
      </c>
      <c r="DP105" s="129">
        <f t="shared" si="50"/>
        <v>0</v>
      </c>
      <c r="DQ105" s="129">
        <f t="shared" si="50"/>
        <v>0</v>
      </c>
      <c r="DR105" s="129">
        <f t="shared" si="50"/>
        <v>0</v>
      </c>
    </row>
    <row r="106" spans="1:122" ht="12.95" customHeight="1" x14ac:dyDescent="0.25">
      <c r="A106" s="73">
        <f t="shared" si="39"/>
        <v>0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81"/>
      <c r="AK106" s="74"/>
      <c r="AL106" s="81"/>
      <c r="AM106" s="74"/>
      <c r="AN106" s="74"/>
      <c r="AO106" s="74"/>
      <c r="AP106" s="74"/>
      <c r="AQ106" s="74"/>
      <c r="AR106" s="74"/>
      <c r="AS106" s="81"/>
      <c r="AT106" s="74"/>
      <c r="AU106" s="74"/>
      <c r="AV106" s="74"/>
      <c r="AW106" s="74"/>
      <c r="AX106" s="74"/>
      <c r="AY106" s="74"/>
      <c r="AZ106" s="74"/>
      <c r="BA106" s="81"/>
      <c r="BB106" s="81"/>
      <c r="BC106" s="74"/>
      <c r="BD106" s="74"/>
      <c r="BE106" s="74"/>
      <c r="BF106" s="74"/>
      <c r="BG106" s="74"/>
      <c r="BH106" s="73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131"/>
      <c r="CS106" s="132"/>
      <c r="CT106" s="132"/>
      <c r="CU106" s="132"/>
      <c r="CV106" s="74"/>
      <c r="CW106" s="74"/>
      <c r="CX106" s="74"/>
      <c r="CY106" s="74"/>
      <c r="CZ106" s="74"/>
      <c r="DA106" s="74"/>
      <c r="DB106" s="74"/>
      <c r="DC106" s="74"/>
      <c r="DD106" s="74"/>
      <c r="DE106" s="74"/>
      <c r="DF106" s="74"/>
      <c r="DG106" s="74"/>
      <c r="DH106" s="74"/>
      <c r="DI106" s="74"/>
      <c r="DJ106" s="74"/>
      <c r="DK106" s="74"/>
      <c r="DL106" s="74"/>
      <c r="DM106" s="74"/>
      <c r="DN106" s="74"/>
      <c r="DO106" s="74"/>
      <c r="DP106" s="74"/>
      <c r="DQ106" s="74"/>
      <c r="DR106" s="74"/>
    </row>
    <row r="107" spans="1:122" s="90" customFormat="1" ht="12.95" customHeight="1" x14ac:dyDescent="0.25">
      <c r="A107" s="57" t="str">
        <f t="shared" si="39"/>
        <v>15. SADT EXTERNO ABSENTEÍSMO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0" t="s">
        <v>8</v>
      </c>
      <c r="AJ107" s="41" t="s">
        <v>7</v>
      </c>
      <c r="AK107" s="40" t="s">
        <v>10</v>
      </c>
      <c r="AL107" s="41" t="s">
        <v>7</v>
      </c>
      <c r="AM107" s="40">
        <v>44743</v>
      </c>
      <c r="AN107" s="40">
        <v>44774</v>
      </c>
      <c r="AO107" s="40">
        <v>44805</v>
      </c>
      <c r="AP107" s="40">
        <v>44835</v>
      </c>
      <c r="AQ107" s="40">
        <v>44866</v>
      </c>
      <c r="AR107" s="40">
        <v>44896</v>
      </c>
      <c r="AS107" s="41" t="s">
        <v>7</v>
      </c>
      <c r="AT107" s="40">
        <v>44927</v>
      </c>
      <c r="AU107" s="40">
        <v>44958</v>
      </c>
      <c r="AV107" s="40">
        <v>44986</v>
      </c>
      <c r="AW107" s="40">
        <v>45017</v>
      </c>
      <c r="AX107" s="40">
        <v>45047</v>
      </c>
      <c r="AY107" s="40">
        <v>45078</v>
      </c>
      <c r="AZ107" s="40">
        <v>45108</v>
      </c>
      <c r="BA107" s="41" t="s">
        <v>12</v>
      </c>
      <c r="BB107" s="41" t="s">
        <v>13</v>
      </c>
      <c r="BC107" s="40">
        <v>45139</v>
      </c>
      <c r="BD107" s="40">
        <v>45170</v>
      </c>
      <c r="BE107" s="42" t="s">
        <v>14</v>
      </c>
      <c r="BF107" s="40" t="s">
        <v>15</v>
      </c>
      <c r="BG107" s="43">
        <v>45200</v>
      </c>
      <c r="BH107" s="62" t="s">
        <v>119</v>
      </c>
      <c r="BI107" s="11"/>
      <c r="BJ107" s="11"/>
      <c r="BK107" s="11" t="s">
        <v>18</v>
      </c>
      <c r="BL107" s="133"/>
      <c r="BM107" s="134">
        <v>45200</v>
      </c>
      <c r="BN107" s="45">
        <v>45231</v>
      </c>
      <c r="BO107" s="45">
        <v>45261</v>
      </c>
      <c r="BP107" s="45">
        <v>45292</v>
      </c>
      <c r="BQ107" s="45">
        <v>45323</v>
      </c>
      <c r="BR107" s="45">
        <v>45352</v>
      </c>
      <c r="BS107" s="45">
        <v>45383</v>
      </c>
      <c r="BT107" s="45">
        <v>45413</v>
      </c>
      <c r="BU107" s="45">
        <v>45444</v>
      </c>
      <c r="BV107" s="45">
        <v>45474</v>
      </c>
      <c r="BW107" s="45">
        <v>45505</v>
      </c>
      <c r="BX107" s="45">
        <v>45536</v>
      </c>
      <c r="BY107" s="45">
        <v>45566</v>
      </c>
      <c r="BZ107" s="45">
        <v>45597</v>
      </c>
      <c r="CA107" s="45">
        <v>45627</v>
      </c>
      <c r="CB107" s="45">
        <v>45658</v>
      </c>
      <c r="CC107" s="45">
        <v>45689</v>
      </c>
      <c r="CD107" s="45">
        <v>45717</v>
      </c>
      <c r="CE107" s="45">
        <v>45748</v>
      </c>
      <c r="CF107" s="45">
        <v>45778</v>
      </c>
      <c r="CG107" s="45">
        <v>45809</v>
      </c>
      <c r="CH107" s="45">
        <v>45839</v>
      </c>
      <c r="CI107" s="45">
        <v>45870</v>
      </c>
      <c r="CJ107" s="45">
        <v>45901</v>
      </c>
      <c r="CK107" s="45">
        <v>45931</v>
      </c>
      <c r="CL107" s="45">
        <v>45962</v>
      </c>
      <c r="CM107" s="45">
        <v>45992</v>
      </c>
      <c r="CN107" s="45">
        <v>46023</v>
      </c>
      <c r="CO107" s="135">
        <v>46054</v>
      </c>
      <c r="CP107" s="136"/>
      <c r="CQ107" s="135" t="str">
        <f>CQ$5</f>
        <v>01/03 à 15/03</v>
      </c>
      <c r="CR107" s="137" t="s">
        <v>120</v>
      </c>
      <c r="CS107" s="138"/>
      <c r="CT107" s="138" t="str">
        <f t="shared" ref="CT107:DR107" si="51">CT$5</f>
        <v>16/03 à 31/03</v>
      </c>
      <c r="CU107" s="136"/>
      <c r="CV107" s="136" t="e">
        <f t="shared" ca="1" si="51"/>
        <v>#NAME?</v>
      </c>
      <c r="CW107" s="45" t="e">
        <f t="shared" ca="1" si="51"/>
        <v>#NAME?</v>
      </c>
      <c r="CX107" s="45"/>
      <c r="CY107" s="45" t="str">
        <f t="shared" si="51"/>
        <v>01/05 à 15/05</v>
      </c>
      <c r="CZ107" s="45"/>
      <c r="DA107" s="45" t="str">
        <f t="shared" si="51"/>
        <v>16/05 à 31/05</v>
      </c>
      <c r="DB107" s="45" t="e">
        <f t="shared" ca="1" si="51"/>
        <v>#NAME?</v>
      </c>
      <c r="DC107" s="45"/>
      <c r="DD107" s="45" t="e">
        <f t="shared" ca="1" si="51"/>
        <v>#NAME?</v>
      </c>
      <c r="DE107" s="45" t="e">
        <f t="shared" ca="1" si="51"/>
        <v>#NAME?</v>
      </c>
      <c r="DF107" s="45" t="e">
        <f t="shared" ca="1" si="51"/>
        <v>#NAME?</v>
      </c>
      <c r="DG107" s="45" t="e">
        <f t="shared" ca="1" si="51"/>
        <v>#NAME?</v>
      </c>
      <c r="DH107" s="45" t="e">
        <f t="shared" ca="1" si="51"/>
        <v>#NAME?</v>
      </c>
      <c r="DI107" s="45" t="e">
        <f t="shared" ca="1" si="51"/>
        <v>#NAME?</v>
      </c>
      <c r="DJ107" s="45" t="e">
        <f t="shared" ca="1" si="51"/>
        <v>#NAME?</v>
      </c>
      <c r="DK107" s="45" t="e">
        <f t="shared" ca="1" si="51"/>
        <v>#NAME?</v>
      </c>
      <c r="DL107" s="45" t="e">
        <f t="shared" ca="1" si="51"/>
        <v>#NAME?</v>
      </c>
      <c r="DM107" s="45" t="e">
        <f t="shared" ca="1" si="51"/>
        <v>#NAME?</v>
      </c>
      <c r="DN107" s="45" t="e">
        <f t="shared" ca="1" si="51"/>
        <v>#NAME?</v>
      </c>
      <c r="DO107" s="45" t="e">
        <f t="shared" ca="1" si="51"/>
        <v>#NAME?</v>
      </c>
      <c r="DP107" s="45" t="e">
        <f t="shared" ca="1" si="51"/>
        <v>#NAME?</v>
      </c>
      <c r="DQ107" s="45" t="e">
        <f t="shared" ca="1" si="51"/>
        <v>#NAME?</v>
      </c>
      <c r="DR107" s="45" t="str">
        <f t="shared" si="51"/>
        <v>01/08 à 24/08</v>
      </c>
    </row>
    <row r="108" spans="1:122" s="24" customFormat="1" ht="12.95" customHeight="1" x14ac:dyDescent="0.25">
      <c r="A108" s="58" t="str">
        <f t="shared" si="39"/>
        <v>Ecocardiograma (Estresse, Transesofágico e Transtorácico)</v>
      </c>
      <c r="B108" s="157" t="s">
        <v>121</v>
      </c>
      <c r="C108" s="157" t="s">
        <v>121</v>
      </c>
      <c r="D108" s="157" t="s">
        <v>121</v>
      </c>
      <c r="E108" s="157" t="s">
        <v>121</v>
      </c>
      <c r="F108" s="157" t="s">
        <v>121</v>
      </c>
      <c r="G108" s="157" t="s">
        <v>121</v>
      </c>
      <c r="H108" s="157" t="s">
        <v>121</v>
      </c>
      <c r="I108" s="157" t="s">
        <v>121</v>
      </c>
      <c r="J108" s="157" t="s">
        <v>121</v>
      </c>
      <c r="K108" s="157" t="s">
        <v>121</v>
      </c>
      <c r="L108" s="157" t="s">
        <v>121</v>
      </c>
      <c r="M108" s="157" t="s">
        <v>121</v>
      </c>
      <c r="N108" s="157" t="s">
        <v>121</v>
      </c>
      <c r="O108" s="157" t="s">
        <v>121</v>
      </c>
      <c r="P108" s="157" t="s">
        <v>121</v>
      </c>
      <c r="Q108" s="157" t="s">
        <v>121</v>
      </c>
      <c r="R108" s="157" t="s">
        <v>121</v>
      </c>
      <c r="S108" s="157" t="s">
        <v>121</v>
      </c>
      <c r="T108" s="157" t="s">
        <v>121</v>
      </c>
      <c r="U108" s="157" t="s">
        <v>121</v>
      </c>
      <c r="V108" s="157" t="s">
        <v>121</v>
      </c>
      <c r="W108" s="157" t="s">
        <v>121</v>
      </c>
      <c r="X108" s="157" t="s">
        <v>121</v>
      </c>
      <c r="Y108" s="157" t="s">
        <v>121</v>
      </c>
      <c r="Z108" s="157" t="s">
        <v>121</v>
      </c>
      <c r="AA108" s="157" t="s">
        <v>121</v>
      </c>
      <c r="AB108" s="157" t="s">
        <v>121</v>
      </c>
      <c r="AC108" s="157" t="s">
        <v>121</v>
      </c>
      <c r="AD108" s="157" t="s">
        <v>121</v>
      </c>
      <c r="AE108" s="157" t="s">
        <v>121</v>
      </c>
      <c r="AF108" s="157" t="s">
        <v>121</v>
      </c>
      <c r="AG108" s="157" t="s">
        <v>121</v>
      </c>
      <c r="AH108" s="157" t="s">
        <v>121</v>
      </c>
      <c r="AI108" s="157" t="s">
        <v>121</v>
      </c>
      <c r="AJ108" s="157" t="s">
        <v>121</v>
      </c>
      <c r="AK108" s="157" t="s">
        <v>121</v>
      </c>
      <c r="AL108" s="157" t="s">
        <v>121</v>
      </c>
      <c r="AM108" s="157" t="s">
        <v>121</v>
      </c>
      <c r="AN108" s="157" t="s">
        <v>121</v>
      </c>
      <c r="AO108" s="157" t="s">
        <v>121</v>
      </c>
      <c r="AP108" s="157" t="s">
        <v>121</v>
      </c>
      <c r="AQ108" s="157" t="s">
        <v>121</v>
      </c>
      <c r="AR108" s="157" t="s">
        <v>121</v>
      </c>
      <c r="AS108" s="157" t="s">
        <v>121</v>
      </c>
      <c r="AT108" s="157" t="s">
        <v>121</v>
      </c>
      <c r="AU108" s="157" t="s">
        <v>121</v>
      </c>
      <c r="AV108" s="157" t="s">
        <v>121</v>
      </c>
      <c r="AW108" s="157" t="s">
        <v>121</v>
      </c>
      <c r="AX108" s="157" t="s">
        <v>121</v>
      </c>
      <c r="AY108" s="157" t="s">
        <v>121</v>
      </c>
      <c r="AZ108" s="157" t="s">
        <v>121</v>
      </c>
      <c r="BA108" s="157" t="s">
        <v>121</v>
      </c>
      <c r="BB108" s="157" t="s">
        <v>121</v>
      </c>
      <c r="BC108" s="157" t="s">
        <v>121</v>
      </c>
      <c r="BD108" s="157" t="s">
        <v>121</v>
      </c>
      <c r="BE108" s="157" t="s">
        <v>121</v>
      </c>
      <c r="BF108" s="157" t="s">
        <v>121</v>
      </c>
      <c r="BG108" s="158" t="s">
        <v>121</v>
      </c>
      <c r="BH108" s="29"/>
      <c r="BI108" s="27"/>
      <c r="BJ108" s="157" t="s">
        <v>121</v>
      </c>
      <c r="BK108" s="157" t="s">
        <v>121</v>
      </c>
      <c r="BL108" s="158" t="s">
        <v>121</v>
      </c>
      <c r="BM108" s="159" t="s">
        <v>121</v>
      </c>
      <c r="BN108" s="157" t="s">
        <v>121</v>
      </c>
      <c r="BO108" s="157" t="s">
        <v>121</v>
      </c>
      <c r="BP108" s="157" t="s">
        <v>121</v>
      </c>
      <c r="BQ108" s="157" t="s">
        <v>121</v>
      </c>
      <c r="BR108" s="157" t="s">
        <v>121</v>
      </c>
      <c r="BS108" s="157" t="s">
        <v>121</v>
      </c>
      <c r="BT108" s="157" t="s">
        <v>121</v>
      </c>
      <c r="BU108" s="157" t="s">
        <v>121</v>
      </c>
      <c r="BV108" s="157" t="s">
        <v>121</v>
      </c>
      <c r="BW108" s="157" t="s">
        <v>121</v>
      </c>
      <c r="BX108" s="157" t="s">
        <v>121</v>
      </c>
      <c r="BY108" s="157" t="s">
        <v>121</v>
      </c>
      <c r="BZ108" s="157" t="s">
        <v>121</v>
      </c>
      <c r="CA108" s="157" t="s">
        <v>121</v>
      </c>
      <c r="CB108" s="157" t="s">
        <v>121</v>
      </c>
      <c r="CC108" s="157" t="s">
        <v>121</v>
      </c>
      <c r="CD108" s="157" t="s">
        <v>121</v>
      </c>
      <c r="CE108" s="157" t="s">
        <v>121</v>
      </c>
      <c r="CF108" s="157" t="s">
        <v>121</v>
      </c>
      <c r="CG108" s="157" t="s">
        <v>121</v>
      </c>
      <c r="CH108" s="157" t="s">
        <v>121</v>
      </c>
      <c r="CI108" s="157" t="s">
        <v>121</v>
      </c>
      <c r="CJ108" s="157" t="s">
        <v>121</v>
      </c>
      <c r="CK108" s="157" t="s">
        <v>121</v>
      </c>
      <c r="CL108" s="157" t="s">
        <v>121</v>
      </c>
      <c r="CM108" s="157" t="s">
        <v>121</v>
      </c>
      <c r="CN108" s="157" t="s">
        <v>121</v>
      </c>
      <c r="CO108" s="158" t="s">
        <v>121</v>
      </c>
      <c r="CP108" s="159"/>
      <c r="CQ108" s="157" t="str">
        <f t="shared" ref="CQ108:CQ114" si="52">IF(CQ78="","Aguardando...",IFERROR(((CQ99-CQ78)/CQ99),0))</f>
        <v>Aguardando...</v>
      </c>
      <c r="CR108" s="144" t="s">
        <v>105</v>
      </c>
      <c r="CS108" s="145"/>
      <c r="CT108" s="160">
        <f t="shared" ref="CT108:CT114" si="53">IF(CT78="","Aguardando...",IFERROR(((CT99-CT78)/CT99),0))</f>
        <v>0</v>
      </c>
      <c r="CU108" s="145"/>
      <c r="CV108" s="157">
        <f t="shared" ref="CV108:CW114" si="54">IF(CV78="","Aguardando...",IFERROR(((CV99-CV78)/CV99),0))</f>
        <v>0</v>
      </c>
      <c r="CW108" s="157">
        <f t="shared" si="54"/>
        <v>0.19230769230769232</v>
      </c>
      <c r="CX108" s="141"/>
      <c r="CY108" s="157" t="str">
        <f t="shared" ref="CY108:CY114" si="55">IF(CY78="","Aguardando...",IFERROR(((CY99-CY78)/CY99),0))</f>
        <v>Aguardando...</v>
      </c>
      <c r="CZ108" s="141"/>
      <c r="DA108" s="157" t="str">
        <f t="shared" ref="DA108:DB114" si="56">IF(DA78="","Aguardando...",IFERROR(((DA99-DA78)/DA99),0))</f>
        <v>Aguardando...</v>
      </c>
      <c r="DB108" s="157">
        <f t="shared" si="56"/>
        <v>0.51923076923076927</v>
      </c>
      <c r="DC108" s="141"/>
      <c r="DD108" s="157">
        <f t="shared" ref="DD108:DR114" si="57">IF(DD78="","Aguardando...",IFERROR(((DD99-DD78)/DD99),0))</f>
        <v>0.33333333333333331</v>
      </c>
      <c r="DE108" s="157" t="str">
        <f t="shared" si="57"/>
        <v>Aguardando...</v>
      </c>
      <c r="DF108" s="157" t="str">
        <f t="shared" si="57"/>
        <v>Aguardando...</v>
      </c>
      <c r="DG108" s="157" t="str">
        <f t="shared" si="57"/>
        <v>Aguardando...</v>
      </c>
      <c r="DH108" s="157" t="str">
        <f t="shared" si="57"/>
        <v>Aguardando...</v>
      </c>
      <c r="DI108" s="157" t="str">
        <f t="shared" si="57"/>
        <v>Aguardando...</v>
      </c>
      <c r="DJ108" s="157" t="str">
        <f t="shared" si="57"/>
        <v>Aguardando...</v>
      </c>
      <c r="DK108" s="157" t="str">
        <f t="shared" si="57"/>
        <v>Aguardando...</v>
      </c>
      <c r="DL108" s="157" t="str">
        <f t="shared" si="57"/>
        <v>Aguardando...</v>
      </c>
      <c r="DM108" s="157" t="str">
        <f t="shared" si="57"/>
        <v>Aguardando...</v>
      </c>
      <c r="DN108" s="157" t="str">
        <f t="shared" si="57"/>
        <v>Aguardando...</v>
      </c>
      <c r="DO108" s="157" t="str">
        <f t="shared" si="57"/>
        <v>Aguardando...</v>
      </c>
      <c r="DP108" s="157" t="str">
        <f t="shared" si="57"/>
        <v>Aguardando...</v>
      </c>
      <c r="DQ108" s="157" t="str">
        <f t="shared" si="57"/>
        <v>Aguardando...</v>
      </c>
      <c r="DR108" s="157" t="str">
        <f t="shared" si="57"/>
        <v>Aguardando...</v>
      </c>
    </row>
    <row r="109" spans="1:122" s="24" customFormat="1" ht="12.95" customHeight="1" x14ac:dyDescent="0.25">
      <c r="A109" s="58" t="str">
        <f t="shared" si="39"/>
        <v>Doppler (MMII, MMSS e carótida)</v>
      </c>
      <c r="B109" s="157" t="s">
        <v>121</v>
      </c>
      <c r="C109" s="157" t="s">
        <v>121</v>
      </c>
      <c r="D109" s="157" t="s">
        <v>121</v>
      </c>
      <c r="E109" s="157" t="s">
        <v>121</v>
      </c>
      <c r="F109" s="157" t="s">
        <v>121</v>
      </c>
      <c r="G109" s="157" t="s">
        <v>121</v>
      </c>
      <c r="H109" s="157" t="s">
        <v>121</v>
      </c>
      <c r="I109" s="157" t="s">
        <v>121</v>
      </c>
      <c r="J109" s="157" t="s">
        <v>121</v>
      </c>
      <c r="K109" s="157" t="s">
        <v>121</v>
      </c>
      <c r="L109" s="157" t="s">
        <v>121</v>
      </c>
      <c r="M109" s="157" t="s">
        <v>121</v>
      </c>
      <c r="N109" s="157" t="s">
        <v>121</v>
      </c>
      <c r="O109" s="157" t="s">
        <v>121</v>
      </c>
      <c r="P109" s="157" t="s">
        <v>121</v>
      </c>
      <c r="Q109" s="157" t="s">
        <v>121</v>
      </c>
      <c r="R109" s="157" t="s">
        <v>121</v>
      </c>
      <c r="S109" s="157" t="s">
        <v>121</v>
      </c>
      <c r="T109" s="157" t="s">
        <v>121</v>
      </c>
      <c r="U109" s="157" t="s">
        <v>121</v>
      </c>
      <c r="V109" s="157" t="s">
        <v>121</v>
      </c>
      <c r="W109" s="157" t="s">
        <v>121</v>
      </c>
      <c r="X109" s="157" t="s">
        <v>121</v>
      </c>
      <c r="Y109" s="157" t="s">
        <v>121</v>
      </c>
      <c r="Z109" s="157" t="s">
        <v>121</v>
      </c>
      <c r="AA109" s="157" t="s">
        <v>121</v>
      </c>
      <c r="AB109" s="157" t="s">
        <v>121</v>
      </c>
      <c r="AC109" s="157" t="s">
        <v>121</v>
      </c>
      <c r="AD109" s="157" t="s">
        <v>121</v>
      </c>
      <c r="AE109" s="157" t="s">
        <v>121</v>
      </c>
      <c r="AF109" s="157" t="s">
        <v>121</v>
      </c>
      <c r="AG109" s="157" t="s">
        <v>121</v>
      </c>
      <c r="AH109" s="157" t="s">
        <v>121</v>
      </c>
      <c r="AI109" s="157">
        <v>0</v>
      </c>
      <c r="AJ109" s="157" t="s">
        <v>121</v>
      </c>
      <c r="AK109" s="157">
        <v>0</v>
      </c>
      <c r="AL109" s="157">
        <v>0</v>
      </c>
      <c r="AM109" s="157">
        <v>0</v>
      </c>
      <c r="AN109" s="157">
        <v>0.47499999999999998</v>
      </c>
      <c r="AO109" s="157">
        <v>0.42</v>
      </c>
      <c r="AP109" s="157">
        <v>0.32500000000000001</v>
      </c>
      <c r="AQ109" s="157">
        <v>-0.17499999999999999</v>
      </c>
      <c r="AR109" s="157">
        <v>0.03</v>
      </c>
      <c r="AS109" s="157">
        <v>0</v>
      </c>
      <c r="AT109" s="157">
        <v>0.21249999999999999</v>
      </c>
      <c r="AU109" s="157">
        <v>-0.5</v>
      </c>
      <c r="AV109" s="157">
        <v>-0.15</v>
      </c>
      <c r="AW109" s="157">
        <v>0.5625</v>
      </c>
      <c r="AX109" s="157">
        <v>0.41666666666666669</v>
      </c>
      <c r="AY109" s="157">
        <v>0.125</v>
      </c>
      <c r="AZ109" s="157">
        <v>1.0416666666666666E-2</v>
      </c>
      <c r="BA109" s="157">
        <v>0.1875</v>
      </c>
      <c r="BB109" s="157">
        <v>0</v>
      </c>
      <c r="BC109" s="157">
        <v>0.125</v>
      </c>
      <c r="BD109" s="157">
        <v>-0.15</v>
      </c>
      <c r="BE109" s="157">
        <v>0</v>
      </c>
      <c r="BF109" s="157">
        <v>0.34090909090909088</v>
      </c>
      <c r="BG109" s="158">
        <v>0.40909090909090912</v>
      </c>
      <c r="BH109" s="29" t="s">
        <v>106</v>
      </c>
      <c r="BI109" s="27"/>
      <c r="BJ109" s="157">
        <v>0</v>
      </c>
      <c r="BK109" s="157">
        <v>0.47727272727272729</v>
      </c>
      <c r="BL109" s="158">
        <v>0</v>
      </c>
      <c r="BM109" s="159">
        <v>0.40909090909090912</v>
      </c>
      <c r="BN109" s="157">
        <v>-0.95</v>
      </c>
      <c r="BO109" s="157">
        <v>-0.8</v>
      </c>
      <c r="BP109" s="157">
        <v>-4.4444444444444446E-2</v>
      </c>
      <c r="BQ109" s="157">
        <v>-1.03125</v>
      </c>
      <c r="BR109" s="157">
        <v>-1.5555555555555556</v>
      </c>
      <c r="BS109" s="157">
        <v>-0.9375</v>
      </c>
      <c r="BT109" s="157">
        <v>-1.15625</v>
      </c>
      <c r="BU109" s="157">
        <v>-0.625</v>
      </c>
      <c r="BV109" s="157">
        <v>-0.96875</v>
      </c>
      <c r="BW109" s="157">
        <v>-1.625</v>
      </c>
      <c r="BX109" s="157">
        <v>-1.25</v>
      </c>
      <c r="BY109" s="157">
        <v>-1.75</v>
      </c>
      <c r="BZ109" s="157">
        <v>-1.65625</v>
      </c>
      <c r="CA109" s="157">
        <v>-0.71875</v>
      </c>
      <c r="CB109" s="157">
        <v>0.15625</v>
      </c>
      <c r="CC109" s="157">
        <v>-0.38461538461538464</v>
      </c>
      <c r="CD109" s="157">
        <v>0.33333333333333331</v>
      </c>
      <c r="CE109" s="157">
        <v>0.33333333333333331</v>
      </c>
      <c r="CF109" s="157">
        <v>3.2258064516129031E-2</v>
      </c>
      <c r="CG109" s="157">
        <v>0.46875</v>
      </c>
      <c r="CH109" s="157">
        <v>0.44444444444444442</v>
      </c>
      <c r="CI109" s="157">
        <v>0.34</v>
      </c>
      <c r="CJ109" s="157">
        <v>0.18604651162790697</v>
      </c>
      <c r="CK109" s="157">
        <v>-0.32500000000000001</v>
      </c>
      <c r="CL109" s="157">
        <v>-1.25</v>
      </c>
      <c r="CM109" s="157">
        <v>0.3</v>
      </c>
      <c r="CN109" s="157">
        <v>-0.25</v>
      </c>
      <c r="CO109" s="158">
        <v>-1</v>
      </c>
      <c r="CP109" s="159"/>
      <c r="CQ109" s="157">
        <f t="shared" si="52"/>
        <v>0.2</v>
      </c>
      <c r="CR109" s="58" t="s">
        <v>106</v>
      </c>
      <c r="CS109" s="141"/>
      <c r="CT109" s="157">
        <f t="shared" si="53"/>
        <v>0.35714285714285715</v>
      </c>
      <c r="CU109" s="141"/>
      <c r="CV109" s="157">
        <f t="shared" si="54"/>
        <v>0.29166666666666669</v>
      </c>
      <c r="CW109" s="157">
        <f t="shared" si="54"/>
        <v>0.40540540540540543</v>
      </c>
      <c r="CX109" s="141"/>
      <c r="CY109" s="157" t="str">
        <f t="shared" si="55"/>
        <v>Aguardando...</v>
      </c>
      <c r="CZ109" s="141"/>
      <c r="DA109" s="157" t="str">
        <f t="shared" si="56"/>
        <v>Aguardando...</v>
      </c>
      <c r="DB109" s="157">
        <f t="shared" si="56"/>
        <v>0.52777777777777779</v>
      </c>
      <c r="DC109" s="141"/>
      <c r="DD109" s="157">
        <f t="shared" si="57"/>
        <v>0.35714285714285715</v>
      </c>
      <c r="DE109" s="157" t="str">
        <f t="shared" si="57"/>
        <v>Aguardando...</v>
      </c>
      <c r="DF109" s="157" t="str">
        <f t="shared" si="57"/>
        <v>Aguardando...</v>
      </c>
      <c r="DG109" s="157" t="str">
        <f t="shared" si="57"/>
        <v>Aguardando...</v>
      </c>
      <c r="DH109" s="157" t="str">
        <f t="shared" si="57"/>
        <v>Aguardando...</v>
      </c>
      <c r="DI109" s="157" t="str">
        <f t="shared" si="57"/>
        <v>Aguardando...</v>
      </c>
      <c r="DJ109" s="157" t="str">
        <f t="shared" si="57"/>
        <v>Aguardando...</v>
      </c>
      <c r="DK109" s="157" t="str">
        <f t="shared" si="57"/>
        <v>Aguardando...</v>
      </c>
      <c r="DL109" s="157" t="str">
        <f t="shared" si="57"/>
        <v>Aguardando...</v>
      </c>
      <c r="DM109" s="157" t="str">
        <f t="shared" si="57"/>
        <v>Aguardando...</v>
      </c>
      <c r="DN109" s="157" t="str">
        <f t="shared" si="57"/>
        <v>Aguardando...</v>
      </c>
      <c r="DO109" s="157" t="str">
        <f t="shared" si="57"/>
        <v>Aguardando...</v>
      </c>
      <c r="DP109" s="157" t="str">
        <f t="shared" si="57"/>
        <v>Aguardando...</v>
      </c>
      <c r="DQ109" s="157" t="str">
        <f t="shared" si="57"/>
        <v>Aguardando...</v>
      </c>
      <c r="DR109" s="157" t="str">
        <f t="shared" si="57"/>
        <v>Aguardando...</v>
      </c>
    </row>
    <row r="110" spans="1:122" s="24" customFormat="1" ht="12.95" customHeight="1" x14ac:dyDescent="0.25">
      <c r="A110" s="58" t="str">
        <f t="shared" si="39"/>
        <v>Tomografia Computadorizada</v>
      </c>
      <c r="B110" s="157" t="s">
        <v>121</v>
      </c>
      <c r="C110" s="157" t="s">
        <v>121</v>
      </c>
      <c r="D110" s="157" t="s">
        <v>121</v>
      </c>
      <c r="E110" s="157" t="s">
        <v>121</v>
      </c>
      <c r="F110" s="157" t="s">
        <v>121</v>
      </c>
      <c r="G110" s="157" t="s">
        <v>121</v>
      </c>
      <c r="H110" s="157" t="s">
        <v>121</v>
      </c>
      <c r="I110" s="157" t="s">
        <v>121</v>
      </c>
      <c r="J110" s="157" t="s">
        <v>121</v>
      </c>
      <c r="K110" s="157" t="s">
        <v>121</v>
      </c>
      <c r="L110" s="157" t="s">
        <v>121</v>
      </c>
      <c r="M110" s="157" t="s">
        <v>121</v>
      </c>
      <c r="N110" s="157" t="s">
        <v>121</v>
      </c>
      <c r="O110" s="157" t="s">
        <v>121</v>
      </c>
      <c r="P110" s="157" t="s">
        <v>121</v>
      </c>
      <c r="Q110" s="157" t="s">
        <v>121</v>
      </c>
      <c r="R110" s="157" t="s">
        <v>121</v>
      </c>
      <c r="S110" s="157" t="s">
        <v>121</v>
      </c>
      <c r="T110" s="157" t="s">
        <v>121</v>
      </c>
      <c r="U110" s="157" t="s">
        <v>121</v>
      </c>
      <c r="V110" s="157" t="s">
        <v>121</v>
      </c>
      <c r="W110" s="157" t="s">
        <v>121</v>
      </c>
      <c r="X110" s="157" t="s">
        <v>121</v>
      </c>
      <c r="Y110" s="157" t="s">
        <v>121</v>
      </c>
      <c r="Z110" s="157" t="s">
        <v>121</v>
      </c>
      <c r="AA110" s="157" t="s">
        <v>121</v>
      </c>
      <c r="AB110" s="157" t="s">
        <v>121</v>
      </c>
      <c r="AC110" s="157" t="s">
        <v>121</v>
      </c>
      <c r="AD110" s="157" t="s">
        <v>121</v>
      </c>
      <c r="AE110" s="157" t="s">
        <v>121</v>
      </c>
      <c r="AF110" s="157" t="s">
        <v>121</v>
      </c>
      <c r="AG110" s="157" t="s">
        <v>121</v>
      </c>
      <c r="AH110" s="157" t="s">
        <v>121</v>
      </c>
      <c r="AI110" s="157">
        <v>0.89166666666666672</v>
      </c>
      <c r="AJ110" s="157" t="s">
        <v>121</v>
      </c>
      <c r="AK110" s="157">
        <v>0.86499999999999999</v>
      </c>
      <c r="AL110" s="157">
        <v>0</v>
      </c>
      <c r="AM110" s="157">
        <v>0.87115384615384617</v>
      </c>
      <c r="AN110" s="157">
        <v>0.63043478260869568</v>
      </c>
      <c r="AO110" s="157">
        <v>0.80476190476190479</v>
      </c>
      <c r="AP110" s="157">
        <v>0.95</v>
      </c>
      <c r="AQ110" s="157">
        <v>0.78</v>
      </c>
      <c r="AR110" s="157">
        <v>0.83181818181818179</v>
      </c>
      <c r="AS110" s="157">
        <v>0</v>
      </c>
      <c r="AT110" s="157">
        <v>0.65681818181818186</v>
      </c>
      <c r="AU110" s="157">
        <v>0.71875</v>
      </c>
      <c r="AV110" s="157">
        <v>0.79814814814814816</v>
      </c>
      <c r="AW110" s="157">
        <v>0.77500000000000002</v>
      </c>
      <c r="AX110" s="157">
        <v>0.67608695652173911</v>
      </c>
      <c r="AY110" s="157">
        <v>0.73809523809523814</v>
      </c>
      <c r="AZ110" s="157">
        <v>0.70238095238095233</v>
      </c>
      <c r="BA110" s="157">
        <v>0.82777777777777772</v>
      </c>
      <c r="BB110" s="157">
        <v>0.61</v>
      </c>
      <c r="BC110" s="157">
        <v>0.7804347826086957</v>
      </c>
      <c r="BD110" s="157">
        <v>0.62045454545454548</v>
      </c>
      <c r="BE110" s="157">
        <v>0</v>
      </c>
      <c r="BF110" s="157">
        <v>0.495</v>
      </c>
      <c r="BG110" s="158">
        <v>0.49090909090909091</v>
      </c>
      <c r="BH110" s="29" t="s">
        <v>107</v>
      </c>
      <c r="BI110" s="27"/>
      <c r="BJ110" s="157">
        <v>0</v>
      </c>
      <c r="BK110" s="157">
        <v>0.48749999999999999</v>
      </c>
      <c r="BL110" s="158">
        <v>0</v>
      </c>
      <c r="BM110" s="159">
        <v>0.49090909090909091</v>
      </c>
      <c r="BN110" s="157">
        <v>0.18571428571428572</v>
      </c>
      <c r="BO110" s="157">
        <v>6.8702290076335881E-2</v>
      </c>
      <c r="BP110" s="157">
        <v>0.36756756756756759</v>
      </c>
      <c r="BQ110" s="157">
        <v>-0.25</v>
      </c>
      <c r="BR110" s="157">
        <v>-0.14423076923076922</v>
      </c>
      <c r="BS110" s="157">
        <v>-2.8037383177570093E-2</v>
      </c>
      <c r="BT110" s="157">
        <v>-0.14000000000000001</v>
      </c>
      <c r="BU110" s="157">
        <v>-0.1</v>
      </c>
      <c r="BV110" s="157">
        <v>-0.06</v>
      </c>
      <c r="BW110" s="157">
        <v>-0.17</v>
      </c>
      <c r="BX110" s="157">
        <v>-3.8461538461538464E-2</v>
      </c>
      <c r="BY110" s="157">
        <v>-6.7307692307692304E-2</v>
      </c>
      <c r="BZ110" s="157">
        <v>-1.9230769230769232E-2</v>
      </c>
      <c r="CA110" s="157">
        <v>0</v>
      </c>
      <c r="CB110" s="157">
        <v>0.43518518518518517</v>
      </c>
      <c r="CC110" s="157">
        <v>0.36363636363636365</v>
      </c>
      <c r="CD110" s="157">
        <v>0.2857142857142857</v>
      </c>
      <c r="CE110" s="157">
        <v>0.2413793103448276</v>
      </c>
      <c r="CF110" s="157">
        <v>0.23076923076923078</v>
      </c>
      <c r="CG110" s="157">
        <v>0.37647058823529411</v>
      </c>
      <c r="CH110" s="157">
        <v>0.31967213114754101</v>
      </c>
      <c r="CI110" s="157">
        <v>0.23529411764705882</v>
      </c>
      <c r="CJ110" s="157">
        <v>0.16666666666666666</v>
      </c>
      <c r="CK110" s="157">
        <v>0.14705882352941177</v>
      </c>
      <c r="CL110" s="157">
        <v>0.1981981981981982</v>
      </c>
      <c r="CM110" s="157">
        <v>0.18627450980392157</v>
      </c>
      <c r="CN110" s="157">
        <v>0.19354838709677419</v>
      </c>
      <c r="CO110" s="158">
        <v>0.12878787878787878</v>
      </c>
      <c r="CP110" s="159"/>
      <c r="CQ110" s="157">
        <f t="shared" si="52"/>
        <v>-3.5714285714285712E-2</v>
      </c>
      <c r="CR110" s="58" t="s">
        <v>107</v>
      </c>
      <c r="CS110" s="141"/>
      <c r="CT110" s="157">
        <f t="shared" si="53"/>
        <v>0.22388059701492538</v>
      </c>
      <c r="CU110" s="141"/>
      <c r="CV110" s="157">
        <f t="shared" si="54"/>
        <v>0.10569105691056911</v>
      </c>
      <c r="CW110" s="157">
        <f t="shared" si="54"/>
        <v>0.17204301075268819</v>
      </c>
      <c r="CX110" s="141"/>
      <c r="CY110" s="157" t="str">
        <f t="shared" si="55"/>
        <v>Aguardando...</v>
      </c>
      <c r="CZ110" s="141"/>
      <c r="DA110" s="157" t="str">
        <f t="shared" si="56"/>
        <v>Aguardando...</v>
      </c>
      <c r="DB110" s="157">
        <f t="shared" si="56"/>
        <v>0.18681318681318682</v>
      </c>
      <c r="DC110" s="141"/>
      <c r="DD110" s="157">
        <f t="shared" si="57"/>
        <v>0.12149532710280374</v>
      </c>
      <c r="DE110" s="157" t="str">
        <f t="shared" si="57"/>
        <v>Aguardando...</v>
      </c>
      <c r="DF110" s="157" t="str">
        <f t="shared" si="57"/>
        <v>Aguardando...</v>
      </c>
      <c r="DG110" s="157" t="str">
        <f t="shared" si="57"/>
        <v>Aguardando...</v>
      </c>
      <c r="DH110" s="157" t="str">
        <f t="shared" si="57"/>
        <v>Aguardando...</v>
      </c>
      <c r="DI110" s="157" t="str">
        <f t="shared" si="57"/>
        <v>Aguardando...</v>
      </c>
      <c r="DJ110" s="157" t="str">
        <f t="shared" si="57"/>
        <v>Aguardando...</v>
      </c>
      <c r="DK110" s="157" t="str">
        <f t="shared" si="57"/>
        <v>Aguardando...</v>
      </c>
      <c r="DL110" s="157" t="str">
        <f t="shared" si="57"/>
        <v>Aguardando...</v>
      </c>
      <c r="DM110" s="157" t="str">
        <f t="shared" si="57"/>
        <v>Aguardando...</v>
      </c>
      <c r="DN110" s="157" t="str">
        <f t="shared" si="57"/>
        <v>Aguardando...</v>
      </c>
      <c r="DO110" s="157" t="str">
        <f t="shared" si="57"/>
        <v>Aguardando...</v>
      </c>
      <c r="DP110" s="157" t="str">
        <f t="shared" si="57"/>
        <v>Aguardando...</v>
      </c>
      <c r="DQ110" s="157" t="str">
        <f t="shared" si="57"/>
        <v>Aguardando...</v>
      </c>
      <c r="DR110" s="157" t="str">
        <f t="shared" si="57"/>
        <v>Aguardando...</v>
      </c>
    </row>
    <row r="111" spans="1:122" s="24" customFormat="1" ht="12.95" customHeight="1" x14ac:dyDescent="0.25">
      <c r="A111" s="58" t="str">
        <f t="shared" si="39"/>
        <v xml:space="preserve">Ultrassom </v>
      </c>
      <c r="B111" s="157" t="s">
        <v>121</v>
      </c>
      <c r="C111" s="157" t="s">
        <v>121</v>
      </c>
      <c r="D111" s="157" t="s">
        <v>121</v>
      </c>
      <c r="E111" s="157" t="s">
        <v>121</v>
      </c>
      <c r="F111" s="157" t="s">
        <v>121</v>
      </c>
      <c r="G111" s="157" t="s">
        <v>121</v>
      </c>
      <c r="H111" s="157" t="s">
        <v>121</v>
      </c>
      <c r="I111" s="157" t="s">
        <v>121</v>
      </c>
      <c r="J111" s="157" t="s">
        <v>121</v>
      </c>
      <c r="K111" s="157" t="s">
        <v>121</v>
      </c>
      <c r="L111" s="157" t="s">
        <v>121</v>
      </c>
      <c r="M111" s="157" t="s">
        <v>121</v>
      </c>
      <c r="N111" s="157" t="s">
        <v>121</v>
      </c>
      <c r="O111" s="157" t="s">
        <v>121</v>
      </c>
      <c r="P111" s="157" t="s">
        <v>121</v>
      </c>
      <c r="Q111" s="157" t="s">
        <v>121</v>
      </c>
      <c r="R111" s="157" t="s">
        <v>121</v>
      </c>
      <c r="S111" s="157" t="s">
        <v>121</v>
      </c>
      <c r="T111" s="157" t="s">
        <v>121</v>
      </c>
      <c r="U111" s="157" t="s">
        <v>121</v>
      </c>
      <c r="V111" s="157" t="s">
        <v>121</v>
      </c>
      <c r="W111" s="157" t="s">
        <v>121</v>
      </c>
      <c r="X111" s="157" t="s">
        <v>121</v>
      </c>
      <c r="Y111" s="157" t="s">
        <v>121</v>
      </c>
      <c r="Z111" s="157" t="s">
        <v>121</v>
      </c>
      <c r="AA111" s="157" t="s">
        <v>121</v>
      </c>
      <c r="AB111" s="157" t="s">
        <v>121</v>
      </c>
      <c r="AC111" s="157" t="s">
        <v>121</v>
      </c>
      <c r="AD111" s="157" t="s">
        <v>121</v>
      </c>
      <c r="AE111" s="157" t="s">
        <v>121</v>
      </c>
      <c r="AF111" s="157" t="s">
        <v>121</v>
      </c>
      <c r="AG111" s="157" t="s">
        <v>121</v>
      </c>
      <c r="AH111" s="157" t="s">
        <v>121</v>
      </c>
      <c r="AI111" s="157">
        <v>0.16</v>
      </c>
      <c r="AJ111" s="157">
        <v>0</v>
      </c>
      <c r="AK111" s="157">
        <v>0.24</v>
      </c>
      <c r="AL111" s="157">
        <v>0</v>
      </c>
      <c r="AM111" s="157">
        <v>0.22</v>
      </c>
      <c r="AN111" s="157">
        <v>0.53333333333333333</v>
      </c>
      <c r="AO111" s="157">
        <v>0.45333333333333331</v>
      </c>
      <c r="AP111" s="157">
        <v>-0.14166666666666666</v>
      </c>
      <c r="AQ111" s="157">
        <v>-0.15833333333333333</v>
      </c>
      <c r="AR111" s="157">
        <v>5.3333333333333337E-2</v>
      </c>
      <c r="AS111" s="157">
        <v>0</v>
      </c>
      <c r="AT111" s="157">
        <v>0.43571428571428572</v>
      </c>
      <c r="AU111" s="157">
        <v>-0.60833333333333328</v>
      </c>
      <c r="AV111" s="157">
        <v>0.38666666666666666</v>
      </c>
      <c r="AW111" s="157">
        <v>0.44166666666666665</v>
      </c>
      <c r="AX111" s="157">
        <v>0.47755102040816327</v>
      </c>
      <c r="AY111" s="157">
        <v>0.37714285714285717</v>
      </c>
      <c r="AZ111" s="157">
        <v>-2.5000000000000001E-2</v>
      </c>
      <c r="BA111" s="157">
        <v>4.1666666666666664E-2</v>
      </c>
      <c r="BB111" s="157">
        <v>0</v>
      </c>
      <c r="BC111" s="157">
        <v>4.1666666666666664E-2</v>
      </c>
      <c r="BD111" s="157">
        <v>0.18666666666666668</v>
      </c>
      <c r="BE111" s="157">
        <v>0</v>
      </c>
      <c r="BF111" s="157">
        <v>0.35</v>
      </c>
      <c r="BG111" s="158">
        <v>0.4</v>
      </c>
      <c r="BH111" s="29" t="s">
        <v>108</v>
      </c>
      <c r="BI111" s="27"/>
      <c r="BJ111" s="157">
        <v>0</v>
      </c>
      <c r="BK111" s="157">
        <v>0.45</v>
      </c>
      <c r="BL111" s="158">
        <v>0</v>
      </c>
      <c r="BM111" s="159">
        <v>0.4</v>
      </c>
      <c r="BN111" s="157">
        <v>-0.36666666666666664</v>
      </c>
      <c r="BO111" s="157">
        <v>-0.24</v>
      </c>
      <c r="BP111" s="157">
        <v>0.1111111111111111</v>
      </c>
      <c r="BQ111" s="157">
        <v>-0.35</v>
      </c>
      <c r="BR111" s="157">
        <v>-0.9555555555555556</v>
      </c>
      <c r="BS111" s="157">
        <v>-0.72499999999999998</v>
      </c>
      <c r="BT111" s="157">
        <v>-0.35</v>
      </c>
      <c r="BU111" s="157">
        <v>-0.27500000000000002</v>
      </c>
      <c r="BV111" s="157">
        <v>-0.8</v>
      </c>
      <c r="BW111" s="157">
        <v>-0.55000000000000004</v>
      </c>
      <c r="BX111" s="157">
        <v>-0.625</v>
      </c>
      <c r="BY111" s="157">
        <v>-0.77500000000000002</v>
      </c>
      <c r="BZ111" s="157">
        <v>-0.05</v>
      </c>
      <c r="CA111" s="157">
        <v>-0.1</v>
      </c>
      <c r="CB111" s="157">
        <v>0.72499999999999998</v>
      </c>
      <c r="CC111" s="157">
        <v>0.35714285714285715</v>
      </c>
      <c r="CD111" s="157">
        <v>0.13043478260869565</v>
      </c>
      <c r="CE111" s="157">
        <v>0.23684210526315788</v>
      </c>
      <c r="CF111" s="157">
        <v>0.18181818181818182</v>
      </c>
      <c r="CG111" s="157">
        <v>0.42499999999999999</v>
      </c>
      <c r="CH111" s="157">
        <v>0.41463414634146339</v>
      </c>
      <c r="CI111" s="157">
        <v>0.41666666666666669</v>
      </c>
      <c r="CJ111" s="157">
        <v>0.44444444444444442</v>
      </c>
      <c r="CK111" s="157">
        <v>0.24074074074074073</v>
      </c>
      <c r="CL111" s="157">
        <v>0.33333333333333331</v>
      </c>
      <c r="CM111" s="157">
        <v>0.390625</v>
      </c>
      <c r="CN111" s="157">
        <v>0.22580645161290322</v>
      </c>
      <c r="CO111" s="158">
        <v>0.30612244897959184</v>
      </c>
      <c r="CP111" s="159"/>
      <c r="CQ111" s="157">
        <f t="shared" si="52"/>
        <v>0.87969924812030076</v>
      </c>
      <c r="CR111" s="58" t="s">
        <v>108</v>
      </c>
      <c r="CS111" s="141"/>
      <c r="CT111" s="157">
        <f t="shared" si="53"/>
        <v>0.42857142857142855</v>
      </c>
      <c r="CU111" s="141"/>
      <c r="CV111" s="157">
        <f t="shared" si="54"/>
        <v>0.7857142857142857</v>
      </c>
      <c r="CW111" s="157">
        <f t="shared" si="54"/>
        <v>0.36</v>
      </c>
      <c r="CX111" s="141"/>
      <c r="CY111" s="157" t="str">
        <f t="shared" si="55"/>
        <v>Aguardando...</v>
      </c>
      <c r="CZ111" s="141"/>
      <c r="DA111" s="157" t="str">
        <f t="shared" si="56"/>
        <v>Aguardando...</v>
      </c>
      <c r="DB111" s="157">
        <f t="shared" si="56"/>
        <v>0.41666666666666669</v>
      </c>
      <c r="DC111" s="141"/>
      <c r="DD111" s="157">
        <f t="shared" si="57"/>
        <v>0.42</v>
      </c>
      <c r="DE111" s="157" t="str">
        <f t="shared" si="57"/>
        <v>Aguardando...</v>
      </c>
      <c r="DF111" s="157" t="str">
        <f t="shared" si="57"/>
        <v>Aguardando...</v>
      </c>
      <c r="DG111" s="157" t="str">
        <f t="shared" si="57"/>
        <v>Aguardando...</v>
      </c>
      <c r="DH111" s="157" t="str">
        <f t="shared" si="57"/>
        <v>Aguardando...</v>
      </c>
      <c r="DI111" s="157" t="str">
        <f t="shared" si="57"/>
        <v>Aguardando...</v>
      </c>
      <c r="DJ111" s="157" t="str">
        <f t="shared" si="57"/>
        <v>Aguardando...</v>
      </c>
      <c r="DK111" s="157" t="str">
        <f t="shared" si="57"/>
        <v>Aguardando...</v>
      </c>
      <c r="DL111" s="157" t="str">
        <f t="shared" si="57"/>
        <v>Aguardando...</v>
      </c>
      <c r="DM111" s="157" t="str">
        <f t="shared" si="57"/>
        <v>Aguardando...</v>
      </c>
      <c r="DN111" s="157" t="str">
        <f t="shared" si="57"/>
        <v>Aguardando...</v>
      </c>
      <c r="DO111" s="157" t="str">
        <f t="shared" si="57"/>
        <v>Aguardando...</v>
      </c>
      <c r="DP111" s="157" t="str">
        <f t="shared" si="57"/>
        <v>Aguardando...</v>
      </c>
      <c r="DQ111" s="157" t="str">
        <f t="shared" si="57"/>
        <v>Aguardando...</v>
      </c>
      <c r="DR111" s="157" t="str">
        <f t="shared" si="57"/>
        <v>Aguardando...</v>
      </c>
    </row>
    <row r="112" spans="1:122" s="24" customFormat="1" ht="12.95" customHeight="1" x14ac:dyDescent="0.25">
      <c r="A112" s="58" t="str">
        <f t="shared" si="39"/>
        <v>Eletrocardiograma</v>
      </c>
      <c r="B112" s="157" t="s">
        <v>121</v>
      </c>
      <c r="C112" s="157" t="s">
        <v>121</v>
      </c>
      <c r="D112" s="157" t="s">
        <v>121</v>
      </c>
      <c r="E112" s="157" t="s">
        <v>121</v>
      </c>
      <c r="F112" s="157" t="s">
        <v>121</v>
      </c>
      <c r="G112" s="157" t="s">
        <v>121</v>
      </c>
      <c r="H112" s="157" t="s">
        <v>121</v>
      </c>
      <c r="I112" s="157" t="s">
        <v>121</v>
      </c>
      <c r="J112" s="157" t="s">
        <v>121</v>
      </c>
      <c r="K112" s="157" t="s">
        <v>121</v>
      </c>
      <c r="L112" s="157" t="s">
        <v>121</v>
      </c>
      <c r="M112" s="157" t="s">
        <v>121</v>
      </c>
      <c r="N112" s="157" t="s">
        <v>121</v>
      </c>
      <c r="O112" s="157" t="s">
        <v>121</v>
      </c>
      <c r="P112" s="157" t="s">
        <v>121</v>
      </c>
      <c r="Q112" s="157" t="s">
        <v>121</v>
      </c>
      <c r="R112" s="157" t="s">
        <v>121</v>
      </c>
      <c r="S112" s="157" t="s">
        <v>121</v>
      </c>
      <c r="T112" s="157" t="s">
        <v>121</v>
      </c>
      <c r="U112" s="157" t="s">
        <v>121</v>
      </c>
      <c r="V112" s="157" t="s">
        <v>121</v>
      </c>
      <c r="W112" s="157" t="s">
        <v>121</v>
      </c>
      <c r="X112" s="157" t="s">
        <v>121</v>
      </c>
      <c r="Y112" s="157" t="s">
        <v>121</v>
      </c>
      <c r="Z112" s="157" t="s">
        <v>121</v>
      </c>
      <c r="AA112" s="157" t="s">
        <v>121</v>
      </c>
      <c r="AB112" s="157" t="s">
        <v>121</v>
      </c>
      <c r="AC112" s="157" t="s">
        <v>121</v>
      </c>
      <c r="AD112" s="157" t="s">
        <v>121</v>
      </c>
      <c r="AE112" s="157" t="s">
        <v>121</v>
      </c>
      <c r="AF112" s="157" t="s">
        <v>121</v>
      </c>
      <c r="AG112" s="157" t="s">
        <v>121</v>
      </c>
      <c r="AH112" s="157" t="s">
        <v>121</v>
      </c>
      <c r="AI112" s="157">
        <v>-8.7499999999999994E-2</v>
      </c>
      <c r="AJ112" s="157">
        <v>0</v>
      </c>
      <c r="AK112" s="157">
        <v>-0.17777777777777778</v>
      </c>
      <c r="AL112" s="157">
        <v>0</v>
      </c>
      <c r="AM112" s="157">
        <v>-0.15</v>
      </c>
      <c r="AN112" s="157">
        <v>-2.2222222222222223E-2</v>
      </c>
      <c r="AO112" s="157">
        <v>0.12698412698412698</v>
      </c>
      <c r="AP112" s="157">
        <v>8.3333333333333332E-3</v>
      </c>
      <c r="AQ112" s="157">
        <v>-0.48749999999999999</v>
      </c>
      <c r="AR112" s="157">
        <v>7.575757575757576E-3</v>
      </c>
      <c r="AS112" s="157">
        <v>0</v>
      </c>
      <c r="AT112" s="157">
        <v>0.24242424242424243</v>
      </c>
      <c r="AU112" s="157">
        <v>0.37916666666666665</v>
      </c>
      <c r="AV112" s="157">
        <v>0.44927536231884058</v>
      </c>
      <c r="AW112" s="157">
        <v>-0.39351851851851855</v>
      </c>
      <c r="AX112" s="157">
        <v>0.39130434782608697</v>
      </c>
      <c r="AY112" s="157">
        <v>0.25793650793650796</v>
      </c>
      <c r="AZ112" s="157">
        <v>5.5555555555555552E-2</v>
      </c>
      <c r="BA112" s="157">
        <v>2.3148148148148147E-2</v>
      </c>
      <c r="BB112" s="157">
        <v>-1.24</v>
      </c>
      <c r="BC112" s="157">
        <v>-0.21428571428571427</v>
      </c>
      <c r="BD112" s="157">
        <v>0.1388888888888889</v>
      </c>
      <c r="BE112" s="157">
        <v>0</v>
      </c>
      <c r="BF112" s="157">
        <v>0.05</v>
      </c>
      <c r="BG112" s="158">
        <v>-0.23412698412698413</v>
      </c>
      <c r="BH112" s="29"/>
      <c r="BI112" s="27"/>
      <c r="BJ112" s="157" t="s">
        <v>121</v>
      </c>
      <c r="BK112" s="157" t="s">
        <v>121</v>
      </c>
      <c r="BL112" s="158" t="s">
        <v>121</v>
      </c>
      <c r="BM112" s="159" t="s">
        <v>121</v>
      </c>
      <c r="BN112" s="157" t="s">
        <v>121</v>
      </c>
      <c r="BO112" s="157" t="s">
        <v>121</v>
      </c>
      <c r="BP112" s="157" t="s">
        <v>121</v>
      </c>
      <c r="BQ112" s="157" t="s">
        <v>121</v>
      </c>
      <c r="BR112" s="157" t="s">
        <v>121</v>
      </c>
      <c r="BS112" s="157" t="s">
        <v>121</v>
      </c>
      <c r="BT112" s="157" t="s">
        <v>121</v>
      </c>
      <c r="BU112" s="157" t="s">
        <v>121</v>
      </c>
      <c r="BV112" s="157" t="s">
        <v>121</v>
      </c>
      <c r="BW112" s="157" t="s">
        <v>121</v>
      </c>
      <c r="BX112" s="157" t="s">
        <v>121</v>
      </c>
      <c r="BY112" s="157" t="s">
        <v>121</v>
      </c>
      <c r="BZ112" s="157" t="s">
        <v>121</v>
      </c>
      <c r="CA112" s="157" t="s">
        <v>121</v>
      </c>
      <c r="CB112" s="157" t="s">
        <v>121</v>
      </c>
      <c r="CC112" s="157" t="s">
        <v>121</v>
      </c>
      <c r="CD112" s="157" t="s">
        <v>121</v>
      </c>
      <c r="CE112" s="157" t="s">
        <v>121</v>
      </c>
      <c r="CF112" s="157" t="s">
        <v>121</v>
      </c>
      <c r="CG112" s="157" t="s">
        <v>121</v>
      </c>
      <c r="CH112" s="157" t="s">
        <v>121</v>
      </c>
      <c r="CI112" s="157" t="s">
        <v>121</v>
      </c>
      <c r="CJ112" s="157" t="s">
        <v>121</v>
      </c>
      <c r="CK112" s="157" t="s">
        <v>121</v>
      </c>
      <c r="CL112" s="157" t="s">
        <v>121</v>
      </c>
      <c r="CM112" s="157" t="s">
        <v>121</v>
      </c>
      <c r="CN112" s="157" t="s">
        <v>121</v>
      </c>
      <c r="CO112" s="158" t="s">
        <v>121</v>
      </c>
      <c r="CP112" s="159"/>
      <c r="CQ112" s="157" t="str">
        <f t="shared" si="52"/>
        <v>Aguardando...</v>
      </c>
      <c r="CR112" s="58" t="s">
        <v>109</v>
      </c>
      <c r="CS112" s="141"/>
      <c r="CT112" s="157">
        <f t="shared" si="53"/>
        <v>0</v>
      </c>
      <c r="CU112" s="141"/>
      <c r="CV112" s="157">
        <f t="shared" si="54"/>
        <v>0</v>
      </c>
      <c r="CW112" s="157">
        <f t="shared" si="54"/>
        <v>0</v>
      </c>
      <c r="CX112" s="141"/>
      <c r="CY112" s="157" t="str">
        <f t="shared" si="55"/>
        <v>Aguardando...</v>
      </c>
      <c r="CZ112" s="141"/>
      <c r="DA112" s="157" t="str">
        <f t="shared" si="56"/>
        <v>Aguardando...</v>
      </c>
      <c r="DB112" s="157">
        <f t="shared" si="56"/>
        <v>0</v>
      </c>
      <c r="DC112" s="141"/>
      <c r="DD112" s="157">
        <f t="shared" si="57"/>
        <v>0</v>
      </c>
      <c r="DE112" s="157" t="str">
        <f t="shared" si="57"/>
        <v>Aguardando...</v>
      </c>
      <c r="DF112" s="157" t="str">
        <f t="shared" si="57"/>
        <v>Aguardando...</v>
      </c>
      <c r="DG112" s="157" t="str">
        <f t="shared" si="57"/>
        <v>Aguardando...</v>
      </c>
      <c r="DH112" s="157" t="str">
        <f t="shared" si="57"/>
        <v>Aguardando...</v>
      </c>
      <c r="DI112" s="157" t="str">
        <f t="shared" si="57"/>
        <v>Aguardando...</v>
      </c>
      <c r="DJ112" s="157" t="str">
        <f t="shared" si="57"/>
        <v>Aguardando...</v>
      </c>
      <c r="DK112" s="157" t="str">
        <f t="shared" si="57"/>
        <v>Aguardando...</v>
      </c>
      <c r="DL112" s="157" t="str">
        <f t="shared" si="57"/>
        <v>Aguardando...</v>
      </c>
      <c r="DM112" s="157" t="str">
        <f t="shared" si="57"/>
        <v>Aguardando...</v>
      </c>
      <c r="DN112" s="157" t="str">
        <f t="shared" si="57"/>
        <v>Aguardando...</v>
      </c>
      <c r="DO112" s="157" t="str">
        <f t="shared" si="57"/>
        <v>Aguardando...</v>
      </c>
      <c r="DP112" s="157" t="str">
        <f t="shared" si="57"/>
        <v>Aguardando...</v>
      </c>
      <c r="DQ112" s="157" t="str">
        <f t="shared" si="57"/>
        <v>Aguardando...</v>
      </c>
      <c r="DR112" s="157" t="str">
        <f t="shared" si="57"/>
        <v>Aguardando...</v>
      </c>
    </row>
    <row r="113" spans="1:122" s="24" customFormat="1" ht="12.95" customHeight="1" x14ac:dyDescent="0.25">
      <c r="A113" s="58" t="str">
        <f t="shared" si="39"/>
        <v>Raio x</v>
      </c>
      <c r="B113" s="157" t="s">
        <v>121</v>
      </c>
      <c r="C113" s="157" t="s">
        <v>121</v>
      </c>
      <c r="D113" s="157" t="s">
        <v>121</v>
      </c>
      <c r="E113" s="157" t="s">
        <v>121</v>
      </c>
      <c r="F113" s="157" t="s">
        <v>121</v>
      </c>
      <c r="G113" s="157" t="s">
        <v>121</v>
      </c>
      <c r="H113" s="157" t="s">
        <v>121</v>
      </c>
      <c r="I113" s="157" t="s">
        <v>121</v>
      </c>
      <c r="J113" s="157" t="s">
        <v>121</v>
      </c>
      <c r="K113" s="157" t="s">
        <v>121</v>
      </c>
      <c r="L113" s="157" t="s">
        <v>121</v>
      </c>
      <c r="M113" s="157" t="s">
        <v>121</v>
      </c>
      <c r="N113" s="157" t="s">
        <v>121</v>
      </c>
      <c r="O113" s="157" t="s">
        <v>121</v>
      </c>
      <c r="P113" s="157" t="s">
        <v>121</v>
      </c>
      <c r="Q113" s="157" t="s">
        <v>121</v>
      </c>
      <c r="R113" s="157" t="s">
        <v>121</v>
      </c>
      <c r="S113" s="157" t="s">
        <v>121</v>
      </c>
      <c r="T113" s="157" t="s">
        <v>121</v>
      </c>
      <c r="U113" s="157" t="s">
        <v>121</v>
      </c>
      <c r="V113" s="157" t="s">
        <v>121</v>
      </c>
      <c r="W113" s="157" t="s">
        <v>121</v>
      </c>
      <c r="X113" s="157" t="s">
        <v>121</v>
      </c>
      <c r="Y113" s="157" t="s">
        <v>121</v>
      </c>
      <c r="Z113" s="157" t="s">
        <v>121</v>
      </c>
      <c r="AA113" s="157" t="s">
        <v>121</v>
      </c>
      <c r="AB113" s="157" t="s">
        <v>121</v>
      </c>
      <c r="AC113" s="157" t="s">
        <v>121</v>
      </c>
      <c r="AD113" s="157" t="s">
        <v>121</v>
      </c>
      <c r="AE113" s="157" t="s">
        <v>121</v>
      </c>
      <c r="AF113" s="157" t="s">
        <v>121</v>
      </c>
      <c r="AG113" s="157" t="s">
        <v>121</v>
      </c>
      <c r="AH113" s="157" t="s">
        <v>121</v>
      </c>
      <c r="AI113" s="157">
        <v>-0.1</v>
      </c>
      <c r="AJ113" s="157">
        <v>0</v>
      </c>
      <c r="AK113" s="157">
        <v>-0.2388888888888889</v>
      </c>
      <c r="AL113" s="157">
        <v>0</v>
      </c>
      <c r="AM113" s="157">
        <v>-0.19615384615384615</v>
      </c>
      <c r="AN113" s="157">
        <v>-0.13333333333333333</v>
      </c>
      <c r="AO113" s="157">
        <v>1.6E-2</v>
      </c>
      <c r="AP113" s="157">
        <v>0.16400000000000001</v>
      </c>
      <c r="AQ113" s="157">
        <v>-0.29166666666666669</v>
      </c>
      <c r="AR113" s="157">
        <v>8.1481481481481488E-2</v>
      </c>
      <c r="AS113" s="157">
        <v>0</v>
      </c>
      <c r="AT113" s="157">
        <v>0.23076923076923078</v>
      </c>
      <c r="AU113" s="157">
        <v>0.32</v>
      </c>
      <c r="AV113" s="157">
        <v>0.56956521739130439</v>
      </c>
      <c r="AW113" s="157">
        <v>-0.55500000000000005</v>
      </c>
      <c r="AX113" s="157">
        <v>3.9130434782608699E-2</v>
      </c>
      <c r="AY113" s="157">
        <v>0.12380952380952381</v>
      </c>
      <c r="AZ113" s="157">
        <v>-0.35238095238095241</v>
      </c>
      <c r="BA113" s="157">
        <v>-0.32777777777777778</v>
      </c>
      <c r="BB113" s="157">
        <v>-0.76</v>
      </c>
      <c r="BC113" s="157">
        <v>-0.42173913043478262</v>
      </c>
      <c r="BD113" s="157">
        <v>-0.12380952380952381</v>
      </c>
      <c r="BE113" s="157">
        <v>0</v>
      </c>
      <c r="BF113" s="157">
        <v>-0.14000000000000001</v>
      </c>
      <c r="BG113" s="158">
        <v>-0.37272727272727274</v>
      </c>
      <c r="BH113" s="29" t="s">
        <v>116</v>
      </c>
      <c r="BI113" s="27"/>
      <c r="BJ113" s="157">
        <v>0</v>
      </c>
      <c r="BK113" s="157">
        <v>-0.56666666666666665</v>
      </c>
      <c r="BL113" s="158">
        <v>0</v>
      </c>
      <c r="BM113" s="159">
        <v>-0.37272727272727274</v>
      </c>
      <c r="BN113" s="157">
        <v>-2.95</v>
      </c>
      <c r="BO113" s="157">
        <v>-17.6875</v>
      </c>
      <c r="BP113" s="157">
        <v>-18.25</v>
      </c>
      <c r="BQ113" s="157">
        <v>-21.6875</v>
      </c>
      <c r="BR113" s="157">
        <v>-28.75</v>
      </c>
      <c r="BS113" s="157">
        <v>-26.733333333333334</v>
      </c>
      <c r="BT113" s="157">
        <v>-30.75</v>
      </c>
      <c r="BU113" s="157">
        <v>-32.416666666666664</v>
      </c>
      <c r="BV113" s="157">
        <v>-40.25</v>
      </c>
      <c r="BW113" s="157">
        <v>-35.083333333333336</v>
      </c>
      <c r="BX113" s="157">
        <v>-33.5</v>
      </c>
      <c r="BY113" s="157">
        <v>-47.333333333333336</v>
      </c>
      <c r="BZ113" s="157">
        <v>-44.416666666666664</v>
      </c>
      <c r="CA113" s="157">
        <v>-31.466666666666665</v>
      </c>
      <c r="CB113" s="157">
        <v>1</v>
      </c>
      <c r="CC113" s="157">
        <v>0</v>
      </c>
      <c r="CD113" s="157">
        <v>0</v>
      </c>
      <c r="CE113" s="157">
        <v>1</v>
      </c>
      <c r="CF113" s="157">
        <v>0</v>
      </c>
      <c r="CG113" s="157">
        <v>0.7142857142857143</v>
      </c>
      <c r="CH113" s="157">
        <v>0</v>
      </c>
      <c r="CI113" s="157">
        <v>0.42857142857142855</v>
      </c>
      <c r="CJ113" s="157">
        <v>0</v>
      </c>
      <c r="CK113" s="157">
        <v>0</v>
      </c>
      <c r="CL113" s="157">
        <v>0.36363636363636365</v>
      </c>
      <c r="CM113" s="157">
        <v>6.6666666666666666E-2</v>
      </c>
      <c r="CN113" s="157">
        <v>0.33333333333333331</v>
      </c>
      <c r="CO113" s="158">
        <v>0.1111111111111111</v>
      </c>
      <c r="CP113" s="159"/>
      <c r="CQ113" s="157">
        <f t="shared" si="52"/>
        <v>0.89583333333333337</v>
      </c>
      <c r="CR113" s="58" t="s">
        <v>116</v>
      </c>
      <c r="CS113" s="141"/>
      <c r="CT113" s="157">
        <f t="shared" si="53"/>
        <v>0.25</v>
      </c>
      <c r="CU113" s="141"/>
      <c r="CV113" s="157">
        <f t="shared" si="54"/>
        <v>0.76666666666666672</v>
      </c>
      <c r="CW113" s="157">
        <f t="shared" si="54"/>
        <v>0</v>
      </c>
      <c r="CX113" s="141"/>
      <c r="CY113" s="157" t="str">
        <f t="shared" si="55"/>
        <v>Aguardando...</v>
      </c>
      <c r="CZ113" s="141"/>
      <c r="DA113" s="157" t="str">
        <f t="shared" si="56"/>
        <v>Aguardando...</v>
      </c>
      <c r="DB113" s="157">
        <f t="shared" si="56"/>
        <v>0</v>
      </c>
      <c r="DC113" s="141"/>
      <c r="DD113" s="157">
        <f t="shared" si="57"/>
        <v>0</v>
      </c>
      <c r="DE113" s="157" t="str">
        <f t="shared" si="57"/>
        <v>Aguardando...</v>
      </c>
      <c r="DF113" s="157" t="str">
        <f t="shared" si="57"/>
        <v>Aguardando...</v>
      </c>
      <c r="DG113" s="157" t="str">
        <f t="shared" si="57"/>
        <v>Aguardando...</v>
      </c>
      <c r="DH113" s="157" t="str">
        <f t="shared" si="57"/>
        <v>Aguardando...</v>
      </c>
      <c r="DI113" s="157" t="str">
        <f t="shared" si="57"/>
        <v>Aguardando...</v>
      </c>
      <c r="DJ113" s="157" t="str">
        <f t="shared" si="57"/>
        <v>Aguardando...</v>
      </c>
      <c r="DK113" s="157" t="str">
        <f t="shared" si="57"/>
        <v>Aguardando...</v>
      </c>
      <c r="DL113" s="157" t="str">
        <f t="shared" si="57"/>
        <v>Aguardando...</v>
      </c>
      <c r="DM113" s="157" t="str">
        <f t="shared" si="57"/>
        <v>Aguardando...</v>
      </c>
      <c r="DN113" s="157" t="str">
        <f t="shared" si="57"/>
        <v>Aguardando...</v>
      </c>
      <c r="DO113" s="157" t="str">
        <f t="shared" si="57"/>
        <v>Aguardando...</v>
      </c>
      <c r="DP113" s="157" t="str">
        <f t="shared" si="57"/>
        <v>Aguardando...</v>
      </c>
      <c r="DQ113" s="157" t="str">
        <f t="shared" si="57"/>
        <v>Aguardando...</v>
      </c>
      <c r="DR113" s="157" t="str">
        <f t="shared" si="57"/>
        <v>Aguardando...</v>
      </c>
    </row>
    <row r="114" spans="1:122" s="111" customFormat="1" ht="12.95" customHeight="1" x14ac:dyDescent="0.25">
      <c r="A114" s="152" t="str">
        <f t="shared" si="39"/>
        <v>Total</v>
      </c>
      <c r="B114" s="161">
        <v>0</v>
      </c>
      <c r="C114" s="161">
        <v>0</v>
      </c>
      <c r="D114" s="161">
        <v>0</v>
      </c>
      <c r="E114" s="161">
        <v>0</v>
      </c>
      <c r="F114" s="161">
        <v>0</v>
      </c>
      <c r="G114" s="161">
        <v>0</v>
      </c>
      <c r="H114" s="161">
        <v>0</v>
      </c>
      <c r="I114" s="161">
        <v>0</v>
      </c>
      <c r="J114" s="161">
        <v>0</v>
      </c>
      <c r="K114" s="161">
        <v>0</v>
      </c>
      <c r="L114" s="161">
        <v>0</v>
      </c>
      <c r="M114" s="161">
        <v>0</v>
      </c>
      <c r="N114" s="161">
        <v>0</v>
      </c>
      <c r="O114" s="161">
        <v>0</v>
      </c>
      <c r="P114" s="161">
        <v>0</v>
      </c>
      <c r="Q114" s="161">
        <v>0</v>
      </c>
      <c r="R114" s="161">
        <v>0</v>
      </c>
      <c r="S114" s="161">
        <v>0</v>
      </c>
      <c r="T114" s="161">
        <v>0</v>
      </c>
      <c r="U114" s="161">
        <v>0</v>
      </c>
      <c r="V114" s="161">
        <v>0</v>
      </c>
      <c r="W114" s="161">
        <v>0</v>
      </c>
      <c r="X114" s="161">
        <v>0</v>
      </c>
      <c r="Y114" s="161">
        <v>0</v>
      </c>
      <c r="Z114" s="161">
        <v>0</v>
      </c>
      <c r="AA114" s="161">
        <v>0</v>
      </c>
      <c r="AB114" s="161" t="s">
        <v>121</v>
      </c>
      <c r="AC114" s="161" t="s">
        <v>121</v>
      </c>
      <c r="AD114" s="161" t="s">
        <v>121</v>
      </c>
      <c r="AE114" s="161" t="s">
        <v>121</v>
      </c>
      <c r="AF114" s="161" t="s">
        <v>121</v>
      </c>
      <c r="AG114" s="161" t="s">
        <v>121</v>
      </c>
      <c r="AH114" s="161" t="s">
        <v>121</v>
      </c>
      <c r="AI114" s="161">
        <v>0.31475409836065577</v>
      </c>
      <c r="AJ114" s="161">
        <v>0</v>
      </c>
      <c r="AK114" s="161">
        <v>0.34610778443113771</v>
      </c>
      <c r="AL114" s="161">
        <v>0</v>
      </c>
      <c r="AM114" s="161">
        <v>0.33771929824561403</v>
      </c>
      <c r="AN114" s="161">
        <v>0.28534482758620688</v>
      </c>
      <c r="AO114" s="161">
        <v>0.41296928327645049</v>
      </c>
      <c r="AP114" s="161">
        <v>0.39633027522935782</v>
      </c>
      <c r="AQ114" s="161">
        <v>9.5192307692307687E-2</v>
      </c>
      <c r="AR114" s="161">
        <v>0.32761437908496732</v>
      </c>
      <c r="AS114" s="161">
        <v>0</v>
      </c>
      <c r="AT114" s="161">
        <v>0.41469594594594594</v>
      </c>
      <c r="AU114" s="161">
        <v>0.34553571428571428</v>
      </c>
      <c r="AV114" s="161">
        <v>0.55167173252279633</v>
      </c>
      <c r="AW114" s="161">
        <v>0.23011363636363635</v>
      </c>
      <c r="AX114" s="161">
        <v>0.44597534445250181</v>
      </c>
      <c r="AY114" s="161">
        <v>0.40951571792693287</v>
      </c>
      <c r="AZ114" s="161">
        <v>0.21220400728597449</v>
      </c>
      <c r="BA114" s="161">
        <v>0.27469135802469136</v>
      </c>
      <c r="BB114" s="161">
        <v>-0.22500000000000001</v>
      </c>
      <c r="BC114" s="161">
        <v>0.18941979522184299</v>
      </c>
      <c r="BD114" s="161">
        <v>0.2560763888888889</v>
      </c>
      <c r="BE114" s="161">
        <v>0</v>
      </c>
      <c r="BF114" s="161">
        <v>0.24236641221374045</v>
      </c>
      <c r="BG114" s="162">
        <v>0.14196428571428571</v>
      </c>
      <c r="BH114" s="128" t="s">
        <v>43</v>
      </c>
      <c r="BI114" s="129"/>
      <c r="BJ114" s="161">
        <v>0</v>
      </c>
      <c r="BK114" s="161">
        <v>0.20905172413793102</v>
      </c>
      <c r="BL114" s="162">
        <v>0</v>
      </c>
      <c r="BM114" s="163">
        <v>0.25115207373271892</v>
      </c>
      <c r="BN114" s="161">
        <v>-0.54285714285714282</v>
      </c>
      <c r="BO114" s="161">
        <v>-1.3417721518987342</v>
      </c>
      <c r="BP114" s="161">
        <v>-0.93290734824281152</v>
      </c>
      <c r="BQ114" s="161">
        <v>-2.1875</v>
      </c>
      <c r="BR114" s="161">
        <v>-2.3299492385786804</v>
      </c>
      <c r="BS114" s="161">
        <v>-2.3865979381443299</v>
      </c>
      <c r="BT114" s="161">
        <v>-2.3586956521739131</v>
      </c>
      <c r="BU114" s="161">
        <v>-2.3369565217391304</v>
      </c>
      <c r="BV114" s="161">
        <v>-3</v>
      </c>
      <c r="BW114" s="161">
        <v>-2.7826086956521738</v>
      </c>
      <c r="BX114" s="161">
        <v>-2.5053191489361701</v>
      </c>
      <c r="BY114" s="161">
        <v>-3.521276595744681</v>
      </c>
      <c r="BZ114" s="161">
        <v>-3.1382978723404253</v>
      </c>
      <c r="CA114" s="161">
        <v>-2.6125654450261782</v>
      </c>
      <c r="CB114" s="161">
        <v>0.484375</v>
      </c>
      <c r="CC114" s="161">
        <v>0.13095238095238096</v>
      </c>
      <c r="CD114" s="161">
        <v>0.25</v>
      </c>
      <c r="CE114" s="161">
        <v>0.26771653543307089</v>
      </c>
      <c r="CF114" s="161">
        <v>0.17647058823529413</v>
      </c>
      <c r="CG114" s="161">
        <v>0.42073170731707316</v>
      </c>
      <c r="CH114" s="161">
        <v>0.35643564356435642</v>
      </c>
      <c r="CI114" s="161">
        <v>0.30324909747292417</v>
      </c>
      <c r="CJ114" s="161">
        <v>0.23043478260869565</v>
      </c>
      <c r="CK114" s="161">
        <v>8.5836909871244635E-2</v>
      </c>
      <c r="CL114" s="161">
        <v>5.6338028169014086E-2</v>
      </c>
      <c r="CM114" s="161">
        <v>0.25791855203619912</v>
      </c>
      <c r="CN114" s="161">
        <v>0.12560386473429952</v>
      </c>
      <c r="CO114" s="162">
        <v>-8.8888888888888889E-3</v>
      </c>
      <c r="CP114" s="163"/>
      <c r="CQ114" s="161">
        <f t="shared" si="52"/>
        <v>0.63035019455252916</v>
      </c>
      <c r="CR114" s="152" t="s">
        <v>43</v>
      </c>
      <c r="CS114" s="156"/>
      <c r="CT114" s="161">
        <f t="shared" si="53"/>
        <v>-0.45070422535211269</v>
      </c>
      <c r="CU114" s="156"/>
      <c r="CV114" s="161">
        <f t="shared" si="54"/>
        <v>0.24561403508771928</v>
      </c>
      <c r="CW114" s="161">
        <f t="shared" si="54"/>
        <v>-0.40740740740740738</v>
      </c>
      <c r="CX114" s="156"/>
      <c r="CY114" s="161">
        <f t="shared" si="55"/>
        <v>0</v>
      </c>
      <c r="CZ114" s="156"/>
      <c r="DA114" s="161">
        <f t="shared" si="56"/>
        <v>0</v>
      </c>
      <c r="DB114" s="161">
        <f t="shared" si="56"/>
        <v>-0.32363636363636361</v>
      </c>
      <c r="DC114" s="156"/>
      <c r="DD114" s="161">
        <f t="shared" si="57"/>
        <v>-0.35611510791366907</v>
      </c>
      <c r="DE114" s="161">
        <f t="shared" si="57"/>
        <v>0</v>
      </c>
      <c r="DF114" s="161">
        <f t="shared" si="57"/>
        <v>0</v>
      </c>
      <c r="DG114" s="161">
        <f t="shared" si="57"/>
        <v>0</v>
      </c>
      <c r="DH114" s="161">
        <f t="shared" si="57"/>
        <v>0</v>
      </c>
      <c r="DI114" s="161">
        <f t="shared" si="57"/>
        <v>0</v>
      </c>
      <c r="DJ114" s="161">
        <f t="shared" si="57"/>
        <v>0</v>
      </c>
      <c r="DK114" s="161">
        <f t="shared" si="57"/>
        <v>0</v>
      </c>
      <c r="DL114" s="161">
        <f t="shared" si="57"/>
        <v>0</v>
      </c>
      <c r="DM114" s="161">
        <f t="shared" si="57"/>
        <v>0</v>
      </c>
      <c r="DN114" s="161">
        <f t="shared" si="57"/>
        <v>0</v>
      </c>
      <c r="DO114" s="161">
        <f t="shared" si="57"/>
        <v>0</v>
      </c>
      <c r="DP114" s="161">
        <f t="shared" si="57"/>
        <v>0</v>
      </c>
      <c r="DQ114" s="161">
        <f t="shared" si="57"/>
        <v>0</v>
      </c>
      <c r="DR114" s="161">
        <f t="shared" si="57"/>
        <v>0</v>
      </c>
    </row>
    <row r="115" spans="1:122" ht="12.95" customHeight="1" x14ac:dyDescent="0.25">
      <c r="A115" s="73">
        <f t="shared" si="39"/>
        <v>0</v>
      </c>
      <c r="B115" s="74"/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81"/>
      <c r="AK115" s="74"/>
      <c r="AL115" s="81"/>
      <c r="AM115" s="74"/>
      <c r="AN115" s="74"/>
      <c r="AO115" s="74"/>
      <c r="AP115" s="74"/>
      <c r="AQ115" s="74"/>
      <c r="AR115" s="74"/>
      <c r="AS115" s="81"/>
      <c r="AT115" s="74"/>
      <c r="AU115" s="74"/>
      <c r="AV115" s="74"/>
      <c r="AW115" s="74"/>
      <c r="AX115" s="74"/>
      <c r="AY115" s="74"/>
      <c r="AZ115" s="74"/>
      <c r="BA115" s="81"/>
      <c r="BB115" s="81"/>
      <c r="BC115" s="74"/>
      <c r="BD115" s="74"/>
      <c r="BE115" s="74"/>
      <c r="BF115" s="74"/>
      <c r="BG115" s="74"/>
      <c r="BH115" s="73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131"/>
      <c r="CS115" s="132"/>
      <c r="CT115" s="132"/>
      <c r="CU115" s="132"/>
      <c r="CV115" s="74"/>
      <c r="CW115" s="74"/>
      <c r="CX115" s="74"/>
      <c r="CY115" s="74"/>
      <c r="CZ115" s="74"/>
      <c r="DA115" s="74"/>
      <c r="DB115" s="74"/>
      <c r="DC115" s="74"/>
      <c r="DD115" s="74"/>
      <c r="DE115" s="74"/>
      <c r="DF115" s="74"/>
      <c r="DG115" s="74"/>
      <c r="DH115" s="74"/>
      <c r="DI115" s="74"/>
      <c r="DJ115" s="74"/>
      <c r="DK115" s="74"/>
      <c r="DL115" s="74"/>
      <c r="DM115" s="74"/>
      <c r="DN115" s="74"/>
      <c r="DO115" s="74"/>
      <c r="DP115" s="74"/>
      <c r="DQ115" s="74"/>
      <c r="DR115" s="74"/>
    </row>
    <row r="116" spans="1:122" s="90" customFormat="1" ht="12.95" customHeight="1" x14ac:dyDescent="0.25">
      <c r="A116" s="57" t="str">
        <f t="shared" si="39"/>
        <v>16. SADT INTERNO</v>
      </c>
      <c r="B116" s="164"/>
      <c r="C116" s="165">
        <v>43831</v>
      </c>
      <c r="D116" s="165">
        <v>43862</v>
      </c>
      <c r="E116" s="165">
        <v>43891</v>
      </c>
      <c r="F116" s="165">
        <v>43922</v>
      </c>
      <c r="G116" s="165">
        <v>43952</v>
      </c>
      <c r="H116" s="165">
        <v>43983</v>
      </c>
      <c r="I116" s="165">
        <v>44013</v>
      </c>
      <c r="J116" s="165">
        <v>44044</v>
      </c>
      <c r="K116" s="165">
        <v>44075</v>
      </c>
      <c r="L116" s="165">
        <v>44105</v>
      </c>
      <c r="M116" s="165">
        <v>44136</v>
      </c>
      <c r="N116" s="165">
        <v>44166</v>
      </c>
      <c r="O116" s="164"/>
      <c r="P116" s="165">
        <v>44197</v>
      </c>
      <c r="Q116" s="165">
        <v>44228</v>
      </c>
      <c r="R116" s="165">
        <v>44256</v>
      </c>
      <c r="S116" s="165">
        <v>44287</v>
      </c>
      <c r="T116" s="165">
        <v>44317</v>
      </c>
      <c r="U116" s="165">
        <v>44348</v>
      </c>
      <c r="V116" s="165">
        <v>44378</v>
      </c>
      <c r="W116" s="165">
        <v>44409</v>
      </c>
      <c r="X116" s="165">
        <v>44440</v>
      </c>
      <c r="Y116" s="165">
        <v>44470</v>
      </c>
      <c r="Z116" s="165">
        <v>44501</v>
      </c>
      <c r="AA116" s="165">
        <v>44531</v>
      </c>
      <c r="AB116" s="164"/>
      <c r="AC116" s="165">
        <v>44562</v>
      </c>
      <c r="AD116" s="165">
        <v>44593</v>
      </c>
      <c r="AE116" s="165">
        <v>44621</v>
      </c>
      <c r="AF116" s="165">
        <v>44652</v>
      </c>
      <c r="AG116" s="165">
        <v>44682</v>
      </c>
      <c r="AH116" s="165">
        <v>44713</v>
      </c>
      <c r="AI116" s="165" t="s">
        <v>8</v>
      </c>
      <c r="AJ116" s="166" t="s">
        <v>7</v>
      </c>
      <c r="AK116" s="165" t="s">
        <v>10</v>
      </c>
      <c r="AL116" s="166"/>
      <c r="AM116" s="165">
        <v>44743</v>
      </c>
      <c r="AN116" s="165">
        <v>44774</v>
      </c>
      <c r="AO116" s="165">
        <v>44805</v>
      </c>
      <c r="AP116" s="165">
        <v>44835</v>
      </c>
      <c r="AQ116" s="165">
        <v>44866</v>
      </c>
      <c r="AR116" s="165">
        <v>44896</v>
      </c>
      <c r="AS116" s="167"/>
      <c r="AT116" s="40">
        <v>44927</v>
      </c>
      <c r="AU116" s="40">
        <v>44958</v>
      </c>
      <c r="AV116" s="40">
        <v>44986</v>
      </c>
      <c r="AW116" s="40">
        <v>45017</v>
      </c>
      <c r="AX116" s="40">
        <v>45047</v>
      </c>
      <c r="AY116" s="40">
        <v>45078</v>
      </c>
      <c r="AZ116" s="40">
        <v>45108</v>
      </c>
      <c r="BA116" s="41" t="s">
        <v>12</v>
      </c>
      <c r="BB116" s="41" t="s">
        <v>13</v>
      </c>
      <c r="BC116" s="40">
        <v>45139</v>
      </c>
      <c r="BD116" s="40">
        <v>45170</v>
      </c>
      <c r="BE116" s="167"/>
      <c r="BF116" s="40" t="s">
        <v>15</v>
      </c>
      <c r="BG116" s="43">
        <v>45200</v>
      </c>
      <c r="BH116" s="62" t="s">
        <v>122</v>
      </c>
      <c r="BI116" s="11"/>
      <c r="BJ116" s="11"/>
      <c r="BK116" s="11" t="s">
        <v>18</v>
      </c>
      <c r="BL116" s="133"/>
      <c r="BM116" s="134">
        <v>45200</v>
      </c>
      <c r="BN116" s="45">
        <v>45231</v>
      </c>
      <c r="BO116" s="45">
        <v>45261</v>
      </c>
      <c r="BP116" s="45">
        <v>45292</v>
      </c>
      <c r="BQ116" s="45">
        <v>45323</v>
      </c>
      <c r="BR116" s="45">
        <v>45352</v>
      </c>
      <c r="BS116" s="45">
        <v>45383</v>
      </c>
      <c r="BT116" s="45">
        <v>45413</v>
      </c>
      <c r="BU116" s="45">
        <v>45444</v>
      </c>
      <c r="BV116" s="45">
        <v>45474</v>
      </c>
      <c r="BW116" s="45">
        <v>45505</v>
      </c>
      <c r="BX116" s="45">
        <v>45536</v>
      </c>
      <c r="BY116" s="45">
        <v>45566</v>
      </c>
      <c r="BZ116" s="45">
        <v>45597</v>
      </c>
      <c r="CA116" s="45">
        <v>45627</v>
      </c>
      <c r="CB116" s="45">
        <v>45658</v>
      </c>
      <c r="CC116" s="45">
        <v>45689</v>
      </c>
      <c r="CD116" s="45">
        <v>45717</v>
      </c>
      <c r="CE116" s="45">
        <v>45748</v>
      </c>
      <c r="CF116" s="45">
        <v>45778</v>
      </c>
      <c r="CG116" s="45">
        <v>45809</v>
      </c>
      <c r="CH116" s="45">
        <v>45839</v>
      </c>
      <c r="CI116" s="45">
        <v>45870</v>
      </c>
      <c r="CJ116" s="45">
        <v>45901</v>
      </c>
      <c r="CK116" s="45">
        <v>45931</v>
      </c>
      <c r="CL116" s="45">
        <v>45962</v>
      </c>
      <c r="CM116" s="45">
        <v>45992</v>
      </c>
      <c r="CN116" s="45">
        <v>46023</v>
      </c>
      <c r="CO116" s="135">
        <v>46054</v>
      </c>
      <c r="CP116" s="136"/>
      <c r="CQ116" s="135" t="s">
        <v>21</v>
      </c>
      <c r="CR116" s="137" t="s">
        <v>123</v>
      </c>
      <c r="CS116" s="138"/>
      <c r="CT116" s="138" t="str">
        <f t="shared" ref="CT116:DR116" si="58">CT$5</f>
        <v>16/03 à 31/03</v>
      </c>
      <c r="CU116" s="136"/>
      <c r="CV116" s="136" t="e">
        <f t="shared" ca="1" si="58"/>
        <v>#NAME?</v>
      </c>
      <c r="CW116" s="45" t="e">
        <f t="shared" ca="1" si="58"/>
        <v>#NAME?</v>
      </c>
      <c r="CX116" s="45"/>
      <c r="CY116" s="45" t="str">
        <f t="shared" si="58"/>
        <v>01/05 à 15/05</v>
      </c>
      <c r="CZ116" s="45"/>
      <c r="DA116" s="45" t="str">
        <f t="shared" si="58"/>
        <v>16/05 à 31/05</v>
      </c>
      <c r="DB116" s="45" t="e">
        <f t="shared" ca="1" si="58"/>
        <v>#NAME?</v>
      </c>
      <c r="DC116" s="45"/>
      <c r="DD116" s="45" t="e">
        <f t="shared" ca="1" si="58"/>
        <v>#NAME?</v>
      </c>
      <c r="DE116" s="45" t="e">
        <f t="shared" ca="1" si="58"/>
        <v>#NAME?</v>
      </c>
      <c r="DF116" s="45" t="e">
        <f t="shared" ca="1" si="58"/>
        <v>#NAME?</v>
      </c>
      <c r="DG116" s="45" t="e">
        <f t="shared" ca="1" si="58"/>
        <v>#NAME?</v>
      </c>
      <c r="DH116" s="45" t="e">
        <f t="shared" ca="1" si="58"/>
        <v>#NAME?</v>
      </c>
      <c r="DI116" s="45" t="e">
        <f t="shared" ca="1" si="58"/>
        <v>#NAME?</v>
      </c>
      <c r="DJ116" s="45" t="e">
        <f t="shared" ca="1" si="58"/>
        <v>#NAME?</v>
      </c>
      <c r="DK116" s="45" t="e">
        <f t="shared" ca="1" si="58"/>
        <v>#NAME?</v>
      </c>
      <c r="DL116" s="45" t="e">
        <f t="shared" ca="1" si="58"/>
        <v>#NAME?</v>
      </c>
      <c r="DM116" s="45" t="e">
        <f t="shared" ca="1" si="58"/>
        <v>#NAME?</v>
      </c>
      <c r="DN116" s="45" t="e">
        <f t="shared" ca="1" si="58"/>
        <v>#NAME?</v>
      </c>
      <c r="DO116" s="45" t="e">
        <f t="shared" ca="1" si="58"/>
        <v>#NAME?</v>
      </c>
      <c r="DP116" s="45" t="e">
        <f t="shared" ca="1" si="58"/>
        <v>#NAME?</v>
      </c>
      <c r="DQ116" s="45" t="e">
        <f t="shared" ca="1" si="58"/>
        <v>#NAME?</v>
      </c>
      <c r="DR116" s="45" t="str">
        <f t="shared" si="58"/>
        <v>01/08 à 24/08</v>
      </c>
    </row>
    <row r="117" spans="1:122" s="24" customFormat="1" ht="12.95" customHeight="1" x14ac:dyDescent="0.25">
      <c r="A117" s="58" t="str">
        <f t="shared" si="39"/>
        <v xml:space="preserve">Laboratório de Análises Clínicas </v>
      </c>
      <c r="B117" s="168"/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7624</v>
      </c>
      <c r="I117" s="48">
        <v>10106</v>
      </c>
      <c r="J117" s="48">
        <v>10797</v>
      </c>
      <c r="K117" s="48">
        <v>8549</v>
      </c>
      <c r="L117" s="48">
        <v>8082</v>
      </c>
      <c r="M117" s="48">
        <v>6125</v>
      </c>
      <c r="N117" s="48">
        <v>6757</v>
      </c>
      <c r="O117" s="168"/>
      <c r="P117" s="48">
        <v>8361</v>
      </c>
      <c r="Q117" s="48">
        <v>8428</v>
      </c>
      <c r="R117" s="48">
        <v>9228</v>
      </c>
      <c r="S117" s="48">
        <v>8309</v>
      </c>
      <c r="T117" s="48">
        <v>8306</v>
      </c>
      <c r="U117" s="48">
        <v>8907</v>
      </c>
      <c r="V117" s="48">
        <v>9390</v>
      </c>
      <c r="W117" s="48">
        <v>11187</v>
      </c>
      <c r="X117" s="48">
        <v>10548</v>
      </c>
      <c r="Y117" s="48">
        <v>9055</v>
      </c>
      <c r="Z117" s="48">
        <v>9691</v>
      </c>
      <c r="AA117" s="48">
        <v>11865</v>
      </c>
      <c r="AB117" s="168"/>
      <c r="AC117" s="48">
        <v>13437</v>
      </c>
      <c r="AD117" s="48">
        <v>10814</v>
      </c>
      <c r="AE117" s="48">
        <v>15040</v>
      </c>
      <c r="AF117" s="48">
        <v>13933</v>
      </c>
      <c r="AG117" s="48">
        <v>14920</v>
      </c>
      <c r="AH117" s="48">
        <v>13553</v>
      </c>
      <c r="AI117" s="48">
        <v>4560</v>
      </c>
      <c r="AJ117" s="48"/>
      <c r="AK117" s="168">
        <v>10006</v>
      </c>
      <c r="AL117" s="48"/>
      <c r="AM117" s="48">
        <v>14566</v>
      </c>
      <c r="AN117" s="48">
        <v>14403</v>
      </c>
      <c r="AO117" s="48">
        <v>14090</v>
      </c>
      <c r="AP117" s="48">
        <v>15231</v>
      </c>
      <c r="AQ117" s="48">
        <v>15784</v>
      </c>
      <c r="AR117" s="48">
        <v>16156</v>
      </c>
      <c r="AS117" s="141"/>
      <c r="AT117" s="27">
        <v>14859</v>
      </c>
      <c r="AU117" s="27">
        <v>13353</v>
      </c>
      <c r="AV117" s="27">
        <v>13717</v>
      </c>
      <c r="AW117" s="27">
        <v>14920</v>
      </c>
      <c r="AX117" s="27">
        <v>13539</v>
      </c>
      <c r="AY117" s="27">
        <v>9483</v>
      </c>
      <c r="AZ117" s="27">
        <v>10654</v>
      </c>
      <c r="BA117" s="27">
        <v>10840</v>
      </c>
      <c r="BB117" s="27">
        <v>913</v>
      </c>
      <c r="BC117" s="27">
        <v>11753</v>
      </c>
      <c r="BD117" s="27">
        <v>10424</v>
      </c>
      <c r="BE117" s="141"/>
      <c r="BF117" s="27">
        <v>6609</v>
      </c>
      <c r="BG117" s="28">
        <v>14773</v>
      </c>
      <c r="BH117" s="29" t="s">
        <v>124</v>
      </c>
      <c r="BI117" s="27"/>
      <c r="BJ117" s="27"/>
      <c r="BK117" s="27">
        <v>8164</v>
      </c>
      <c r="BL117" s="28"/>
      <c r="BM117" s="141">
        <v>14773</v>
      </c>
      <c r="BN117" s="27">
        <v>14465</v>
      </c>
      <c r="BO117" s="27">
        <v>14962</v>
      </c>
      <c r="BP117" s="27">
        <v>15902</v>
      </c>
      <c r="BQ117" s="27">
        <v>12929</v>
      </c>
      <c r="BR117" s="27">
        <v>13746</v>
      </c>
      <c r="BS117" s="27">
        <v>15907</v>
      </c>
      <c r="BT117" s="27">
        <v>14992</v>
      </c>
      <c r="BU117" s="27">
        <v>14910.5</v>
      </c>
      <c r="BV117" s="27">
        <v>16497</v>
      </c>
      <c r="BW117" s="27">
        <v>14386</v>
      </c>
      <c r="BX117" s="27">
        <v>16709</v>
      </c>
      <c r="BY117" s="27">
        <v>16987</v>
      </c>
      <c r="BZ117" s="27">
        <v>16565</v>
      </c>
      <c r="CA117" s="27">
        <v>17275.66</v>
      </c>
      <c r="CB117" s="27">
        <v>17491</v>
      </c>
      <c r="CC117" s="27">
        <v>16117</v>
      </c>
      <c r="CD117" s="27">
        <v>17122</v>
      </c>
      <c r="CE117" s="27">
        <v>16722</v>
      </c>
      <c r="CF117" s="27">
        <v>17492</v>
      </c>
      <c r="CG117" s="27">
        <v>18553</v>
      </c>
      <c r="CH117" s="27">
        <v>20677</v>
      </c>
      <c r="CI117" s="27">
        <v>19767</v>
      </c>
      <c r="CJ117" s="27">
        <v>19697</v>
      </c>
      <c r="CK117" s="27">
        <v>18635</v>
      </c>
      <c r="CL117" s="27">
        <v>17870</v>
      </c>
      <c r="CM117" s="27">
        <v>19636</v>
      </c>
      <c r="CN117" s="27">
        <v>18616</v>
      </c>
      <c r="CO117" s="28">
        <v>18341</v>
      </c>
      <c r="CP117" s="141"/>
      <c r="CQ117" s="27">
        <v>11500</v>
      </c>
      <c r="CR117" s="144" t="s">
        <v>124</v>
      </c>
      <c r="CS117" s="145"/>
      <c r="CT117" s="119">
        <v>11754</v>
      </c>
      <c r="CU117" s="145"/>
      <c r="CV117" s="27">
        <f t="shared" ref="CV117:CV122" si="59">CT117+CQ117</f>
        <v>23254</v>
      </c>
      <c r="CW117" s="27">
        <v>24683</v>
      </c>
      <c r="CX117" s="141"/>
      <c r="CY117" s="27"/>
      <c r="CZ117" s="141"/>
      <c r="DA117" s="27"/>
      <c r="DB117" s="27">
        <v>25642</v>
      </c>
      <c r="DC117" s="141"/>
      <c r="DD117" s="27">
        <v>25348</v>
      </c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</row>
    <row r="118" spans="1:122" s="24" customFormat="1" ht="12.95" customHeight="1" x14ac:dyDescent="0.25">
      <c r="A118" s="58" t="str">
        <f t="shared" si="39"/>
        <v>Doppler (MMII, MMSS e carótida)</v>
      </c>
      <c r="B118" s="16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16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168"/>
      <c r="AC118" s="48"/>
      <c r="AD118" s="48"/>
      <c r="AE118" s="48"/>
      <c r="AF118" s="48"/>
      <c r="AG118" s="48"/>
      <c r="AH118" s="48">
        <v>3</v>
      </c>
      <c r="AI118" s="48">
        <v>0</v>
      </c>
      <c r="AJ118" s="48"/>
      <c r="AK118" s="48">
        <v>3</v>
      </c>
      <c r="AL118" s="48"/>
      <c r="AM118" s="48">
        <v>3</v>
      </c>
      <c r="AN118" s="48">
        <v>5</v>
      </c>
      <c r="AO118" s="48">
        <v>2</v>
      </c>
      <c r="AP118" s="48">
        <v>6</v>
      </c>
      <c r="AQ118" s="48">
        <v>4</v>
      </c>
      <c r="AR118" s="48">
        <v>1</v>
      </c>
      <c r="AS118" s="141"/>
      <c r="AT118" s="27">
        <v>5</v>
      </c>
      <c r="AU118" s="27">
        <v>8</v>
      </c>
      <c r="AV118" s="27">
        <v>9</v>
      </c>
      <c r="AW118" s="27">
        <v>4</v>
      </c>
      <c r="AX118" s="27">
        <v>16</v>
      </c>
      <c r="AY118" s="27">
        <v>7</v>
      </c>
      <c r="AZ118" s="27">
        <v>10</v>
      </c>
      <c r="BA118" s="27">
        <v>6</v>
      </c>
      <c r="BB118" s="27">
        <v>0</v>
      </c>
      <c r="BC118" s="27">
        <v>6</v>
      </c>
      <c r="BD118" s="27">
        <v>6</v>
      </c>
      <c r="BE118" s="141"/>
      <c r="BF118" s="27">
        <v>8</v>
      </c>
      <c r="BG118" s="28">
        <v>8</v>
      </c>
      <c r="BH118" s="29" t="s">
        <v>106</v>
      </c>
      <c r="BI118" s="27"/>
      <c r="BJ118" s="27"/>
      <c r="BK118" s="27">
        <v>0</v>
      </c>
      <c r="BL118" s="28"/>
      <c r="BM118" s="141">
        <v>8</v>
      </c>
      <c r="BN118" s="27">
        <v>19</v>
      </c>
      <c r="BO118" s="27">
        <v>5</v>
      </c>
      <c r="BP118" s="27">
        <v>4</v>
      </c>
      <c r="BQ118" s="27">
        <v>15</v>
      </c>
      <c r="BR118" s="27">
        <v>11</v>
      </c>
      <c r="BS118" s="27">
        <v>5</v>
      </c>
      <c r="BT118" s="27">
        <v>14</v>
      </c>
      <c r="BU118" s="27">
        <v>2</v>
      </c>
      <c r="BV118" s="27">
        <v>11</v>
      </c>
      <c r="BW118" s="27">
        <v>13</v>
      </c>
      <c r="BX118" s="27">
        <v>21</v>
      </c>
      <c r="BY118" s="27">
        <v>24</v>
      </c>
      <c r="BZ118" s="27">
        <v>9</v>
      </c>
      <c r="CA118" s="27">
        <v>16</v>
      </c>
      <c r="CB118" s="27">
        <v>36</v>
      </c>
      <c r="CC118" s="26">
        <v>40</v>
      </c>
      <c r="CD118" s="26">
        <v>4</v>
      </c>
      <c r="CE118" s="26">
        <v>21</v>
      </c>
      <c r="CF118" s="26">
        <v>20</v>
      </c>
      <c r="CG118" s="26">
        <v>25</v>
      </c>
      <c r="CH118" s="26">
        <v>19</v>
      </c>
      <c r="CI118" s="26">
        <v>15</v>
      </c>
      <c r="CJ118" s="26">
        <v>14</v>
      </c>
      <c r="CK118" s="26">
        <v>45</v>
      </c>
      <c r="CL118" s="26">
        <v>50</v>
      </c>
      <c r="CM118" s="26">
        <v>43</v>
      </c>
      <c r="CN118" s="26">
        <v>29</v>
      </c>
      <c r="CO118" s="93">
        <v>58</v>
      </c>
      <c r="CP118" s="169"/>
      <c r="CQ118" s="26">
        <v>5</v>
      </c>
      <c r="CR118" s="58" t="s">
        <v>106</v>
      </c>
      <c r="CS118" s="141"/>
      <c r="CT118" s="95">
        <v>9</v>
      </c>
      <c r="CU118" s="141"/>
      <c r="CV118" s="27">
        <f t="shared" si="59"/>
        <v>14</v>
      </c>
      <c r="CW118" s="26">
        <v>11</v>
      </c>
      <c r="CX118" s="141"/>
      <c r="CY118" s="26"/>
      <c r="CZ118" s="141"/>
      <c r="DA118" s="26"/>
      <c r="DB118" s="27">
        <v>14</v>
      </c>
      <c r="DC118" s="141"/>
      <c r="DD118" s="26">
        <v>19</v>
      </c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</row>
    <row r="119" spans="1:122" s="24" customFormat="1" ht="12.95" customHeight="1" x14ac:dyDescent="0.25">
      <c r="A119" s="58" t="str">
        <f t="shared" si="39"/>
        <v>Eletrocardiograma</v>
      </c>
      <c r="B119" s="168"/>
      <c r="C119" s="48">
        <v>476</v>
      </c>
      <c r="D119" s="48">
        <v>629</v>
      </c>
      <c r="E119" s="48">
        <v>438</v>
      </c>
      <c r="F119" s="48">
        <v>234</v>
      </c>
      <c r="G119" s="48">
        <v>259</v>
      </c>
      <c r="H119" s="48">
        <v>296</v>
      </c>
      <c r="I119" s="48">
        <v>469</v>
      </c>
      <c r="J119" s="48">
        <v>395</v>
      </c>
      <c r="K119" s="48">
        <v>421</v>
      </c>
      <c r="L119" s="48">
        <v>343</v>
      </c>
      <c r="M119" s="48">
        <v>362</v>
      </c>
      <c r="N119" s="48">
        <v>633</v>
      </c>
      <c r="O119" s="168"/>
      <c r="P119" s="48">
        <v>706</v>
      </c>
      <c r="Q119" s="48">
        <v>556</v>
      </c>
      <c r="R119" s="48">
        <v>318</v>
      </c>
      <c r="S119" s="48">
        <v>229</v>
      </c>
      <c r="T119" s="48">
        <v>271</v>
      </c>
      <c r="U119" s="48">
        <v>283</v>
      </c>
      <c r="V119" s="48">
        <v>294</v>
      </c>
      <c r="W119" s="48">
        <v>551</v>
      </c>
      <c r="X119" s="48">
        <v>560</v>
      </c>
      <c r="Y119" s="48">
        <v>685</v>
      </c>
      <c r="Z119" s="48">
        <v>486</v>
      </c>
      <c r="AA119" s="48">
        <v>522</v>
      </c>
      <c r="AB119" s="168"/>
      <c r="AC119" s="48">
        <v>554</v>
      </c>
      <c r="AD119" s="48">
        <v>298</v>
      </c>
      <c r="AE119" s="48">
        <v>1070</v>
      </c>
      <c r="AF119" s="48">
        <v>664</v>
      </c>
      <c r="AG119" s="48">
        <v>734</v>
      </c>
      <c r="AH119" s="48">
        <v>481</v>
      </c>
      <c r="AI119" s="48">
        <v>118</v>
      </c>
      <c r="AJ119" s="48"/>
      <c r="AK119" s="48">
        <v>351</v>
      </c>
      <c r="AL119" s="48"/>
      <c r="AM119" s="48">
        <v>469</v>
      </c>
      <c r="AN119" s="48">
        <v>741</v>
      </c>
      <c r="AO119" s="48">
        <v>186</v>
      </c>
      <c r="AP119" s="48">
        <v>228</v>
      </c>
      <c r="AQ119" s="48">
        <v>327</v>
      </c>
      <c r="AR119" s="48">
        <v>183</v>
      </c>
      <c r="AS119" s="141"/>
      <c r="AT119" s="27">
        <v>463</v>
      </c>
      <c r="AU119" s="27">
        <v>357</v>
      </c>
      <c r="AV119" s="27">
        <v>302</v>
      </c>
      <c r="AW119" s="27">
        <v>409</v>
      </c>
      <c r="AX119" s="27">
        <v>415</v>
      </c>
      <c r="AY119" s="27">
        <v>398</v>
      </c>
      <c r="AZ119" s="27">
        <v>406</v>
      </c>
      <c r="BA119" s="27">
        <v>353</v>
      </c>
      <c r="BB119" s="27">
        <v>101</v>
      </c>
      <c r="BC119" s="27">
        <v>454</v>
      </c>
      <c r="BD119" s="27">
        <v>438</v>
      </c>
      <c r="BE119" s="141"/>
      <c r="BF119" s="27">
        <v>180</v>
      </c>
      <c r="BG119" s="28">
        <v>234</v>
      </c>
      <c r="BH119" s="29" t="s">
        <v>109</v>
      </c>
      <c r="BI119" s="27"/>
      <c r="BJ119" s="27"/>
      <c r="BK119" s="27">
        <v>251</v>
      </c>
      <c r="BL119" s="28"/>
      <c r="BM119" s="141">
        <v>234</v>
      </c>
      <c r="BN119" s="27">
        <v>624</v>
      </c>
      <c r="BO119" s="27">
        <v>658</v>
      </c>
      <c r="BP119" s="27">
        <v>713</v>
      </c>
      <c r="BQ119" s="27">
        <v>596</v>
      </c>
      <c r="BR119" s="27">
        <v>512</v>
      </c>
      <c r="BS119" s="27">
        <v>607</v>
      </c>
      <c r="BT119" s="27">
        <v>497</v>
      </c>
      <c r="BU119" s="27">
        <v>568</v>
      </c>
      <c r="BV119" s="27">
        <v>655</v>
      </c>
      <c r="BW119" s="27">
        <v>588</v>
      </c>
      <c r="BX119" s="27">
        <v>615</v>
      </c>
      <c r="BY119" s="27">
        <v>665</v>
      </c>
      <c r="BZ119" s="27">
        <v>686</v>
      </c>
      <c r="CA119" s="27">
        <v>559</v>
      </c>
      <c r="CB119" s="27">
        <v>715</v>
      </c>
      <c r="CC119" s="27">
        <v>631</v>
      </c>
      <c r="CD119" s="27">
        <v>679</v>
      </c>
      <c r="CE119" s="27">
        <v>688</v>
      </c>
      <c r="CF119" s="27">
        <v>575</v>
      </c>
      <c r="CG119" s="27">
        <v>688</v>
      </c>
      <c r="CH119" s="27">
        <v>740</v>
      </c>
      <c r="CI119" s="27">
        <v>768</v>
      </c>
      <c r="CJ119" s="27">
        <v>733</v>
      </c>
      <c r="CK119" s="27">
        <v>602</v>
      </c>
      <c r="CL119" s="27">
        <v>642</v>
      </c>
      <c r="CM119" s="27">
        <v>869</v>
      </c>
      <c r="CN119" s="27">
        <v>623</v>
      </c>
      <c r="CO119" s="28">
        <v>610</v>
      </c>
      <c r="CP119" s="141"/>
      <c r="CQ119" s="27">
        <v>468</v>
      </c>
      <c r="CR119" s="58" t="s">
        <v>109</v>
      </c>
      <c r="CS119" s="141"/>
      <c r="CT119" s="46">
        <v>400</v>
      </c>
      <c r="CU119" s="141"/>
      <c r="CV119" s="27">
        <f t="shared" si="59"/>
        <v>868</v>
      </c>
      <c r="CW119" s="27">
        <v>558</v>
      </c>
      <c r="CX119" s="141"/>
      <c r="CY119" s="27"/>
      <c r="CZ119" s="141"/>
      <c r="DA119" s="27"/>
      <c r="DB119" s="27">
        <v>682</v>
      </c>
      <c r="DC119" s="141"/>
      <c r="DD119" s="27">
        <v>548</v>
      </c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</row>
    <row r="120" spans="1:122" s="24" customFormat="1" ht="12.95" customHeight="1" x14ac:dyDescent="0.25">
      <c r="A120" s="58" t="str">
        <f t="shared" si="39"/>
        <v>Raio x</v>
      </c>
      <c r="B120" s="168"/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1475</v>
      </c>
      <c r="J120" s="48">
        <v>1561</v>
      </c>
      <c r="K120" s="48">
        <v>1294</v>
      </c>
      <c r="L120" s="48">
        <v>1138</v>
      </c>
      <c r="M120" s="48">
        <v>972</v>
      </c>
      <c r="N120" s="48">
        <v>796</v>
      </c>
      <c r="O120" s="168"/>
      <c r="P120" s="48">
        <v>1342</v>
      </c>
      <c r="Q120" s="48">
        <v>1269</v>
      </c>
      <c r="R120" s="48">
        <v>1448</v>
      </c>
      <c r="S120" s="48">
        <v>991</v>
      </c>
      <c r="T120" s="48">
        <v>1271</v>
      </c>
      <c r="U120" s="48">
        <v>1380</v>
      </c>
      <c r="V120" s="48">
        <v>1606</v>
      </c>
      <c r="W120" s="48">
        <v>1633</v>
      </c>
      <c r="X120" s="48">
        <v>1612</v>
      </c>
      <c r="Y120" s="48">
        <v>1562</v>
      </c>
      <c r="Z120" s="48">
        <v>1482</v>
      </c>
      <c r="AA120" s="48">
        <v>1968</v>
      </c>
      <c r="AB120" s="168"/>
      <c r="AC120" s="48">
        <v>1860</v>
      </c>
      <c r="AD120" s="48">
        <v>1038</v>
      </c>
      <c r="AE120" s="48">
        <v>1410</v>
      </c>
      <c r="AF120" s="48">
        <v>1823</v>
      </c>
      <c r="AG120" s="48">
        <v>2316</v>
      </c>
      <c r="AH120" s="48">
        <v>1570</v>
      </c>
      <c r="AI120" s="48">
        <v>496</v>
      </c>
      <c r="AJ120" s="48"/>
      <c r="AK120" s="48">
        <v>1361</v>
      </c>
      <c r="AL120" s="48"/>
      <c r="AM120" s="48">
        <v>1857</v>
      </c>
      <c r="AN120" s="48">
        <v>1278</v>
      </c>
      <c r="AO120" s="48">
        <v>1267</v>
      </c>
      <c r="AP120" s="48">
        <v>1419</v>
      </c>
      <c r="AQ120" s="48">
        <v>1377</v>
      </c>
      <c r="AR120" s="48">
        <v>1615</v>
      </c>
      <c r="AS120" s="141"/>
      <c r="AT120" s="27">
        <v>1630</v>
      </c>
      <c r="AU120" s="27">
        <v>1901</v>
      </c>
      <c r="AV120" s="27">
        <v>1638</v>
      </c>
      <c r="AW120" s="27">
        <v>1888</v>
      </c>
      <c r="AX120" s="27">
        <v>1849</v>
      </c>
      <c r="AY120" s="27">
        <v>1785</v>
      </c>
      <c r="AZ120" s="27">
        <v>1648</v>
      </c>
      <c r="BA120" s="27">
        <v>1237</v>
      </c>
      <c r="BB120" s="27">
        <v>320</v>
      </c>
      <c r="BC120" s="27">
        <v>1557</v>
      </c>
      <c r="BD120" s="27">
        <v>1579</v>
      </c>
      <c r="BE120" s="141"/>
      <c r="BF120" s="27">
        <v>812</v>
      </c>
      <c r="BG120" s="28">
        <v>1640</v>
      </c>
      <c r="BH120" s="29" t="s">
        <v>116</v>
      </c>
      <c r="BI120" s="27"/>
      <c r="BJ120" s="27"/>
      <c r="BK120" s="27">
        <v>828</v>
      </c>
      <c r="BL120" s="28"/>
      <c r="BM120" s="141">
        <v>1640</v>
      </c>
      <c r="BN120" s="27">
        <v>1720</v>
      </c>
      <c r="BO120" s="27">
        <v>1938</v>
      </c>
      <c r="BP120" s="27">
        <v>2090</v>
      </c>
      <c r="BQ120" s="27">
        <v>1903</v>
      </c>
      <c r="BR120" s="27">
        <v>2407</v>
      </c>
      <c r="BS120" s="27">
        <v>2617</v>
      </c>
      <c r="BT120" s="27">
        <v>2650</v>
      </c>
      <c r="BU120" s="27">
        <v>2503</v>
      </c>
      <c r="BV120" s="27">
        <v>2406</v>
      </c>
      <c r="BW120" s="27">
        <v>2340</v>
      </c>
      <c r="BX120" s="27">
        <v>2639</v>
      </c>
      <c r="BY120" s="27">
        <v>2711</v>
      </c>
      <c r="BZ120" s="27">
        <v>2487</v>
      </c>
      <c r="CA120" s="27">
        <v>2444</v>
      </c>
      <c r="CB120" s="27">
        <v>3326</v>
      </c>
      <c r="CC120" s="27">
        <v>3388</v>
      </c>
      <c r="CD120" s="27">
        <v>3668</v>
      </c>
      <c r="CE120" s="27">
        <v>3823</v>
      </c>
      <c r="CF120" s="27">
        <v>3759</v>
      </c>
      <c r="CG120" s="27">
        <v>4030</v>
      </c>
      <c r="CH120" s="27">
        <v>3935</v>
      </c>
      <c r="CI120" s="27">
        <v>3852</v>
      </c>
      <c r="CJ120" s="27">
        <v>3737</v>
      </c>
      <c r="CK120" s="27">
        <v>3816</v>
      </c>
      <c r="CL120" s="27">
        <v>3507</v>
      </c>
      <c r="CM120" s="27">
        <v>4042</v>
      </c>
      <c r="CN120" s="27">
        <v>3160</v>
      </c>
      <c r="CO120" s="28">
        <v>3342</v>
      </c>
      <c r="CP120" s="141"/>
      <c r="CQ120" s="27">
        <v>1799</v>
      </c>
      <c r="CR120" s="58" t="s">
        <v>116</v>
      </c>
      <c r="CS120" s="141"/>
      <c r="CT120" s="46">
        <v>1799</v>
      </c>
      <c r="CU120" s="141"/>
      <c r="CV120" s="27">
        <f t="shared" si="59"/>
        <v>3598</v>
      </c>
      <c r="CW120" s="27">
        <v>3344</v>
      </c>
      <c r="CX120" s="141"/>
      <c r="CY120" s="27"/>
      <c r="CZ120" s="141"/>
      <c r="DA120" s="27"/>
      <c r="DB120" s="27">
        <v>3867</v>
      </c>
      <c r="DC120" s="141"/>
      <c r="DD120" s="27">
        <v>3757</v>
      </c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</row>
    <row r="121" spans="1:122" s="24" customFormat="1" ht="12.95" customHeight="1" x14ac:dyDescent="0.25">
      <c r="A121" s="58" t="str">
        <f t="shared" si="39"/>
        <v>Tomografia Computadorizada</v>
      </c>
      <c r="B121" s="16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16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168"/>
      <c r="AC121" s="48"/>
      <c r="AD121" s="48"/>
      <c r="AE121" s="48"/>
      <c r="AF121" s="48"/>
      <c r="AG121" s="48"/>
      <c r="AH121" s="48">
        <v>344</v>
      </c>
      <c r="AI121" s="48">
        <v>108</v>
      </c>
      <c r="AJ121" s="48"/>
      <c r="AK121" s="48">
        <v>192</v>
      </c>
      <c r="AL121" s="48"/>
      <c r="AM121" s="48">
        <v>300</v>
      </c>
      <c r="AN121" s="48">
        <v>299</v>
      </c>
      <c r="AO121" s="48">
        <v>450</v>
      </c>
      <c r="AP121" s="48">
        <v>416</v>
      </c>
      <c r="AQ121" s="48">
        <v>426</v>
      </c>
      <c r="AR121" s="48">
        <v>354</v>
      </c>
      <c r="AS121" s="141"/>
      <c r="AT121" s="27">
        <v>376</v>
      </c>
      <c r="AU121" s="27">
        <v>404</v>
      </c>
      <c r="AV121" s="27">
        <v>568</v>
      </c>
      <c r="AW121" s="27">
        <v>613</v>
      </c>
      <c r="AX121" s="27">
        <v>597</v>
      </c>
      <c r="AY121" s="27">
        <v>474</v>
      </c>
      <c r="AZ121" s="27">
        <v>741</v>
      </c>
      <c r="BA121" s="27">
        <v>523</v>
      </c>
      <c r="BB121" s="27">
        <v>156</v>
      </c>
      <c r="BC121" s="27">
        <v>679</v>
      </c>
      <c r="BD121" s="27">
        <v>699</v>
      </c>
      <c r="BE121" s="141"/>
      <c r="BF121" s="27">
        <v>358</v>
      </c>
      <c r="BG121" s="28">
        <v>752</v>
      </c>
      <c r="BH121" s="29" t="s">
        <v>107</v>
      </c>
      <c r="BI121" s="27"/>
      <c r="BJ121" s="27"/>
      <c r="BK121" s="27">
        <v>394</v>
      </c>
      <c r="BL121" s="28"/>
      <c r="BM121" s="141">
        <v>752</v>
      </c>
      <c r="BN121" s="27">
        <v>1257</v>
      </c>
      <c r="BO121" s="27">
        <v>1531</v>
      </c>
      <c r="BP121" s="27">
        <v>1712</v>
      </c>
      <c r="BQ121" s="27">
        <v>1283</v>
      </c>
      <c r="BR121" s="27">
        <v>1382</v>
      </c>
      <c r="BS121" s="27">
        <v>1606</v>
      </c>
      <c r="BT121" s="27">
        <v>1646</v>
      </c>
      <c r="BU121" s="27">
        <v>1665</v>
      </c>
      <c r="BV121" s="27">
        <v>1560</v>
      </c>
      <c r="BW121" s="27">
        <v>1268</v>
      </c>
      <c r="BX121" s="27">
        <v>1527</v>
      </c>
      <c r="BY121" s="27">
        <v>1713</v>
      </c>
      <c r="BZ121" s="27">
        <v>1694</v>
      </c>
      <c r="CA121" s="27">
        <v>1520</v>
      </c>
      <c r="CB121" s="27">
        <v>1286</v>
      </c>
      <c r="CC121" s="27">
        <v>1237</v>
      </c>
      <c r="CD121" s="27">
        <v>1146</v>
      </c>
      <c r="CE121" s="27">
        <v>1182</v>
      </c>
      <c r="CF121" s="27">
        <v>1407</v>
      </c>
      <c r="CG121" s="27">
        <v>1334</v>
      </c>
      <c r="CH121" s="27">
        <v>1454</v>
      </c>
      <c r="CI121" s="27">
        <v>1210</v>
      </c>
      <c r="CJ121" s="27">
        <v>1226</v>
      </c>
      <c r="CK121" s="27">
        <v>1384</v>
      </c>
      <c r="CL121" s="27">
        <v>1437</v>
      </c>
      <c r="CM121" s="27">
        <v>1268</v>
      </c>
      <c r="CN121" s="27">
        <v>765</v>
      </c>
      <c r="CO121" s="28">
        <v>1386</v>
      </c>
      <c r="CP121" s="141"/>
      <c r="CQ121" s="27">
        <v>959</v>
      </c>
      <c r="CR121" s="58" t="s">
        <v>107</v>
      </c>
      <c r="CS121" s="141"/>
      <c r="CT121" s="46">
        <v>959</v>
      </c>
      <c r="CU121" s="141"/>
      <c r="CV121" s="27">
        <f t="shared" si="59"/>
        <v>1918</v>
      </c>
      <c r="CW121" s="27">
        <v>2037</v>
      </c>
      <c r="CX121" s="141"/>
      <c r="CY121" s="27"/>
      <c r="CZ121" s="141"/>
      <c r="DA121" s="27"/>
      <c r="DB121" s="27">
        <v>1950</v>
      </c>
      <c r="DC121" s="141"/>
      <c r="DD121" s="27">
        <v>1918</v>
      </c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</row>
    <row r="122" spans="1:122" s="24" customFormat="1" ht="12.95" customHeight="1" x14ac:dyDescent="0.25">
      <c r="A122" s="58" t="str">
        <f t="shared" si="39"/>
        <v xml:space="preserve">Ultrassom </v>
      </c>
      <c r="B122" s="168"/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16</v>
      </c>
      <c r="K122" s="48">
        <v>39</v>
      </c>
      <c r="L122" s="48">
        <v>29</v>
      </c>
      <c r="M122" s="48">
        <v>36</v>
      </c>
      <c r="N122" s="48">
        <v>37</v>
      </c>
      <c r="O122" s="168"/>
      <c r="P122" s="48">
        <v>74</v>
      </c>
      <c r="Q122" s="48">
        <v>65</v>
      </c>
      <c r="R122" s="48">
        <v>25</v>
      </c>
      <c r="S122" s="48">
        <v>0</v>
      </c>
      <c r="T122" s="48">
        <v>0</v>
      </c>
      <c r="U122" s="48">
        <v>0</v>
      </c>
      <c r="V122" s="48">
        <v>0</v>
      </c>
      <c r="W122" s="48">
        <v>19</v>
      </c>
      <c r="X122" s="48">
        <v>2</v>
      </c>
      <c r="Y122" s="48">
        <v>37</v>
      </c>
      <c r="Z122" s="48">
        <v>76</v>
      </c>
      <c r="AA122" s="48">
        <v>87</v>
      </c>
      <c r="AB122" s="168"/>
      <c r="AC122" s="48">
        <v>93</v>
      </c>
      <c r="AD122" s="48">
        <v>4</v>
      </c>
      <c r="AE122" s="48">
        <v>47</v>
      </c>
      <c r="AF122" s="48">
        <v>128</v>
      </c>
      <c r="AG122" s="48">
        <v>78</v>
      </c>
      <c r="AH122" s="48">
        <v>36</v>
      </c>
      <c r="AI122" s="48">
        <v>2</v>
      </c>
      <c r="AJ122" s="48"/>
      <c r="AK122" s="48">
        <v>11</v>
      </c>
      <c r="AL122" s="48"/>
      <c r="AM122" s="48">
        <v>13</v>
      </c>
      <c r="AN122" s="48">
        <v>25</v>
      </c>
      <c r="AO122" s="48">
        <v>17</v>
      </c>
      <c r="AP122" s="48">
        <v>17</v>
      </c>
      <c r="AQ122" s="48">
        <v>12</v>
      </c>
      <c r="AR122" s="48">
        <v>3</v>
      </c>
      <c r="AS122" s="141"/>
      <c r="AT122" s="27">
        <v>10</v>
      </c>
      <c r="AU122" s="27">
        <v>6</v>
      </c>
      <c r="AV122" s="27">
        <v>8</v>
      </c>
      <c r="AW122" s="27">
        <v>6</v>
      </c>
      <c r="AX122" s="27">
        <v>10</v>
      </c>
      <c r="AY122" s="27">
        <v>17</v>
      </c>
      <c r="AZ122" s="27">
        <v>18</v>
      </c>
      <c r="BA122" s="27">
        <v>6</v>
      </c>
      <c r="BB122" s="27">
        <v>0</v>
      </c>
      <c r="BC122" s="27">
        <v>6</v>
      </c>
      <c r="BD122" s="27">
        <v>11</v>
      </c>
      <c r="BE122" s="141"/>
      <c r="BF122" s="27">
        <v>5</v>
      </c>
      <c r="BG122" s="28">
        <v>9</v>
      </c>
      <c r="BH122" s="29" t="s">
        <v>108</v>
      </c>
      <c r="BI122" s="27"/>
      <c r="BJ122" s="27"/>
      <c r="BK122" s="27">
        <v>4</v>
      </c>
      <c r="BL122" s="28"/>
      <c r="BM122" s="141">
        <v>9</v>
      </c>
      <c r="BN122" s="27">
        <v>21</v>
      </c>
      <c r="BO122" s="27">
        <v>17</v>
      </c>
      <c r="BP122" s="27">
        <v>38</v>
      </c>
      <c r="BQ122" s="27">
        <v>20</v>
      </c>
      <c r="BR122" s="27">
        <v>15</v>
      </c>
      <c r="BS122" s="27">
        <v>22</v>
      </c>
      <c r="BT122" s="27">
        <v>18</v>
      </c>
      <c r="BU122" s="27">
        <v>29</v>
      </c>
      <c r="BV122" s="27">
        <v>23</v>
      </c>
      <c r="BW122" s="27">
        <v>23</v>
      </c>
      <c r="BX122" s="27">
        <v>28</v>
      </c>
      <c r="BY122" s="27">
        <v>30</v>
      </c>
      <c r="BZ122" s="27">
        <v>20</v>
      </c>
      <c r="CA122" s="27">
        <v>23</v>
      </c>
      <c r="CB122" s="27">
        <v>65</v>
      </c>
      <c r="CC122" s="27">
        <v>72</v>
      </c>
      <c r="CD122" s="27">
        <v>17</v>
      </c>
      <c r="CE122" s="27">
        <v>29</v>
      </c>
      <c r="CF122" s="27">
        <v>35</v>
      </c>
      <c r="CG122" s="27">
        <v>19</v>
      </c>
      <c r="CH122" s="27">
        <v>31</v>
      </c>
      <c r="CI122" s="27">
        <v>40</v>
      </c>
      <c r="CJ122" s="27">
        <v>44</v>
      </c>
      <c r="CK122" s="27">
        <v>65</v>
      </c>
      <c r="CL122" s="27">
        <v>62</v>
      </c>
      <c r="CM122" s="27">
        <v>61</v>
      </c>
      <c r="CN122" s="27">
        <v>53</v>
      </c>
      <c r="CO122" s="28">
        <v>54</v>
      </c>
      <c r="CP122" s="141"/>
      <c r="CQ122" s="27">
        <v>20</v>
      </c>
      <c r="CR122" s="58" t="s">
        <v>108</v>
      </c>
      <c r="CS122" s="141"/>
      <c r="CT122" s="46">
        <v>20</v>
      </c>
      <c r="CU122" s="141"/>
      <c r="CV122" s="27">
        <f t="shared" si="59"/>
        <v>40</v>
      </c>
      <c r="CW122" s="27">
        <v>32</v>
      </c>
      <c r="CX122" s="141"/>
      <c r="CY122" s="27"/>
      <c r="CZ122" s="141"/>
      <c r="DA122" s="27"/>
      <c r="DB122" s="27">
        <v>35</v>
      </c>
      <c r="DC122" s="141"/>
      <c r="DD122" s="27">
        <v>45</v>
      </c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</row>
    <row r="123" spans="1:122" s="111" customFormat="1" ht="12.95" customHeight="1" x14ac:dyDescent="0.25">
      <c r="A123" s="110" t="str">
        <f t="shared" si="39"/>
        <v>Total</v>
      </c>
      <c r="B123" s="170"/>
      <c r="C123" s="171">
        <v>476</v>
      </c>
      <c r="D123" s="171">
        <v>629</v>
      </c>
      <c r="E123" s="171">
        <v>438</v>
      </c>
      <c r="F123" s="171">
        <v>234</v>
      </c>
      <c r="G123" s="171">
        <v>259</v>
      </c>
      <c r="H123" s="171">
        <v>7920</v>
      </c>
      <c r="I123" s="171">
        <v>12050</v>
      </c>
      <c r="J123" s="171">
        <v>12769</v>
      </c>
      <c r="K123" s="171">
        <v>10303</v>
      </c>
      <c r="L123" s="171">
        <v>9592</v>
      </c>
      <c r="M123" s="171">
        <v>7495</v>
      </c>
      <c r="N123" s="171">
        <v>8223</v>
      </c>
      <c r="O123" s="170"/>
      <c r="P123" s="171">
        <v>10483</v>
      </c>
      <c r="Q123" s="171">
        <v>10318</v>
      </c>
      <c r="R123" s="171">
        <v>11019</v>
      </c>
      <c r="S123" s="171">
        <v>9529</v>
      </c>
      <c r="T123" s="171">
        <v>9848</v>
      </c>
      <c r="U123" s="171">
        <v>10570</v>
      </c>
      <c r="V123" s="171">
        <v>11290</v>
      </c>
      <c r="W123" s="171">
        <v>13390</v>
      </c>
      <c r="X123" s="171">
        <v>12722</v>
      </c>
      <c r="Y123" s="171">
        <v>11339</v>
      </c>
      <c r="Z123" s="171">
        <v>11735</v>
      </c>
      <c r="AA123" s="171">
        <v>14442</v>
      </c>
      <c r="AB123" s="170"/>
      <c r="AC123" s="171">
        <v>15944</v>
      </c>
      <c r="AD123" s="171">
        <v>12154</v>
      </c>
      <c r="AE123" s="171">
        <v>17567</v>
      </c>
      <c r="AF123" s="171">
        <v>16548</v>
      </c>
      <c r="AG123" s="171">
        <v>18048</v>
      </c>
      <c r="AH123" s="171">
        <v>15987</v>
      </c>
      <c r="AI123" s="171">
        <v>5284</v>
      </c>
      <c r="AJ123" s="171">
        <v>0</v>
      </c>
      <c r="AK123" s="171">
        <v>11924</v>
      </c>
      <c r="AL123" s="171"/>
      <c r="AM123" s="171">
        <v>17208</v>
      </c>
      <c r="AN123" s="171">
        <v>16751</v>
      </c>
      <c r="AO123" s="171">
        <v>16012</v>
      </c>
      <c r="AP123" s="171">
        <v>17317</v>
      </c>
      <c r="AQ123" s="171">
        <v>17930</v>
      </c>
      <c r="AR123" s="171">
        <v>18312</v>
      </c>
      <c r="AS123" s="172"/>
      <c r="AT123" s="83">
        <v>17343</v>
      </c>
      <c r="AU123" s="83">
        <v>16029</v>
      </c>
      <c r="AV123" s="83">
        <v>16242</v>
      </c>
      <c r="AW123" s="83">
        <v>17840</v>
      </c>
      <c r="AX123" s="83">
        <v>16426</v>
      </c>
      <c r="AY123" s="83">
        <v>12164</v>
      </c>
      <c r="AZ123" s="83">
        <v>13477</v>
      </c>
      <c r="BA123" s="83">
        <v>12965</v>
      </c>
      <c r="BB123" s="83">
        <v>1490</v>
      </c>
      <c r="BC123" s="83">
        <v>14455</v>
      </c>
      <c r="BD123" s="83">
        <v>13157</v>
      </c>
      <c r="BE123" s="172"/>
      <c r="BF123" s="83">
        <v>7972</v>
      </c>
      <c r="BG123" s="84">
        <v>17416</v>
      </c>
      <c r="BH123" s="85" t="s">
        <v>43</v>
      </c>
      <c r="BI123" s="86"/>
      <c r="BJ123" s="86"/>
      <c r="BK123" s="86">
        <v>9641</v>
      </c>
      <c r="BL123" s="173"/>
      <c r="BM123" s="174">
        <v>17416</v>
      </c>
      <c r="BN123" s="86">
        <v>18106</v>
      </c>
      <c r="BO123" s="86">
        <v>19111</v>
      </c>
      <c r="BP123" s="86">
        <v>20459</v>
      </c>
      <c r="BQ123" s="86">
        <v>16746</v>
      </c>
      <c r="BR123" s="86">
        <v>18073</v>
      </c>
      <c r="BS123" s="86">
        <v>20764</v>
      </c>
      <c r="BT123" s="86">
        <v>19817</v>
      </c>
      <c r="BU123" s="86">
        <v>19677.5</v>
      </c>
      <c r="BV123" s="86">
        <v>21152</v>
      </c>
      <c r="BW123" s="86">
        <v>18618</v>
      </c>
      <c r="BX123" s="86">
        <v>21539</v>
      </c>
      <c r="BY123" s="86">
        <v>22130</v>
      </c>
      <c r="BZ123" s="86">
        <v>21461</v>
      </c>
      <c r="CA123" s="86">
        <v>21837.66</v>
      </c>
      <c r="CB123" s="86">
        <v>22919</v>
      </c>
      <c r="CC123" s="86">
        <v>21485</v>
      </c>
      <c r="CD123" s="86">
        <v>22636</v>
      </c>
      <c r="CE123" s="86">
        <v>22465</v>
      </c>
      <c r="CF123" s="86">
        <v>23288</v>
      </c>
      <c r="CG123" s="86">
        <v>24649</v>
      </c>
      <c r="CH123" s="86">
        <v>26856</v>
      </c>
      <c r="CI123" s="86">
        <v>25652</v>
      </c>
      <c r="CJ123" s="86">
        <v>25451</v>
      </c>
      <c r="CK123" s="86">
        <v>24547</v>
      </c>
      <c r="CL123" s="86">
        <v>23568</v>
      </c>
      <c r="CM123" s="86">
        <v>25919</v>
      </c>
      <c r="CN123" s="86">
        <v>23246</v>
      </c>
      <c r="CO123" s="173">
        <v>23791</v>
      </c>
      <c r="CP123" s="174"/>
      <c r="CQ123" s="86">
        <v>14751</v>
      </c>
      <c r="CR123" s="110" t="s">
        <v>43</v>
      </c>
      <c r="CS123" s="174"/>
      <c r="CT123" s="86">
        <f t="shared" ref="CT123:DB123" si="60">SUM(CT117:CT122)</f>
        <v>14941</v>
      </c>
      <c r="CU123" s="174"/>
      <c r="CV123" s="86">
        <f t="shared" si="60"/>
        <v>29692</v>
      </c>
      <c r="CW123" s="86">
        <f t="shared" si="60"/>
        <v>30665</v>
      </c>
      <c r="CX123" s="174"/>
      <c r="CY123" s="86">
        <f>SUM(CY117:CY122)</f>
        <v>0</v>
      </c>
      <c r="CZ123" s="174"/>
      <c r="DA123" s="86">
        <f>SUM(DA117:DA122)</f>
        <v>0</v>
      </c>
      <c r="DB123" s="86">
        <f t="shared" si="60"/>
        <v>32190</v>
      </c>
      <c r="DC123" s="174"/>
      <c r="DD123" s="86">
        <f t="shared" ref="DD123:DR123" si="61">SUM(DD117:DD122)</f>
        <v>31635</v>
      </c>
      <c r="DE123" s="86">
        <f t="shared" si="61"/>
        <v>0</v>
      </c>
      <c r="DF123" s="86">
        <f t="shared" si="61"/>
        <v>0</v>
      </c>
      <c r="DG123" s="86">
        <f t="shared" si="61"/>
        <v>0</v>
      </c>
      <c r="DH123" s="86">
        <f t="shared" si="61"/>
        <v>0</v>
      </c>
      <c r="DI123" s="86">
        <f t="shared" si="61"/>
        <v>0</v>
      </c>
      <c r="DJ123" s="86">
        <f t="shared" si="61"/>
        <v>0</v>
      </c>
      <c r="DK123" s="86">
        <f t="shared" si="61"/>
        <v>0</v>
      </c>
      <c r="DL123" s="86">
        <f t="shared" si="61"/>
        <v>0</v>
      </c>
      <c r="DM123" s="86">
        <f t="shared" si="61"/>
        <v>0</v>
      </c>
      <c r="DN123" s="86">
        <f t="shared" si="61"/>
        <v>0</v>
      </c>
      <c r="DO123" s="86">
        <f t="shared" si="61"/>
        <v>0</v>
      </c>
      <c r="DP123" s="86">
        <f t="shared" si="61"/>
        <v>0</v>
      </c>
      <c r="DQ123" s="86">
        <f t="shared" si="61"/>
        <v>0</v>
      </c>
      <c r="DR123" s="86">
        <f t="shared" si="61"/>
        <v>0</v>
      </c>
    </row>
    <row r="124" spans="1:122" ht="12.95" customHeight="1" x14ac:dyDescent="0.25">
      <c r="A124" s="73">
        <f t="shared" si="39"/>
        <v>0</v>
      </c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81"/>
      <c r="AK124" s="74"/>
      <c r="AL124" s="81"/>
      <c r="AM124" s="74"/>
      <c r="AN124" s="74"/>
      <c r="AO124" s="74"/>
      <c r="AP124" s="74"/>
      <c r="AQ124" s="74"/>
      <c r="AR124" s="74"/>
      <c r="AS124" s="81"/>
      <c r="AT124" s="74"/>
      <c r="AU124" s="74"/>
      <c r="AV124" s="74"/>
      <c r="AW124" s="74"/>
      <c r="AX124" s="74"/>
      <c r="AY124" s="74"/>
      <c r="AZ124" s="74"/>
      <c r="BA124" s="81"/>
      <c r="BB124" s="81"/>
      <c r="BC124" s="74"/>
      <c r="BD124" s="74"/>
      <c r="BE124" s="81"/>
      <c r="BF124" s="74"/>
      <c r="BG124" s="74"/>
      <c r="BH124" s="73"/>
      <c r="BI124" s="74"/>
      <c r="BJ124" s="74"/>
      <c r="BK124" s="74"/>
      <c r="BL124" s="74"/>
      <c r="BM124" s="74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  <c r="CG124" s="74"/>
      <c r="CH124" s="74"/>
      <c r="CI124" s="74"/>
      <c r="CJ124" s="74"/>
      <c r="CK124" s="74"/>
      <c r="CL124" s="74"/>
      <c r="CM124" s="74"/>
      <c r="CN124" s="74"/>
      <c r="CO124" s="74"/>
      <c r="CP124" s="74"/>
      <c r="CQ124" s="74"/>
      <c r="CR124" s="131"/>
      <c r="CS124" s="132"/>
      <c r="CT124" s="132"/>
      <c r="CU124" s="132"/>
      <c r="CV124" s="74"/>
      <c r="CW124" s="74"/>
      <c r="CX124" s="74"/>
      <c r="CY124" s="74"/>
      <c r="CZ124" s="74"/>
      <c r="DA124" s="74"/>
      <c r="DB124" s="74"/>
      <c r="DC124" s="74"/>
      <c r="DD124" s="74"/>
      <c r="DE124" s="74"/>
      <c r="DF124" s="74"/>
      <c r="DG124" s="74"/>
      <c r="DH124" s="74"/>
      <c r="DI124" s="74"/>
      <c r="DJ124" s="74"/>
      <c r="DK124" s="74"/>
      <c r="DL124" s="74"/>
      <c r="DM124" s="74"/>
      <c r="DN124" s="74"/>
      <c r="DO124" s="74"/>
      <c r="DP124" s="74"/>
      <c r="DQ124" s="74"/>
      <c r="DR124" s="74"/>
    </row>
    <row r="125" spans="1:122" s="90" customFormat="1" ht="12.95" customHeight="1" x14ac:dyDescent="0.25">
      <c r="A125" s="57" t="str">
        <f t="shared" si="39"/>
        <v>17. ACOLHIMENTO, AVALIAÇÃO E CLASSIFICAÇÃO DE RISCO</v>
      </c>
      <c r="B125" s="164"/>
      <c r="C125" s="165">
        <v>43831</v>
      </c>
      <c r="D125" s="165">
        <v>43862</v>
      </c>
      <c r="E125" s="165">
        <v>43891</v>
      </c>
      <c r="F125" s="165">
        <v>43922</v>
      </c>
      <c r="G125" s="165">
        <v>43952</v>
      </c>
      <c r="H125" s="165">
        <v>43983</v>
      </c>
      <c r="I125" s="165">
        <v>44013</v>
      </c>
      <c r="J125" s="165">
        <v>44044</v>
      </c>
      <c r="K125" s="165">
        <v>44075</v>
      </c>
      <c r="L125" s="165">
        <v>44105</v>
      </c>
      <c r="M125" s="165">
        <v>44136</v>
      </c>
      <c r="N125" s="165">
        <v>44166</v>
      </c>
      <c r="O125" s="164">
        <v>0</v>
      </c>
      <c r="P125" s="165">
        <v>44197</v>
      </c>
      <c r="Q125" s="165">
        <v>44228</v>
      </c>
      <c r="R125" s="165">
        <v>44256</v>
      </c>
      <c r="S125" s="165">
        <v>44287</v>
      </c>
      <c r="T125" s="165">
        <v>44317</v>
      </c>
      <c r="U125" s="165">
        <v>44348</v>
      </c>
      <c r="V125" s="165">
        <v>44378</v>
      </c>
      <c r="W125" s="165">
        <v>44409</v>
      </c>
      <c r="X125" s="165">
        <v>44440</v>
      </c>
      <c r="Y125" s="165">
        <v>44470</v>
      </c>
      <c r="Z125" s="165">
        <v>44501</v>
      </c>
      <c r="AA125" s="165">
        <v>44531</v>
      </c>
      <c r="AB125" s="164"/>
      <c r="AC125" s="165">
        <v>44562</v>
      </c>
      <c r="AD125" s="165">
        <v>44593</v>
      </c>
      <c r="AE125" s="165">
        <v>44621</v>
      </c>
      <c r="AF125" s="165">
        <v>44652</v>
      </c>
      <c r="AG125" s="165">
        <v>44682</v>
      </c>
      <c r="AH125" s="165">
        <v>44713</v>
      </c>
      <c r="AI125" s="165" t="s">
        <v>8</v>
      </c>
      <c r="AJ125" s="166" t="s">
        <v>7</v>
      </c>
      <c r="AK125" s="165" t="s">
        <v>10</v>
      </c>
      <c r="AL125" s="166"/>
      <c r="AM125" s="165">
        <v>44743</v>
      </c>
      <c r="AN125" s="165">
        <v>44774</v>
      </c>
      <c r="AO125" s="165">
        <v>44805</v>
      </c>
      <c r="AP125" s="165">
        <v>44835</v>
      </c>
      <c r="AQ125" s="165">
        <v>44866</v>
      </c>
      <c r="AR125" s="165">
        <v>44896</v>
      </c>
      <c r="AS125" s="167"/>
      <c r="AT125" s="40">
        <v>44927</v>
      </c>
      <c r="AU125" s="40">
        <v>44958</v>
      </c>
      <c r="AV125" s="40">
        <v>44986</v>
      </c>
      <c r="AW125" s="40">
        <v>45017</v>
      </c>
      <c r="AX125" s="40">
        <v>45047</v>
      </c>
      <c r="AY125" s="40">
        <v>45078</v>
      </c>
      <c r="AZ125" s="40">
        <v>45108</v>
      </c>
      <c r="BA125" s="41" t="s">
        <v>12</v>
      </c>
      <c r="BB125" s="41" t="s">
        <v>13</v>
      </c>
      <c r="BC125" s="40">
        <v>45139</v>
      </c>
      <c r="BD125" s="40">
        <v>45170</v>
      </c>
      <c r="BE125" s="40"/>
      <c r="BF125" s="40" t="s">
        <v>15</v>
      </c>
      <c r="BG125" s="43">
        <v>45200</v>
      </c>
      <c r="BH125" s="62" t="s">
        <v>125</v>
      </c>
      <c r="BI125" s="11"/>
      <c r="BJ125" s="11"/>
      <c r="BK125" s="11" t="s">
        <v>18</v>
      </c>
      <c r="BL125" s="133"/>
      <c r="BM125" s="134">
        <v>45200</v>
      </c>
      <c r="BN125" s="45">
        <v>45231</v>
      </c>
      <c r="BO125" s="45">
        <v>45261</v>
      </c>
      <c r="BP125" s="45">
        <v>45292</v>
      </c>
      <c r="BQ125" s="45">
        <v>45323</v>
      </c>
      <c r="BR125" s="45">
        <v>45352</v>
      </c>
      <c r="BS125" s="45">
        <v>45383</v>
      </c>
      <c r="BT125" s="45">
        <v>45413</v>
      </c>
      <c r="BU125" s="45">
        <v>45444</v>
      </c>
      <c r="BV125" s="45">
        <v>45474</v>
      </c>
      <c r="BW125" s="45">
        <v>45505</v>
      </c>
      <c r="BX125" s="45">
        <v>45536</v>
      </c>
      <c r="BY125" s="45">
        <v>45566</v>
      </c>
      <c r="BZ125" s="45">
        <v>45597</v>
      </c>
      <c r="CA125" s="45">
        <v>45627</v>
      </c>
      <c r="CB125" s="45">
        <v>45658</v>
      </c>
      <c r="CC125" s="45">
        <v>45689</v>
      </c>
      <c r="CD125" s="45">
        <v>45717</v>
      </c>
      <c r="CE125" s="45">
        <v>45748</v>
      </c>
      <c r="CF125" s="45">
        <v>45778</v>
      </c>
      <c r="CG125" s="45">
        <v>45809</v>
      </c>
      <c r="CH125" s="45">
        <v>45839</v>
      </c>
      <c r="CI125" s="45">
        <v>45870</v>
      </c>
      <c r="CJ125" s="45">
        <v>45901</v>
      </c>
      <c r="CK125" s="45">
        <v>45931</v>
      </c>
      <c r="CL125" s="45">
        <v>45962</v>
      </c>
      <c r="CM125" s="45">
        <v>45992</v>
      </c>
      <c r="CN125" s="45">
        <v>46023</v>
      </c>
      <c r="CO125" s="135">
        <v>46054</v>
      </c>
      <c r="CP125" s="136"/>
      <c r="CQ125" s="135" t="s">
        <v>21</v>
      </c>
      <c r="CR125" s="137" t="s">
        <v>126</v>
      </c>
      <c r="CS125" s="138"/>
      <c r="CT125" s="138" t="str">
        <f t="shared" ref="CT125:DR125" si="62">CT$5</f>
        <v>16/03 à 31/03</v>
      </c>
      <c r="CU125" s="136"/>
      <c r="CV125" s="136" t="e">
        <f t="shared" ca="1" si="62"/>
        <v>#NAME?</v>
      </c>
      <c r="CW125" s="45" t="e">
        <f t="shared" ca="1" si="62"/>
        <v>#NAME?</v>
      </c>
      <c r="CX125" s="45"/>
      <c r="CY125" s="45" t="str">
        <f t="shared" si="62"/>
        <v>01/05 à 15/05</v>
      </c>
      <c r="CZ125" s="45"/>
      <c r="DA125" s="45" t="str">
        <f t="shared" si="62"/>
        <v>16/05 à 31/05</v>
      </c>
      <c r="DB125" s="45" t="e">
        <f t="shared" ca="1" si="62"/>
        <v>#NAME?</v>
      </c>
      <c r="DC125" s="45"/>
      <c r="DD125" s="45" t="e">
        <f t="shared" ca="1" si="62"/>
        <v>#NAME?</v>
      </c>
      <c r="DE125" s="45" t="e">
        <f t="shared" ca="1" si="62"/>
        <v>#NAME?</v>
      </c>
      <c r="DF125" s="45" t="e">
        <f t="shared" ca="1" si="62"/>
        <v>#NAME?</v>
      </c>
      <c r="DG125" s="45" t="e">
        <f t="shared" ca="1" si="62"/>
        <v>#NAME?</v>
      </c>
      <c r="DH125" s="45" t="e">
        <f t="shared" ca="1" si="62"/>
        <v>#NAME?</v>
      </c>
      <c r="DI125" s="45" t="e">
        <f t="shared" ca="1" si="62"/>
        <v>#NAME?</v>
      </c>
      <c r="DJ125" s="45" t="e">
        <f t="shared" ca="1" si="62"/>
        <v>#NAME?</v>
      </c>
      <c r="DK125" s="45" t="e">
        <f t="shared" ca="1" si="62"/>
        <v>#NAME?</v>
      </c>
      <c r="DL125" s="45" t="e">
        <f t="shared" ca="1" si="62"/>
        <v>#NAME?</v>
      </c>
      <c r="DM125" s="45" t="e">
        <f t="shared" ca="1" si="62"/>
        <v>#NAME?</v>
      </c>
      <c r="DN125" s="45" t="e">
        <f t="shared" ca="1" si="62"/>
        <v>#NAME?</v>
      </c>
      <c r="DO125" s="45" t="e">
        <f t="shared" ca="1" si="62"/>
        <v>#NAME?</v>
      </c>
      <c r="DP125" s="45" t="e">
        <f t="shared" ca="1" si="62"/>
        <v>#NAME?</v>
      </c>
      <c r="DQ125" s="45" t="e">
        <f t="shared" ca="1" si="62"/>
        <v>#NAME?</v>
      </c>
      <c r="DR125" s="45" t="str">
        <f t="shared" si="62"/>
        <v>01/08 à 24/08</v>
      </c>
    </row>
    <row r="126" spans="1:122" s="24" customFormat="1" ht="12.95" customHeight="1" x14ac:dyDescent="0.25">
      <c r="A126" s="175" t="str">
        <f t="shared" si="39"/>
        <v>Emergência</v>
      </c>
      <c r="B126" s="116" t="s">
        <v>127</v>
      </c>
      <c r="C126" s="31">
        <v>0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42</v>
      </c>
      <c r="M126" s="31">
        <v>34</v>
      </c>
      <c r="N126" s="31">
        <v>41</v>
      </c>
      <c r="O126" s="116" t="s">
        <v>127</v>
      </c>
      <c r="P126" s="31">
        <v>35</v>
      </c>
      <c r="Q126" s="31">
        <v>23</v>
      </c>
      <c r="R126" s="31">
        <v>15</v>
      </c>
      <c r="S126" s="31">
        <v>16</v>
      </c>
      <c r="T126" s="31">
        <v>9</v>
      </c>
      <c r="U126" s="31">
        <v>23</v>
      </c>
      <c r="V126" s="31">
        <v>23</v>
      </c>
      <c r="W126" s="31">
        <v>18</v>
      </c>
      <c r="X126" s="31">
        <v>32</v>
      </c>
      <c r="Y126" s="31">
        <v>21</v>
      </c>
      <c r="Z126" s="31">
        <v>24</v>
      </c>
      <c r="AA126" s="31">
        <v>29</v>
      </c>
      <c r="AB126" s="116"/>
      <c r="AC126" s="31">
        <v>35</v>
      </c>
      <c r="AD126" s="31">
        <v>31</v>
      </c>
      <c r="AE126" s="31">
        <v>34</v>
      </c>
      <c r="AF126" s="31">
        <v>35</v>
      </c>
      <c r="AG126" s="31">
        <v>26</v>
      </c>
      <c r="AH126" s="31">
        <v>36</v>
      </c>
      <c r="AI126" s="31">
        <v>4</v>
      </c>
      <c r="AJ126" s="31"/>
      <c r="AK126" s="31">
        <v>19</v>
      </c>
      <c r="AL126" s="31"/>
      <c r="AM126" s="31">
        <v>23</v>
      </c>
      <c r="AN126" s="31">
        <v>27</v>
      </c>
      <c r="AO126" s="31">
        <v>22</v>
      </c>
      <c r="AP126" s="31">
        <v>11</v>
      </c>
      <c r="AQ126" s="31">
        <v>85</v>
      </c>
      <c r="AR126" s="31">
        <v>76</v>
      </c>
      <c r="AS126" s="176" t="s">
        <v>127</v>
      </c>
      <c r="AT126" s="31">
        <v>34</v>
      </c>
      <c r="AU126" s="31">
        <v>20</v>
      </c>
      <c r="AV126" s="31">
        <v>29</v>
      </c>
      <c r="AW126" s="31">
        <v>27</v>
      </c>
      <c r="AX126" s="31">
        <v>22</v>
      </c>
      <c r="AY126" s="31">
        <v>28</v>
      </c>
      <c r="AZ126" s="31">
        <v>27</v>
      </c>
      <c r="BA126" s="31">
        <v>16</v>
      </c>
      <c r="BB126" s="31">
        <v>4</v>
      </c>
      <c r="BC126" s="31">
        <v>20</v>
      </c>
      <c r="BD126" s="31">
        <v>30</v>
      </c>
      <c r="BE126" s="31"/>
      <c r="BF126" s="31">
        <v>10</v>
      </c>
      <c r="BG126" s="32">
        <v>23</v>
      </c>
      <c r="BH126" s="33" t="s">
        <v>128</v>
      </c>
      <c r="BI126" s="31"/>
      <c r="BJ126" s="31"/>
      <c r="BK126" s="31">
        <v>13</v>
      </c>
      <c r="BL126" s="32"/>
      <c r="BM126" s="177">
        <v>23</v>
      </c>
      <c r="BN126" s="31">
        <v>18</v>
      </c>
      <c r="BO126" s="31">
        <v>19</v>
      </c>
      <c r="BP126" s="31">
        <v>26</v>
      </c>
      <c r="BQ126" s="31">
        <v>18</v>
      </c>
      <c r="BR126" s="31">
        <v>22</v>
      </c>
      <c r="BS126" s="31">
        <v>25</v>
      </c>
      <c r="BT126" s="31">
        <v>28</v>
      </c>
      <c r="BU126" s="31">
        <v>9</v>
      </c>
      <c r="BV126" s="31">
        <v>26</v>
      </c>
      <c r="BW126" s="31">
        <v>17</v>
      </c>
      <c r="BX126" s="31">
        <v>29</v>
      </c>
      <c r="BY126" s="31">
        <v>23</v>
      </c>
      <c r="BZ126" s="31">
        <v>20</v>
      </c>
      <c r="CA126" s="31">
        <v>30</v>
      </c>
      <c r="CB126" s="31">
        <v>31</v>
      </c>
      <c r="CC126" s="31">
        <v>24</v>
      </c>
      <c r="CD126" s="31">
        <v>29</v>
      </c>
      <c r="CE126" s="31">
        <v>33</v>
      </c>
      <c r="CF126" s="31">
        <v>38</v>
      </c>
      <c r="CG126" s="31">
        <v>47</v>
      </c>
      <c r="CH126" s="31">
        <v>33</v>
      </c>
      <c r="CI126" s="31">
        <v>28</v>
      </c>
      <c r="CJ126" s="31">
        <v>36</v>
      </c>
      <c r="CK126" s="31">
        <v>28</v>
      </c>
      <c r="CL126" s="31">
        <v>29</v>
      </c>
      <c r="CM126" s="31">
        <v>50</v>
      </c>
      <c r="CN126" s="31">
        <v>49</v>
      </c>
      <c r="CO126" s="32">
        <v>45</v>
      </c>
      <c r="CP126" s="177"/>
      <c r="CQ126" s="31">
        <v>18</v>
      </c>
      <c r="CR126" s="178" t="s">
        <v>128</v>
      </c>
      <c r="CS126" s="179"/>
      <c r="CT126" s="180">
        <v>18</v>
      </c>
      <c r="CU126" s="179"/>
      <c r="CV126" s="27">
        <f t="shared" ref="CV126:CV131" si="63">CT126+CQ126</f>
        <v>36</v>
      </c>
      <c r="CW126" s="31">
        <v>34</v>
      </c>
      <c r="CX126" s="177"/>
      <c r="CY126" s="31"/>
      <c r="CZ126" s="177"/>
      <c r="DA126" s="31"/>
      <c r="DB126" s="27">
        <v>35</v>
      </c>
      <c r="DC126" s="177"/>
      <c r="DD126" s="31">
        <v>31</v>
      </c>
      <c r="DE126" s="31"/>
      <c r="DF126" s="31"/>
      <c r="DG126" s="31"/>
      <c r="DH126" s="31"/>
      <c r="DI126" s="31"/>
      <c r="DJ126" s="31"/>
      <c r="DK126" s="31"/>
      <c r="DL126" s="31"/>
      <c r="DM126" s="31"/>
      <c r="DN126" s="31"/>
      <c r="DO126" s="31"/>
      <c r="DP126" s="31"/>
      <c r="DQ126" s="31"/>
      <c r="DR126" s="31"/>
    </row>
    <row r="127" spans="1:122" s="24" customFormat="1" ht="12.95" customHeight="1" x14ac:dyDescent="0.25">
      <c r="A127" s="175" t="str">
        <f t="shared" si="39"/>
        <v>Muito Urgente</v>
      </c>
      <c r="B127" s="116" t="s">
        <v>129</v>
      </c>
      <c r="C127" s="31">
        <v>0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745</v>
      </c>
      <c r="M127" s="31">
        <v>683</v>
      </c>
      <c r="N127" s="31">
        <v>688</v>
      </c>
      <c r="O127" s="116" t="s">
        <v>129</v>
      </c>
      <c r="P127" s="31">
        <v>725</v>
      </c>
      <c r="Q127" s="31">
        <v>557</v>
      </c>
      <c r="R127" s="31">
        <v>411</v>
      </c>
      <c r="S127" s="31">
        <v>420</v>
      </c>
      <c r="T127" s="31">
        <v>424</v>
      </c>
      <c r="U127" s="31">
        <v>472</v>
      </c>
      <c r="V127" s="31">
        <v>454</v>
      </c>
      <c r="W127" s="31">
        <v>562</v>
      </c>
      <c r="X127" s="31">
        <v>661</v>
      </c>
      <c r="Y127" s="31">
        <v>568</v>
      </c>
      <c r="Z127" s="31">
        <v>541</v>
      </c>
      <c r="AA127" s="31">
        <v>628</v>
      </c>
      <c r="AB127" s="116"/>
      <c r="AC127" s="31">
        <v>777</v>
      </c>
      <c r="AD127" s="31">
        <v>541</v>
      </c>
      <c r="AE127" s="31">
        <v>639</v>
      </c>
      <c r="AF127" s="31">
        <v>730</v>
      </c>
      <c r="AG127" s="31">
        <v>521</v>
      </c>
      <c r="AH127" s="31">
        <v>582</v>
      </c>
      <c r="AI127" s="31">
        <v>109</v>
      </c>
      <c r="AJ127" s="31"/>
      <c r="AK127" s="31">
        <v>233</v>
      </c>
      <c r="AL127" s="31"/>
      <c r="AM127" s="31">
        <v>342</v>
      </c>
      <c r="AN127" s="31">
        <v>459</v>
      </c>
      <c r="AO127" s="31">
        <v>463</v>
      </c>
      <c r="AP127" s="31">
        <v>483</v>
      </c>
      <c r="AQ127" s="31">
        <v>484</v>
      </c>
      <c r="AR127" s="31">
        <v>489</v>
      </c>
      <c r="AS127" s="176" t="s">
        <v>129</v>
      </c>
      <c r="AT127" s="31">
        <v>534</v>
      </c>
      <c r="AU127" s="31">
        <v>512</v>
      </c>
      <c r="AV127" s="31">
        <v>868</v>
      </c>
      <c r="AW127" s="31">
        <v>925</v>
      </c>
      <c r="AX127" s="31">
        <v>769</v>
      </c>
      <c r="AY127" s="31">
        <v>463</v>
      </c>
      <c r="AZ127" s="31">
        <v>571</v>
      </c>
      <c r="BA127" s="31">
        <v>452</v>
      </c>
      <c r="BB127" s="31">
        <v>164</v>
      </c>
      <c r="BC127" s="31">
        <v>616</v>
      </c>
      <c r="BD127" s="31">
        <v>681</v>
      </c>
      <c r="BE127" s="31"/>
      <c r="BF127" s="31">
        <v>323</v>
      </c>
      <c r="BG127" s="32">
        <v>760</v>
      </c>
      <c r="BH127" s="33" t="s">
        <v>130</v>
      </c>
      <c r="BI127" s="31"/>
      <c r="BJ127" s="31"/>
      <c r="BK127" s="31">
        <v>437</v>
      </c>
      <c r="BL127" s="32"/>
      <c r="BM127" s="177">
        <v>760</v>
      </c>
      <c r="BN127" s="31">
        <v>927</v>
      </c>
      <c r="BO127" s="31">
        <v>895</v>
      </c>
      <c r="BP127" s="31">
        <v>814</v>
      </c>
      <c r="BQ127" s="31">
        <v>656</v>
      </c>
      <c r="BR127" s="31">
        <v>929</v>
      </c>
      <c r="BS127" s="31">
        <v>1295</v>
      </c>
      <c r="BT127" s="31">
        <v>1228</v>
      </c>
      <c r="BU127" s="31">
        <v>1013</v>
      </c>
      <c r="BV127" s="31">
        <v>1061</v>
      </c>
      <c r="BW127" s="31">
        <v>930</v>
      </c>
      <c r="BX127" s="31">
        <v>1067</v>
      </c>
      <c r="BY127" s="31">
        <v>870</v>
      </c>
      <c r="BZ127" s="31">
        <v>912</v>
      </c>
      <c r="CA127" s="31">
        <v>1111</v>
      </c>
      <c r="CB127" s="31">
        <v>1120</v>
      </c>
      <c r="CC127" s="31">
        <v>2204</v>
      </c>
      <c r="CD127" s="31">
        <v>2308</v>
      </c>
      <c r="CE127" s="31">
        <v>2584</v>
      </c>
      <c r="CF127" s="31">
        <v>1313</v>
      </c>
      <c r="CG127" s="31">
        <v>969</v>
      </c>
      <c r="CH127" s="31">
        <v>1054</v>
      </c>
      <c r="CI127" s="31">
        <v>2300</v>
      </c>
      <c r="CJ127" s="31">
        <v>1147</v>
      </c>
      <c r="CK127" s="31">
        <v>1093</v>
      </c>
      <c r="CL127" s="31">
        <v>1260</v>
      </c>
      <c r="CM127" s="31">
        <v>1306</v>
      </c>
      <c r="CN127" s="31">
        <v>2334</v>
      </c>
      <c r="CO127" s="32">
        <v>2532</v>
      </c>
      <c r="CP127" s="177"/>
      <c r="CQ127" s="31">
        <v>713</v>
      </c>
      <c r="CR127" s="175" t="s">
        <v>130</v>
      </c>
      <c r="CS127" s="177"/>
      <c r="CT127" s="181">
        <v>714</v>
      </c>
      <c r="CU127" s="177"/>
      <c r="CV127" s="27">
        <f t="shared" si="63"/>
        <v>1427</v>
      </c>
      <c r="CW127" s="31">
        <v>1335</v>
      </c>
      <c r="CX127" s="177"/>
      <c r="CY127" s="31"/>
      <c r="CZ127" s="177"/>
      <c r="DA127" s="31"/>
      <c r="DB127" s="27">
        <v>1470</v>
      </c>
      <c r="DC127" s="177"/>
      <c r="DD127" s="31">
        <v>1193</v>
      </c>
      <c r="DE127" s="31"/>
      <c r="DF127" s="31"/>
      <c r="DG127" s="31"/>
      <c r="DH127" s="31"/>
      <c r="DI127" s="31"/>
      <c r="DJ127" s="31"/>
      <c r="DK127" s="31"/>
      <c r="DL127" s="31"/>
      <c r="DM127" s="31"/>
      <c r="DN127" s="31"/>
      <c r="DO127" s="31"/>
      <c r="DP127" s="31"/>
      <c r="DQ127" s="31"/>
      <c r="DR127" s="31"/>
    </row>
    <row r="128" spans="1:122" s="24" customFormat="1" ht="12.95" customHeight="1" x14ac:dyDescent="0.25">
      <c r="A128" s="175" t="str">
        <f t="shared" si="39"/>
        <v>Urgente</v>
      </c>
      <c r="B128" s="116" t="s">
        <v>131</v>
      </c>
      <c r="C128" s="31">
        <v>0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1293</v>
      </c>
      <c r="M128" s="31">
        <v>1393</v>
      </c>
      <c r="N128" s="31">
        <v>1265</v>
      </c>
      <c r="O128" s="116" t="s">
        <v>131</v>
      </c>
      <c r="P128" s="31">
        <v>1402</v>
      </c>
      <c r="Q128" s="31">
        <v>1079</v>
      </c>
      <c r="R128" s="31">
        <v>881</v>
      </c>
      <c r="S128" s="31">
        <v>881</v>
      </c>
      <c r="T128" s="31">
        <v>1095</v>
      </c>
      <c r="U128" s="31">
        <v>1076</v>
      </c>
      <c r="V128" s="31">
        <v>874</v>
      </c>
      <c r="W128" s="31">
        <v>1329</v>
      </c>
      <c r="X128" s="31">
        <v>1352</v>
      </c>
      <c r="Y128" s="31">
        <v>1246</v>
      </c>
      <c r="Z128" s="31">
        <v>1369</v>
      </c>
      <c r="AA128" s="31">
        <v>1734</v>
      </c>
      <c r="AB128" s="116"/>
      <c r="AC128" s="31">
        <v>1759</v>
      </c>
      <c r="AD128" s="31">
        <v>1480</v>
      </c>
      <c r="AE128" s="31">
        <v>2161</v>
      </c>
      <c r="AF128" s="31">
        <v>2131</v>
      </c>
      <c r="AG128" s="31">
        <v>1780</v>
      </c>
      <c r="AH128" s="31">
        <v>1459</v>
      </c>
      <c r="AI128" s="31">
        <v>461</v>
      </c>
      <c r="AJ128" s="31"/>
      <c r="AK128" s="31">
        <v>723</v>
      </c>
      <c r="AL128" s="31"/>
      <c r="AM128" s="31">
        <v>1184</v>
      </c>
      <c r="AN128" s="31">
        <v>1258</v>
      </c>
      <c r="AO128" s="31">
        <v>1450</v>
      </c>
      <c r="AP128" s="31">
        <v>1674</v>
      </c>
      <c r="AQ128" s="31">
        <v>1511</v>
      </c>
      <c r="AR128" s="31">
        <v>1587</v>
      </c>
      <c r="AS128" s="176" t="s">
        <v>131</v>
      </c>
      <c r="AT128" s="31">
        <v>1768</v>
      </c>
      <c r="AU128" s="31">
        <v>2083</v>
      </c>
      <c r="AV128" s="31">
        <v>2329</v>
      </c>
      <c r="AW128" s="31">
        <v>2582</v>
      </c>
      <c r="AX128" s="31">
        <v>2180</v>
      </c>
      <c r="AY128" s="31">
        <v>1516</v>
      </c>
      <c r="AZ128" s="31">
        <v>1750</v>
      </c>
      <c r="BA128" s="31">
        <v>1327</v>
      </c>
      <c r="BB128" s="31">
        <v>382</v>
      </c>
      <c r="BC128" s="31">
        <v>1709</v>
      </c>
      <c r="BD128" s="31">
        <v>1717</v>
      </c>
      <c r="BE128" s="31"/>
      <c r="BF128" s="31">
        <v>875</v>
      </c>
      <c r="BG128" s="32">
        <v>2051</v>
      </c>
      <c r="BH128" s="33" t="s">
        <v>132</v>
      </c>
      <c r="BI128" s="31"/>
      <c r="BJ128" s="31"/>
      <c r="BK128" s="31">
        <v>1176</v>
      </c>
      <c r="BL128" s="32"/>
      <c r="BM128" s="177">
        <v>2051</v>
      </c>
      <c r="BN128" s="31">
        <v>1993</v>
      </c>
      <c r="BO128" s="31">
        <v>2101</v>
      </c>
      <c r="BP128" s="31">
        <v>2106</v>
      </c>
      <c r="BQ128" s="31">
        <v>2129</v>
      </c>
      <c r="BR128" s="31">
        <v>2563</v>
      </c>
      <c r="BS128" s="31">
        <v>2916</v>
      </c>
      <c r="BT128" s="31">
        <v>2751</v>
      </c>
      <c r="BU128" s="31">
        <v>2581</v>
      </c>
      <c r="BV128" s="31">
        <v>2523</v>
      </c>
      <c r="BW128" s="31">
        <v>2612</v>
      </c>
      <c r="BX128" s="31">
        <v>2751</v>
      </c>
      <c r="BY128" s="31">
        <v>2453</v>
      </c>
      <c r="BZ128" s="31">
        <v>2401</v>
      </c>
      <c r="CA128" s="31">
        <v>2429</v>
      </c>
      <c r="CB128" s="31">
        <v>2073</v>
      </c>
      <c r="CC128" s="31">
        <v>1127</v>
      </c>
      <c r="CD128" s="31">
        <v>1029</v>
      </c>
      <c r="CE128" s="31">
        <v>1121</v>
      </c>
      <c r="CF128" s="31">
        <v>2746</v>
      </c>
      <c r="CG128" s="31">
        <v>2576</v>
      </c>
      <c r="CH128" s="31">
        <v>2176</v>
      </c>
      <c r="CI128" s="31">
        <v>1049</v>
      </c>
      <c r="CJ128" s="31">
        <v>2622</v>
      </c>
      <c r="CK128" s="31">
        <v>2814</v>
      </c>
      <c r="CL128" s="31">
        <v>2415</v>
      </c>
      <c r="CM128" s="31">
        <v>2456</v>
      </c>
      <c r="CN128" s="31">
        <v>1384</v>
      </c>
      <c r="CO128" s="32">
        <v>1256</v>
      </c>
      <c r="CP128" s="177"/>
      <c r="CQ128" s="31">
        <v>1334</v>
      </c>
      <c r="CR128" s="175" t="s">
        <v>132</v>
      </c>
      <c r="CS128" s="177"/>
      <c r="CT128" s="181">
        <v>1334</v>
      </c>
      <c r="CU128" s="177"/>
      <c r="CV128" s="27">
        <f t="shared" si="63"/>
        <v>2668</v>
      </c>
      <c r="CW128" s="31">
        <v>2855</v>
      </c>
      <c r="CX128" s="177"/>
      <c r="CY128" s="31"/>
      <c r="CZ128" s="177"/>
      <c r="DA128" s="31"/>
      <c r="DB128" s="27">
        <v>2831</v>
      </c>
      <c r="DC128" s="177"/>
      <c r="DD128" s="31">
        <v>2607</v>
      </c>
      <c r="DE128" s="31"/>
      <c r="DF128" s="31"/>
      <c r="DG128" s="31"/>
      <c r="DH128" s="31"/>
      <c r="DI128" s="31"/>
      <c r="DJ128" s="31"/>
      <c r="DK128" s="31"/>
      <c r="DL128" s="31"/>
      <c r="DM128" s="31"/>
      <c r="DN128" s="31"/>
      <c r="DO128" s="31"/>
      <c r="DP128" s="31"/>
      <c r="DQ128" s="31"/>
      <c r="DR128" s="31"/>
    </row>
    <row r="129" spans="1:122" s="24" customFormat="1" ht="12.95" customHeight="1" x14ac:dyDescent="0.25">
      <c r="A129" s="175" t="str">
        <f t="shared" si="39"/>
        <v>Pouco Urgente</v>
      </c>
      <c r="B129" s="116" t="s">
        <v>133</v>
      </c>
      <c r="C129" s="31">
        <v>0</v>
      </c>
      <c r="D129" s="31">
        <v>0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649</v>
      </c>
      <c r="M129" s="31">
        <v>835</v>
      </c>
      <c r="N129" s="31">
        <v>1228</v>
      </c>
      <c r="O129" s="116" t="s">
        <v>133</v>
      </c>
      <c r="P129" s="31">
        <v>1428</v>
      </c>
      <c r="Q129" s="31">
        <v>1336</v>
      </c>
      <c r="R129" s="31">
        <v>1063</v>
      </c>
      <c r="S129" s="31">
        <v>1004</v>
      </c>
      <c r="T129" s="31">
        <v>1378</v>
      </c>
      <c r="U129" s="31">
        <v>1628</v>
      </c>
      <c r="V129" s="31">
        <v>1424</v>
      </c>
      <c r="W129" s="31">
        <v>1474</v>
      </c>
      <c r="X129" s="31">
        <v>1585</v>
      </c>
      <c r="Y129" s="31">
        <v>1679</v>
      </c>
      <c r="Z129" s="31">
        <v>2074</v>
      </c>
      <c r="AA129" s="31">
        <v>2791</v>
      </c>
      <c r="AB129" s="116"/>
      <c r="AC129" s="31">
        <v>2946</v>
      </c>
      <c r="AD129" s="31">
        <v>2127</v>
      </c>
      <c r="AE129" s="31">
        <v>2449</v>
      </c>
      <c r="AF129" s="31">
        <v>2368</v>
      </c>
      <c r="AG129" s="31">
        <v>2863</v>
      </c>
      <c r="AH129" s="31">
        <v>3156</v>
      </c>
      <c r="AI129" s="31">
        <v>992</v>
      </c>
      <c r="AJ129" s="31"/>
      <c r="AK129" s="31">
        <v>1797</v>
      </c>
      <c r="AL129" s="31"/>
      <c r="AM129" s="31">
        <v>2789</v>
      </c>
      <c r="AN129" s="31">
        <v>3094</v>
      </c>
      <c r="AO129" s="31">
        <v>3070</v>
      </c>
      <c r="AP129" s="31">
        <v>3175</v>
      </c>
      <c r="AQ129" s="31">
        <v>3524</v>
      </c>
      <c r="AR129" s="31">
        <v>3746</v>
      </c>
      <c r="AS129" s="176" t="s">
        <v>133</v>
      </c>
      <c r="AT129" s="31">
        <v>3826</v>
      </c>
      <c r="AU129" s="31">
        <v>3920</v>
      </c>
      <c r="AV129" s="31">
        <v>4441</v>
      </c>
      <c r="AW129" s="31">
        <v>3758</v>
      </c>
      <c r="AX129" s="31">
        <v>3257</v>
      </c>
      <c r="AY129" s="31">
        <v>2959</v>
      </c>
      <c r="AZ129" s="31">
        <v>2744</v>
      </c>
      <c r="BA129" s="31">
        <v>2009</v>
      </c>
      <c r="BB129" s="31">
        <v>632</v>
      </c>
      <c r="BC129" s="31">
        <v>2641</v>
      </c>
      <c r="BD129" s="31">
        <v>2881</v>
      </c>
      <c r="BE129" s="31"/>
      <c r="BF129" s="31">
        <v>1459</v>
      </c>
      <c r="BG129" s="32">
        <v>2960</v>
      </c>
      <c r="BH129" s="33" t="s">
        <v>134</v>
      </c>
      <c r="BI129" s="31"/>
      <c r="BJ129" s="31"/>
      <c r="BK129" s="31">
        <v>1501</v>
      </c>
      <c r="BL129" s="32"/>
      <c r="BM129" s="177">
        <v>2960</v>
      </c>
      <c r="BN129" s="31">
        <v>2384</v>
      </c>
      <c r="BO129" s="31">
        <v>2591</v>
      </c>
      <c r="BP129" s="31">
        <v>3162</v>
      </c>
      <c r="BQ129" s="31">
        <v>3208</v>
      </c>
      <c r="BR129" s="31">
        <v>3401</v>
      </c>
      <c r="BS129" s="31">
        <v>3503</v>
      </c>
      <c r="BT129" s="31">
        <v>2813</v>
      </c>
      <c r="BU129" s="31">
        <v>2297</v>
      </c>
      <c r="BV129" s="31">
        <v>2212</v>
      </c>
      <c r="BW129" s="31">
        <v>2389</v>
      </c>
      <c r="BX129" s="31">
        <v>2778</v>
      </c>
      <c r="BY129" s="31">
        <v>2537</v>
      </c>
      <c r="BZ129" s="31">
        <v>2702</v>
      </c>
      <c r="CA129" s="31">
        <v>2618</v>
      </c>
      <c r="CB129" s="31">
        <v>2927</v>
      </c>
      <c r="CC129" s="31">
        <v>2737</v>
      </c>
      <c r="CD129" s="31">
        <v>3065</v>
      </c>
      <c r="CE129" s="31">
        <v>2711</v>
      </c>
      <c r="CF129" s="31">
        <v>2918</v>
      </c>
      <c r="CG129" s="31">
        <v>2868</v>
      </c>
      <c r="CH129" s="31">
        <v>2622</v>
      </c>
      <c r="CI129" s="31">
        <v>2771</v>
      </c>
      <c r="CJ129" s="31">
        <v>2924</v>
      </c>
      <c r="CK129" s="31">
        <v>2913</v>
      </c>
      <c r="CL129" s="31">
        <v>2239</v>
      </c>
      <c r="CM129" s="31">
        <v>2005</v>
      </c>
      <c r="CN129" s="31">
        <v>2092</v>
      </c>
      <c r="CO129" s="32">
        <v>2427</v>
      </c>
      <c r="CP129" s="177"/>
      <c r="CQ129" s="31">
        <v>1440</v>
      </c>
      <c r="CR129" s="175" t="s">
        <v>134</v>
      </c>
      <c r="CS129" s="177"/>
      <c r="CT129" s="181">
        <v>1448</v>
      </c>
      <c r="CU129" s="177"/>
      <c r="CV129" s="27">
        <f t="shared" si="63"/>
        <v>2888</v>
      </c>
      <c r="CW129" s="31">
        <v>2873</v>
      </c>
      <c r="CX129" s="177"/>
      <c r="CY129" s="31"/>
      <c r="CZ129" s="177"/>
      <c r="DA129" s="31"/>
      <c r="DB129" s="27">
        <v>2870</v>
      </c>
      <c r="DC129" s="177"/>
      <c r="DD129" s="31">
        <v>2782</v>
      </c>
      <c r="DE129" s="31"/>
      <c r="DF129" s="31"/>
      <c r="DG129" s="31"/>
      <c r="DH129" s="31"/>
      <c r="DI129" s="31"/>
      <c r="DJ129" s="31"/>
      <c r="DK129" s="31"/>
      <c r="DL129" s="31"/>
      <c r="DM129" s="31"/>
      <c r="DN129" s="31"/>
      <c r="DO129" s="31"/>
      <c r="DP129" s="31"/>
      <c r="DQ129" s="31"/>
      <c r="DR129" s="31"/>
    </row>
    <row r="130" spans="1:122" s="24" customFormat="1" ht="12.95" customHeight="1" x14ac:dyDescent="0.25">
      <c r="A130" s="175" t="str">
        <f t="shared" si="39"/>
        <v>Não Urgente</v>
      </c>
      <c r="B130" s="116" t="s">
        <v>135</v>
      </c>
      <c r="C130" s="31">
        <v>0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46</v>
      </c>
      <c r="M130" s="31">
        <v>19</v>
      </c>
      <c r="N130" s="31">
        <v>126</v>
      </c>
      <c r="O130" s="116" t="s">
        <v>135</v>
      </c>
      <c r="P130" s="31">
        <v>29</v>
      </c>
      <c r="Q130" s="31">
        <v>15</v>
      </c>
      <c r="R130" s="31">
        <v>151</v>
      </c>
      <c r="S130" s="31">
        <v>68</v>
      </c>
      <c r="T130" s="31">
        <v>51</v>
      </c>
      <c r="U130" s="31">
        <v>12</v>
      </c>
      <c r="V130" s="31">
        <v>87</v>
      </c>
      <c r="W130" s="31">
        <v>40</v>
      </c>
      <c r="X130" s="31">
        <v>39</v>
      </c>
      <c r="Y130" s="31">
        <v>10</v>
      </c>
      <c r="Z130" s="31">
        <v>6</v>
      </c>
      <c r="AA130" s="31">
        <v>6</v>
      </c>
      <c r="AB130" s="116"/>
      <c r="AC130" s="31">
        <v>25</v>
      </c>
      <c r="AD130" s="31">
        <v>47</v>
      </c>
      <c r="AE130" s="31">
        <v>3</v>
      </c>
      <c r="AF130" s="31">
        <v>8</v>
      </c>
      <c r="AG130" s="31">
        <v>4</v>
      </c>
      <c r="AH130" s="31">
        <v>22</v>
      </c>
      <c r="AI130" s="31">
        <v>39</v>
      </c>
      <c r="AJ130" s="31"/>
      <c r="AK130" s="31">
        <v>96</v>
      </c>
      <c r="AL130" s="31"/>
      <c r="AM130" s="31">
        <v>135</v>
      </c>
      <c r="AN130" s="31">
        <v>45</v>
      </c>
      <c r="AO130" s="31">
        <v>29</v>
      </c>
      <c r="AP130" s="31">
        <v>19</v>
      </c>
      <c r="AQ130" s="31">
        <v>33</v>
      </c>
      <c r="AR130" s="31">
        <v>35</v>
      </c>
      <c r="AS130" s="176" t="s">
        <v>135</v>
      </c>
      <c r="AT130" s="31">
        <v>38</v>
      </c>
      <c r="AU130" s="31">
        <v>6</v>
      </c>
      <c r="AV130" s="31">
        <v>9</v>
      </c>
      <c r="AW130" s="31">
        <v>12</v>
      </c>
      <c r="AX130" s="31">
        <v>11</v>
      </c>
      <c r="AY130" s="31">
        <v>110</v>
      </c>
      <c r="AZ130" s="31">
        <v>33</v>
      </c>
      <c r="BA130" s="31">
        <v>9</v>
      </c>
      <c r="BB130" s="31">
        <v>15</v>
      </c>
      <c r="BC130" s="31">
        <v>24</v>
      </c>
      <c r="BD130" s="31">
        <v>57</v>
      </c>
      <c r="BE130" s="31"/>
      <c r="BF130" s="31">
        <v>16</v>
      </c>
      <c r="BG130" s="32">
        <v>32</v>
      </c>
      <c r="BH130" s="33" t="s">
        <v>136</v>
      </c>
      <c r="BI130" s="31"/>
      <c r="BJ130" s="31"/>
      <c r="BK130" s="31">
        <v>16</v>
      </c>
      <c r="BL130" s="32"/>
      <c r="BM130" s="177">
        <v>32</v>
      </c>
      <c r="BN130" s="31">
        <v>17</v>
      </c>
      <c r="BO130" s="31">
        <v>59</v>
      </c>
      <c r="BP130" s="31">
        <v>95</v>
      </c>
      <c r="BQ130" s="31">
        <v>137</v>
      </c>
      <c r="BR130" s="31">
        <v>136</v>
      </c>
      <c r="BS130" s="31">
        <v>61</v>
      </c>
      <c r="BT130" s="31">
        <v>84</v>
      </c>
      <c r="BU130" s="31">
        <v>61</v>
      </c>
      <c r="BV130" s="31">
        <v>34</v>
      </c>
      <c r="BW130" s="31">
        <v>26</v>
      </c>
      <c r="BX130" s="31">
        <v>69</v>
      </c>
      <c r="BY130" s="31">
        <v>124</v>
      </c>
      <c r="BZ130" s="31">
        <v>170</v>
      </c>
      <c r="CA130" s="31">
        <v>109</v>
      </c>
      <c r="CB130" s="31">
        <v>77</v>
      </c>
      <c r="CC130" s="31">
        <v>61</v>
      </c>
      <c r="CD130" s="31">
        <v>81</v>
      </c>
      <c r="CE130" s="31">
        <v>65</v>
      </c>
      <c r="CF130" s="31">
        <v>86</v>
      </c>
      <c r="CG130" s="31">
        <v>106</v>
      </c>
      <c r="CH130" s="31">
        <v>102</v>
      </c>
      <c r="CI130" s="31">
        <v>151</v>
      </c>
      <c r="CJ130" s="31">
        <v>99</v>
      </c>
      <c r="CK130" s="31">
        <v>79</v>
      </c>
      <c r="CL130" s="31">
        <v>84</v>
      </c>
      <c r="CM130" s="31">
        <v>70</v>
      </c>
      <c r="CN130" s="31">
        <v>81</v>
      </c>
      <c r="CO130" s="32">
        <v>80</v>
      </c>
      <c r="CP130" s="177"/>
      <c r="CQ130" s="31">
        <v>49</v>
      </c>
      <c r="CR130" s="175" t="s">
        <v>136</v>
      </c>
      <c r="CS130" s="177"/>
      <c r="CT130" s="181">
        <v>54</v>
      </c>
      <c r="CU130" s="177"/>
      <c r="CV130" s="27">
        <f t="shared" si="63"/>
        <v>103</v>
      </c>
      <c r="CW130" s="31">
        <v>59</v>
      </c>
      <c r="CX130" s="177"/>
      <c r="CY130" s="31"/>
      <c r="CZ130" s="177"/>
      <c r="DA130" s="31"/>
      <c r="DB130" s="27">
        <v>47</v>
      </c>
      <c r="DC130" s="177"/>
      <c r="DD130" s="31">
        <v>80</v>
      </c>
      <c r="DE130" s="31"/>
      <c r="DF130" s="31"/>
      <c r="DG130" s="31"/>
      <c r="DH130" s="31"/>
      <c r="DI130" s="31"/>
      <c r="DJ130" s="31"/>
      <c r="DK130" s="31"/>
      <c r="DL130" s="31"/>
      <c r="DM130" s="31"/>
      <c r="DN130" s="31"/>
      <c r="DO130" s="31"/>
      <c r="DP130" s="31"/>
      <c r="DQ130" s="31"/>
      <c r="DR130" s="31"/>
    </row>
    <row r="131" spans="1:122" s="24" customFormat="1" ht="12.95" customHeight="1" x14ac:dyDescent="0.25">
      <c r="A131" s="175" t="str">
        <f t="shared" si="39"/>
        <v>Situação Incompatível</v>
      </c>
      <c r="B131" s="182" t="s">
        <v>137</v>
      </c>
      <c r="C131" s="31">
        <v>0</v>
      </c>
      <c r="D131" s="31">
        <v>0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106</v>
      </c>
      <c r="M131" s="31">
        <v>114</v>
      </c>
      <c r="N131" s="31">
        <v>141</v>
      </c>
      <c r="O131" s="182" t="s">
        <v>137</v>
      </c>
      <c r="P131" s="31">
        <v>107</v>
      </c>
      <c r="Q131" s="31">
        <v>90</v>
      </c>
      <c r="R131" s="31">
        <v>152</v>
      </c>
      <c r="S131" s="31">
        <v>185</v>
      </c>
      <c r="T131" s="31">
        <v>146</v>
      </c>
      <c r="U131" s="31">
        <v>176</v>
      </c>
      <c r="V131" s="31">
        <v>557</v>
      </c>
      <c r="W131" s="31">
        <v>172</v>
      </c>
      <c r="X131" s="31">
        <v>150</v>
      </c>
      <c r="Y131" s="31">
        <v>410</v>
      </c>
      <c r="Z131" s="31">
        <v>121</v>
      </c>
      <c r="AA131" s="31">
        <v>186</v>
      </c>
      <c r="AB131" s="116"/>
      <c r="AC131" s="31">
        <v>100</v>
      </c>
      <c r="AD131" s="31">
        <v>93</v>
      </c>
      <c r="AE131" s="31">
        <v>90</v>
      </c>
      <c r="AF131" s="31">
        <v>132</v>
      </c>
      <c r="AG131" s="31">
        <v>8</v>
      </c>
      <c r="AH131" s="31">
        <v>20</v>
      </c>
      <c r="AI131" s="31">
        <v>0</v>
      </c>
      <c r="AJ131" s="31"/>
      <c r="AK131" s="31">
        <v>12</v>
      </c>
      <c r="AL131" s="31"/>
      <c r="AM131" s="31">
        <v>12</v>
      </c>
      <c r="AN131" s="31">
        <v>138</v>
      </c>
      <c r="AO131" s="31">
        <v>157</v>
      </c>
      <c r="AP131" s="31">
        <v>157</v>
      </c>
      <c r="AQ131" s="31">
        <v>121</v>
      </c>
      <c r="AR131" s="31">
        <v>249</v>
      </c>
      <c r="AS131" s="183" t="s">
        <v>137</v>
      </c>
      <c r="AT131" s="31">
        <v>199</v>
      </c>
      <c r="AU131" s="31">
        <v>178</v>
      </c>
      <c r="AV131" s="31">
        <v>178</v>
      </c>
      <c r="AW131" s="31">
        <v>173</v>
      </c>
      <c r="AX131" s="31">
        <v>188</v>
      </c>
      <c r="AY131" s="31">
        <v>264</v>
      </c>
      <c r="AZ131" s="31">
        <v>233</v>
      </c>
      <c r="BA131" s="31">
        <v>168</v>
      </c>
      <c r="BB131" s="31">
        <v>80</v>
      </c>
      <c r="BC131" s="31">
        <v>248</v>
      </c>
      <c r="BD131" s="31">
        <v>239</v>
      </c>
      <c r="BE131" s="31"/>
      <c r="BF131" s="31">
        <v>136</v>
      </c>
      <c r="BG131" s="32">
        <v>262</v>
      </c>
      <c r="BH131" s="33" t="s">
        <v>138</v>
      </c>
      <c r="BI131" s="31"/>
      <c r="BJ131" s="31"/>
      <c r="BK131" s="31">
        <v>126</v>
      </c>
      <c r="BL131" s="32"/>
      <c r="BM131" s="177">
        <v>262</v>
      </c>
      <c r="BN131" s="31">
        <v>383</v>
      </c>
      <c r="BO131" s="31">
        <v>165</v>
      </c>
      <c r="BP131" s="31">
        <v>123</v>
      </c>
      <c r="BQ131" s="31">
        <v>157</v>
      </c>
      <c r="BR131" s="31">
        <v>236</v>
      </c>
      <c r="BS131" s="31">
        <v>252</v>
      </c>
      <c r="BT131" s="31">
        <v>273</v>
      </c>
      <c r="BU131" s="31">
        <v>266</v>
      </c>
      <c r="BV131" s="31">
        <v>286</v>
      </c>
      <c r="BW131" s="31">
        <v>224</v>
      </c>
      <c r="BX131" s="31">
        <v>305</v>
      </c>
      <c r="BY131" s="31">
        <v>337</v>
      </c>
      <c r="BZ131" s="31">
        <v>361</v>
      </c>
      <c r="CA131" s="31">
        <v>350</v>
      </c>
      <c r="CB131" s="31">
        <v>230</v>
      </c>
      <c r="CC131" s="31">
        <v>196</v>
      </c>
      <c r="CD131" s="31">
        <v>300</v>
      </c>
      <c r="CE131" s="31">
        <v>397</v>
      </c>
      <c r="CF131" s="31">
        <v>449</v>
      </c>
      <c r="CG131" s="31">
        <v>377</v>
      </c>
      <c r="CH131" s="31">
        <v>459</v>
      </c>
      <c r="CI131" s="31">
        <v>252</v>
      </c>
      <c r="CJ131" s="31">
        <v>409</v>
      </c>
      <c r="CK131" s="31">
        <v>366</v>
      </c>
      <c r="CL131" s="31">
        <v>346</v>
      </c>
      <c r="CM131" s="31">
        <v>493</v>
      </c>
      <c r="CN131" s="31">
        <v>466</v>
      </c>
      <c r="CO131" s="32">
        <v>500</v>
      </c>
      <c r="CP131" s="177"/>
      <c r="CQ131" s="31">
        <v>258</v>
      </c>
      <c r="CR131" s="175" t="s">
        <v>138</v>
      </c>
      <c r="CS131" s="177"/>
      <c r="CT131" s="181">
        <v>258</v>
      </c>
      <c r="CU131" s="177"/>
      <c r="CV131" s="27">
        <f t="shared" si="63"/>
        <v>516</v>
      </c>
      <c r="CW131" s="31">
        <v>421</v>
      </c>
      <c r="CX131" s="177"/>
      <c r="CY131" s="31"/>
      <c r="CZ131" s="177"/>
      <c r="DA131" s="31"/>
      <c r="DB131" s="27">
        <v>541</v>
      </c>
      <c r="DC131" s="177"/>
      <c r="DD131" s="31">
        <v>497</v>
      </c>
      <c r="DE131" s="31"/>
      <c r="DF131" s="31"/>
      <c r="DG131" s="31"/>
      <c r="DH131" s="31"/>
      <c r="DI131" s="31"/>
      <c r="DJ131" s="31"/>
      <c r="DK131" s="31"/>
      <c r="DL131" s="31"/>
      <c r="DM131" s="31"/>
      <c r="DN131" s="31"/>
      <c r="DO131" s="31"/>
      <c r="DP131" s="31"/>
      <c r="DQ131" s="31"/>
      <c r="DR131" s="31"/>
    </row>
    <row r="132" spans="1:122" s="111" customFormat="1" ht="12.95" customHeight="1" x14ac:dyDescent="0.25">
      <c r="A132" s="184" t="str">
        <f t="shared" si="39"/>
        <v>Total</v>
      </c>
      <c r="B132" s="185"/>
      <c r="C132" s="186">
        <v>0</v>
      </c>
      <c r="D132" s="186">
        <v>0</v>
      </c>
      <c r="E132" s="186">
        <v>0</v>
      </c>
      <c r="F132" s="186">
        <v>0</v>
      </c>
      <c r="G132" s="186">
        <v>0</v>
      </c>
      <c r="H132" s="186">
        <v>0</v>
      </c>
      <c r="I132" s="186">
        <v>0</v>
      </c>
      <c r="J132" s="186">
        <v>0</v>
      </c>
      <c r="K132" s="186">
        <v>0</v>
      </c>
      <c r="L132" s="186">
        <v>2881</v>
      </c>
      <c r="M132" s="186">
        <v>3078</v>
      </c>
      <c r="N132" s="186">
        <v>3489</v>
      </c>
      <c r="O132" s="185"/>
      <c r="P132" s="186">
        <v>3726</v>
      </c>
      <c r="Q132" s="186">
        <v>3100</v>
      </c>
      <c r="R132" s="186">
        <v>2673</v>
      </c>
      <c r="S132" s="186">
        <v>2574</v>
      </c>
      <c r="T132" s="186">
        <v>3103</v>
      </c>
      <c r="U132" s="186">
        <v>3387</v>
      </c>
      <c r="V132" s="186">
        <v>3419</v>
      </c>
      <c r="W132" s="186">
        <v>3595</v>
      </c>
      <c r="X132" s="186">
        <v>3819</v>
      </c>
      <c r="Y132" s="186">
        <v>3934</v>
      </c>
      <c r="Z132" s="186">
        <v>4135</v>
      </c>
      <c r="AA132" s="186">
        <v>5374</v>
      </c>
      <c r="AB132" s="185"/>
      <c r="AC132" s="186">
        <v>5642</v>
      </c>
      <c r="AD132" s="186">
        <v>4319</v>
      </c>
      <c r="AE132" s="186">
        <v>5376</v>
      </c>
      <c r="AF132" s="186">
        <v>5404</v>
      </c>
      <c r="AG132" s="186">
        <v>5202</v>
      </c>
      <c r="AH132" s="186">
        <v>5275</v>
      </c>
      <c r="AI132" s="186">
        <v>1605</v>
      </c>
      <c r="AJ132" s="186">
        <v>0</v>
      </c>
      <c r="AK132" s="186">
        <v>2880</v>
      </c>
      <c r="AL132" s="186"/>
      <c r="AM132" s="186">
        <v>4485</v>
      </c>
      <c r="AN132" s="186">
        <v>5021</v>
      </c>
      <c r="AO132" s="186">
        <v>5191</v>
      </c>
      <c r="AP132" s="186">
        <v>5519</v>
      </c>
      <c r="AQ132" s="186">
        <v>5758</v>
      </c>
      <c r="AR132" s="186">
        <v>6182</v>
      </c>
      <c r="AS132" s="187"/>
      <c r="AT132" s="69">
        <v>6399</v>
      </c>
      <c r="AU132" s="69">
        <v>6719</v>
      </c>
      <c r="AV132" s="69">
        <v>7854</v>
      </c>
      <c r="AW132" s="69">
        <v>7477</v>
      </c>
      <c r="AX132" s="69">
        <v>6427</v>
      </c>
      <c r="AY132" s="69">
        <v>5340</v>
      </c>
      <c r="AZ132" s="69">
        <v>5358</v>
      </c>
      <c r="BA132" s="69">
        <v>3981</v>
      </c>
      <c r="BB132" s="69">
        <v>1277</v>
      </c>
      <c r="BC132" s="69">
        <v>5258</v>
      </c>
      <c r="BD132" s="69">
        <v>5605</v>
      </c>
      <c r="BE132" s="69"/>
      <c r="BF132" s="69">
        <v>2819</v>
      </c>
      <c r="BG132" s="70">
        <v>6088</v>
      </c>
      <c r="BH132" s="71" t="s">
        <v>43</v>
      </c>
      <c r="BI132" s="72"/>
      <c r="BJ132" s="72"/>
      <c r="BK132" s="72">
        <v>3269</v>
      </c>
      <c r="BL132" s="188"/>
      <c r="BM132" s="189">
        <v>6088</v>
      </c>
      <c r="BN132" s="72">
        <v>5722</v>
      </c>
      <c r="BO132" s="72">
        <v>5830</v>
      </c>
      <c r="BP132" s="72">
        <v>6326</v>
      </c>
      <c r="BQ132" s="72">
        <v>6305</v>
      </c>
      <c r="BR132" s="72">
        <v>7287</v>
      </c>
      <c r="BS132" s="72">
        <v>8052</v>
      </c>
      <c r="BT132" s="72">
        <v>7177</v>
      </c>
      <c r="BU132" s="72">
        <v>6227</v>
      </c>
      <c r="BV132" s="72">
        <v>6142</v>
      </c>
      <c r="BW132" s="72">
        <v>6198</v>
      </c>
      <c r="BX132" s="72">
        <v>6999</v>
      </c>
      <c r="BY132" s="72">
        <v>6344</v>
      </c>
      <c r="BZ132" s="72">
        <v>6566</v>
      </c>
      <c r="CA132" s="72">
        <v>6647</v>
      </c>
      <c r="CB132" s="72">
        <v>6458</v>
      </c>
      <c r="CC132" s="72">
        <v>6349</v>
      </c>
      <c r="CD132" s="72">
        <v>6812</v>
      </c>
      <c r="CE132" s="72">
        <v>6911</v>
      </c>
      <c r="CF132" s="72">
        <v>7550</v>
      </c>
      <c r="CG132" s="72">
        <v>6943</v>
      </c>
      <c r="CH132" s="72">
        <v>6446</v>
      </c>
      <c r="CI132" s="72">
        <v>6551</v>
      </c>
      <c r="CJ132" s="72">
        <v>7237</v>
      </c>
      <c r="CK132" s="72">
        <v>7293</v>
      </c>
      <c r="CL132" s="72">
        <v>6373</v>
      </c>
      <c r="CM132" s="72">
        <v>6380</v>
      </c>
      <c r="CN132" s="72">
        <v>6406</v>
      </c>
      <c r="CO132" s="188">
        <v>6840</v>
      </c>
      <c r="CP132" s="189"/>
      <c r="CQ132" s="72">
        <v>3812</v>
      </c>
      <c r="CR132" s="184" t="s">
        <v>43</v>
      </c>
      <c r="CS132" s="189"/>
      <c r="CT132" s="72">
        <f t="shared" ref="CT132:DB132" si="64">SUM(CT126:CT131)</f>
        <v>3826</v>
      </c>
      <c r="CU132" s="189"/>
      <c r="CV132" s="72">
        <f t="shared" si="64"/>
        <v>7638</v>
      </c>
      <c r="CW132" s="72">
        <f t="shared" si="64"/>
        <v>7577</v>
      </c>
      <c r="CX132" s="189"/>
      <c r="CY132" s="72">
        <f>SUM(CY126:CY131)</f>
        <v>0</v>
      </c>
      <c r="CZ132" s="189"/>
      <c r="DA132" s="72">
        <f>SUM(DA126:DA131)</f>
        <v>0</v>
      </c>
      <c r="DB132" s="72">
        <f t="shared" si="64"/>
        <v>7794</v>
      </c>
      <c r="DC132" s="189"/>
      <c r="DD132" s="72">
        <f t="shared" ref="DD132:DR132" si="65">SUM(DD126:DD131)</f>
        <v>7190</v>
      </c>
      <c r="DE132" s="72">
        <f t="shared" si="65"/>
        <v>0</v>
      </c>
      <c r="DF132" s="72">
        <f t="shared" si="65"/>
        <v>0</v>
      </c>
      <c r="DG132" s="72">
        <f t="shared" si="65"/>
        <v>0</v>
      </c>
      <c r="DH132" s="72">
        <f t="shared" si="65"/>
        <v>0</v>
      </c>
      <c r="DI132" s="72">
        <f t="shared" si="65"/>
        <v>0</v>
      </c>
      <c r="DJ132" s="72">
        <f t="shared" si="65"/>
        <v>0</v>
      </c>
      <c r="DK132" s="72">
        <f t="shared" si="65"/>
        <v>0</v>
      </c>
      <c r="DL132" s="72">
        <f t="shared" si="65"/>
        <v>0</v>
      </c>
      <c r="DM132" s="72">
        <f t="shared" si="65"/>
        <v>0</v>
      </c>
      <c r="DN132" s="72">
        <f t="shared" si="65"/>
        <v>0</v>
      </c>
      <c r="DO132" s="72">
        <f t="shared" si="65"/>
        <v>0</v>
      </c>
      <c r="DP132" s="72">
        <f t="shared" si="65"/>
        <v>0</v>
      </c>
      <c r="DQ132" s="72">
        <f t="shared" si="65"/>
        <v>0</v>
      </c>
      <c r="DR132" s="72">
        <f t="shared" si="65"/>
        <v>0</v>
      </c>
    </row>
    <row r="133" spans="1:122" ht="12.95" customHeight="1" x14ac:dyDescent="0.25">
      <c r="A133" s="73">
        <f t="shared" si="39"/>
        <v>0</v>
      </c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81"/>
      <c r="AK133" s="74"/>
      <c r="AL133" s="81"/>
      <c r="AM133" s="74"/>
      <c r="AN133" s="74"/>
      <c r="AO133" s="74"/>
      <c r="AP133" s="74"/>
      <c r="AQ133" s="74"/>
      <c r="AR133" s="74"/>
      <c r="AS133" s="81"/>
      <c r="AT133" s="74"/>
      <c r="AU133" s="74"/>
      <c r="AV133" s="74"/>
      <c r="AW133" s="74"/>
      <c r="AX133" s="74"/>
      <c r="AY133" s="74"/>
      <c r="AZ133" s="74"/>
      <c r="BA133" s="81"/>
      <c r="BB133" s="81"/>
      <c r="BC133" s="74"/>
      <c r="BD133" s="74"/>
      <c r="BE133" s="74"/>
      <c r="BF133" s="74"/>
      <c r="BG133" s="74"/>
      <c r="BH133" s="73"/>
      <c r="BI133" s="74"/>
      <c r="BJ133" s="74"/>
      <c r="BK133" s="74"/>
      <c r="BL133" s="74"/>
      <c r="BM133" s="74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  <c r="CG133" s="74"/>
      <c r="CH133" s="74"/>
      <c r="CI133" s="74"/>
      <c r="CJ133" s="74"/>
      <c r="CK133" s="74"/>
      <c r="CL133" s="74"/>
      <c r="CM133" s="74"/>
      <c r="CN133" s="74"/>
      <c r="CO133" s="74"/>
      <c r="CP133" s="74"/>
      <c r="CQ133" s="74"/>
      <c r="CR133" s="131"/>
      <c r="CS133" s="132"/>
      <c r="CT133" s="132"/>
      <c r="CU133" s="132"/>
      <c r="CV133" s="74"/>
      <c r="CW133" s="74"/>
      <c r="CX133" s="74"/>
      <c r="CY133" s="74"/>
      <c r="CZ133" s="74"/>
      <c r="DA133" s="74"/>
      <c r="DB133" s="74"/>
      <c r="DC133" s="74"/>
      <c r="DD133" s="74"/>
      <c r="DE133" s="74"/>
      <c r="DF133" s="74"/>
      <c r="DG133" s="74"/>
      <c r="DH133" s="74"/>
      <c r="DI133" s="74"/>
      <c r="DJ133" s="74"/>
      <c r="DK133" s="74"/>
      <c r="DL133" s="74"/>
      <c r="DM133" s="74"/>
      <c r="DN133" s="74"/>
      <c r="DO133" s="74"/>
      <c r="DP133" s="74"/>
      <c r="DQ133" s="74"/>
      <c r="DR133" s="74"/>
    </row>
    <row r="134" spans="1:122" s="90" customFormat="1" ht="12.95" customHeight="1" x14ac:dyDescent="0.25">
      <c r="A134" s="57" t="str">
        <f t="shared" si="39"/>
        <v>18. ATENDIMENTO POR DEMANDA</v>
      </c>
      <c r="B134" s="164"/>
      <c r="C134" s="165">
        <v>43831</v>
      </c>
      <c r="D134" s="165">
        <v>43862</v>
      </c>
      <c r="E134" s="165">
        <v>43891</v>
      </c>
      <c r="F134" s="165">
        <v>43922</v>
      </c>
      <c r="G134" s="165">
        <v>43952</v>
      </c>
      <c r="H134" s="165">
        <v>43983</v>
      </c>
      <c r="I134" s="165">
        <v>44013</v>
      </c>
      <c r="J134" s="165">
        <v>44044</v>
      </c>
      <c r="K134" s="165">
        <v>44075</v>
      </c>
      <c r="L134" s="165">
        <v>44105</v>
      </c>
      <c r="M134" s="165">
        <v>44136</v>
      </c>
      <c r="N134" s="165">
        <v>44166</v>
      </c>
      <c r="O134" s="164"/>
      <c r="P134" s="165">
        <v>44197</v>
      </c>
      <c r="Q134" s="165">
        <v>44228</v>
      </c>
      <c r="R134" s="165">
        <v>44256</v>
      </c>
      <c r="S134" s="165">
        <v>44287</v>
      </c>
      <c r="T134" s="165">
        <v>44317</v>
      </c>
      <c r="U134" s="165">
        <v>44348</v>
      </c>
      <c r="V134" s="165">
        <v>44378</v>
      </c>
      <c r="W134" s="165">
        <v>44409</v>
      </c>
      <c r="X134" s="165">
        <v>44440</v>
      </c>
      <c r="Y134" s="165">
        <v>44470</v>
      </c>
      <c r="Z134" s="165">
        <v>44501</v>
      </c>
      <c r="AA134" s="165">
        <v>44531</v>
      </c>
      <c r="AB134" s="164"/>
      <c r="AC134" s="165">
        <v>44562</v>
      </c>
      <c r="AD134" s="165">
        <v>44593</v>
      </c>
      <c r="AE134" s="165">
        <v>44621</v>
      </c>
      <c r="AF134" s="165">
        <v>44652</v>
      </c>
      <c r="AG134" s="165">
        <v>44682</v>
      </c>
      <c r="AH134" s="165">
        <v>44713</v>
      </c>
      <c r="AI134" s="165" t="s">
        <v>8</v>
      </c>
      <c r="AJ134" s="166" t="s">
        <v>139</v>
      </c>
      <c r="AK134" s="165" t="s">
        <v>10</v>
      </c>
      <c r="AL134" s="166" t="s">
        <v>139</v>
      </c>
      <c r="AM134" s="165">
        <v>44743</v>
      </c>
      <c r="AN134" s="165">
        <v>44774</v>
      </c>
      <c r="AO134" s="165">
        <v>44805</v>
      </c>
      <c r="AP134" s="165">
        <v>44835</v>
      </c>
      <c r="AQ134" s="165">
        <v>44866</v>
      </c>
      <c r="AR134" s="165">
        <v>44896</v>
      </c>
      <c r="AS134" s="167"/>
      <c r="AT134" s="40">
        <v>44927</v>
      </c>
      <c r="AU134" s="40">
        <v>44958</v>
      </c>
      <c r="AV134" s="40">
        <v>44986</v>
      </c>
      <c r="AW134" s="40">
        <v>45017</v>
      </c>
      <c r="AX134" s="40">
        <v>45047</v>
      </c>
      <c r="AY134" s="40">
        <v>45078</v>
      </c>
      <c r="AZ134" s="40">
        <v>45108</v>
      </c>
      <c r="BA134" s="41" t="s">
        <v>12</v>
      </c>
      <c r="BB134" s="41" t="s">
        <v>13</v>
      </c>
      <c r="BC134" s="40">
        <v>45139</v>
      </c>
      <c r="BD134" s="40">
        <v>45170</v>
      </c>
      <c r="BE134" s="167"/>
      <c r="BF134" s="40" t="s">
        <v>15</v>
      </c>
      <c r="BG134" s="43">
        <v>45200</v>
      </c>
      <c r="BH134" s="62" t="s">
        <v>140</v>
      </c>
      <c r="BI134" s="11"/>
      <c r="BJ134" s="11"/>
      <c r="BK134" s="11" t="s">
        <v>18</v>
      </c>
      <c r="BL134" s="133"/>
      <c r="BM134" s="134">
        <v>45200</v>
      </c>
      <c r="BN134" s="45">
        <v>45231</v>
      </c>
      <c r="BO134" s="45">
        <v>45261</v>
      </c>
      <c r="BP134" s="45">
        <v>45292</v>
      </c>
      <c r="BQ134" s="45">
        <v>45323</v>
      </c>
      <c r="BR134" s="45">
        <v>45352</v>
      </c>
      <c r="BS134" s="45">
        <v>45383</v>
      </c>
      <c r="BT134" s="45">
        <v>45413</v>
      </c>
      <c r="BU134" s="45">
        <v>45444</v>
      </c>
      <c r="BV134" s="45">
        <v>45474</v>
      </c>
      <c r="BW134" s="45">
        <v>45505</v>
      </c>
      <c r="BX134" s="45">
        <v>45536</v>
      </c>
      <c r="BY134" s="45">
        <v>45566</v>
      </c>
      <c r="BZ134" s="45">
        <v>45597</v>
      </c>
      <c r="CA134" s="45">
        <v>45627</v>
      </c>
      <c r="CB134" s="45">
        <v>45658</v>
      </c>
      <c r="CC134" s="45">
        <v>45689</v>
      </c>
      <c r="CD134" s="45">
        <v>45717</v>
      </c>
      <c r="CE134" s="45">
        <v>45748</v>
      </c>
      <c r="CF134" s="45">
        <v>45778</v>
      </c>
      <c r="CG134" s="45">
        <v>45809</v>
      </c>
      <c r="CH134" s="45">
        <v>45839</v>
      </c>
      <c r="CI134" s="45">
        <v>45870</v>
      </c>
      <c r="CJ134" s="45">
        <v>45901</v>
      </c>
      <c r="CK134" s="45">
        <v>45931</v>
      </c>
      <c r="CL134" s="45">
        <v>45962</v>
      </c>
      <c r="CM134" s="45">
        <v>45992</v>
      </c>
      <c r="CN134" s="45">
        <v>46023</v>
      </c>
      <c r="CO134" s="135">
        <v>46054</v>
      </c>
      <c r="CP134" s="136"/>
      <c r="CQ134" s="135" t="s">
        <v>21</v>
      </c>
      <c r="CR134" s="137" t="s">
        <v>141</v>
      </c>
      <c r="CS134" s="138"/>
      <c r="CT134" s="138" t="str">
        <f t="shared" ref="CT134:DR134" si="66">CT$5</f>
        <v>16/03 à 31/03</v>
      </c>
      <c r="CU134" s="136"/>
      <c r="CV134" s="136" t="e">
        <f t="shared" ca="1" si="66"/>
        <v>#NAME?</v>
      </c>
      <c r="CW134" s="45" t="e">
        <f t="shared" ca="1" si="66"/>
        <v>#NAME?</v>
      </c>
      <c r="CX134" s="45"/>
      <c r="CY134" s="45" t="str">
        <f t="shared" si="66"/>
        <v>01/05 à 15/05</v>
      </c>
      <c r="CZ134" s="45"/>
      <c r="DA134" s="45" t="str">
        <f t="shared" si="66"/>
        <v>16/05 à 31/05</v>
      </c>
      <c r="DB134" s="45" t="e">
        <f t="shared" ca="1" si="66"/>
        <v>#NAME?</v>
      </c>
      <c r="DC134" s="45"/>
      <c r="DD134" s="45" t="e">
        <f t="shared" ca="1" si="66"/>
        <v>#NAME?</v>
      </c>
      <c r="DE134" s="45" t="e">
        <f t="shared" ca="1" si="66"/>
        <v>#NAME?</v>
      </c>
      <c r="DF134" s="45" t="e">
        <f t="shared" ca="1" si="66"/>
        <v>#NAME?</v>
      </c>
      <c r="DG134" s="45" t="e">
        <f t="shared" ca="1" si="66"/>
        <v>#NAME?</v>
      </c>
      <c r="DH134" s="45" t="e">
        <f t="shared" ca="1" si="66"/>
        <v>#NAME?</v>
      </c>
      <c r="DI134" s="45" t="e">
        <f t="shared" ca="1" si="66"/>
        <v>#NAME?</v>
      </c>
      <c r="DJ134" s="45" t="e">
        <f t="shared" ca="1" si="66"/>
        <v>#NAME?</v>
      </c>
      <c r="DK134" s="45" t="e">
        <f t="shared" ca="1" si="66"/>
        <v>#NAME?</v>
      </c>
      <c r="DL134" s="45" t="e">
        <f t="shared" ca="1" si="66"/>
        <v>#NAME?</v>
      </c>
      <c r="DM134" s="45" t="e">
        <f t="shared" ca="1" si="66"/>
        <v>#NAME?</v>
      </c>
      <c r="DN134" s="45" t="e">
        <f t="shared" ca="1" si="66"/>
        <v>#NAME?</v>
      </c>
      <c r="DO134" s="45" t="e">
        <f t="shared" ca="1" si="66"/>
        <v>#NAME?</v>
      </c>
      <c r="DP134" s="45" t="e">
        <f t="shared" ca="1" si="66"/>
        <v>#NAME?</v>
      </c>
      <c r="DQ134" s="45" t="e">
        <f t="shared" ca="1" si="66"/>
        <v>#NAME?</v>
      </c>
      <c r="DR134" s="45" t="str">
        <f t="shared" si="66"/>
        <v>01/08 à 24/08</v>
      </c>
    </row>
    <row r="135" spans="1:122" s="24" customFormat="1" ht="12.95" customHeight="1" x14ac:dyDescent="0.25">
      <c r="A135" s="107" t="str">
        <f t="shared" si="39"/>
        <v xml:space="preserve">Espontânea </v>
      </c>
      <c r="B135" s="168"/>
      <c r="C135" s="48"/>
      <c r="D135" s="168"/>
      <c r="E135" s="168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>
        <v>3419</v>
      </c>
      <c r="AD135" s="168">
        <v>4031</v>
      </c>
      <c r="AE135" s="168">
        <v>5376</v>
      </c>
      <c r="AF135" s="168">
        <v>5380</v>
      </c>
      <c r="AG135" s="168">
        <v>5477</v>
      </c>
      <c r="AH135" s="168">
        <v>5591</v>
      </c>
      <c r="AI135" s="168">
        <v>1736</v>
      </c>
      <c r="AJ135" s="496">
        <v>3500</v>
      </c>
      <c r="AK135" s="168">
        <v>3068</v>
      </c>
      <c r="AL135" s="496">
        <v>3500</v>
      </c>
      <c r="AM135" s="168">
        <v>4804</v>
      </c>
      <c r="AN135" s="168">
        <v>5021</v>
      </c>
      <c r="AO135" s="168">
        <v>5191</v>
      </c>
      <c r="AP135" s="168">
        <v>5519</v>
      </c>
      <c r="AQ135" s="168">
        <v>5758</v>
      </c>
      <c r="AR135" s="168">
        <v>6182</v>
      </c>
      <c r="AS135" s="190"/>
      <c r="AT135" s="109">
        <v>6399</v>
      </c>
      <c r="AU135" s="109">
        <v>6719</v>
      </c>
      <c r="AV135" s="109">
        <v>7854</v>
      </c>
      <c r="AW135" s="109">
        <v>7477</v>
      </c>
      <c r="AX135" s="109">
        <v>6427</v>
      </c>
      <c r="AY135" s="109">
        <v>5340</v>
      </c>
      <c r="AZ135" s="109">
        <v>5358</v>
      </c>
      <c r="BA135" s="148">
        <v>3981</v>
      </c>
      <c r="BB135" s="148">
        <v>1277</v>
      </c>
      <c r="BC135" s="109">
        <v>5258</v>
      </c>
      <c r="BD135" s="109">
        <v>5605</v>
      </c>
      <c r="BE135" s="109"/>
      <c r="BF135" s="109">
        <v>2819</v>
      </c>
      <c r="BG135" s="191">
        <v>6080</v>
      </c>
      <c r="BH135" s="192" t="s">
        <v>142</v>
      </c>
      <c r="BI135" s="109"/>
      <c r="BJ135" s="109"/>
      <c r="BK135" s="109">
        <v>3261</v>
      </c>
      <c r="BL135" s="191"/>
      <c r="BM135" s="193">
        <v>6080</v>
      </c>
      <c r="BN135" s="109">
        <v>5656</v>
      </c>
      <c r="BO135" s="109">
        <v>5423</v>
      </c>
      <c r="BP135" s="109">
        <v>5883</v>
      </c>
      <c r="BQ135" s="109">
        <v>5857</v>
      </c>
      <c r="BR135" s="109">
        <v>6737</v>
      </c>
      <c r="BS135" s="109">
        <v>7428</v>
      </c>
      <c r="BT135" s="109">
        <v>6526</v>
      </c>
      <c r="BU135" s="109">
        <v>5618</v>
      </c>
      <c r="BV135" s="109">
        <v>5537</v>
      </c>
      <c r="BW135" s="109">
        <v>5730</v>
      </c>
      <c r="BX135" s="109">
        <v>6535</v>
      </c>
      <c r="BY135" s="109">
        <v>5760</v>
      </c>
      <c r="BZ135" s="109">
        <v>5979</v>
      </c>
      <c r="CA135" s="109">
        <v>6281</v>
      </c>
      <c r="CB135" s="109">
        <v>6049</v>
      </c>
      <c r="CC135" s="109">
        <v>5978</v>
      </c>
      <c r="CD135" s="109">
        <v>6372</v>
      </c>
      <c r="CE135" s="109">
        <v>6476</v>
      </c>
      <c r="CF135" s="109">
        <v>7119</v>
      </c>
      <c r="CG135" s="109">
        <v>6566</v>
      </c>
      <c r="CH135" s="109">
        <v>5988</v>
      </c>
      <c r="CI135" s="109">
        <v>6011</v>
      </c>
      <c r="CJ135" s="109">
        <v>7237</v>
      </c>
      <c r="CK135" s="109">
        <v>6669</v>
      </c>
      <c r="CL135" s="109">
        <v>5657</v>
      </c>
      <c r="CM135" s="109">
        <v>5670</v>
      </c>
      <c r="CN135" s="109">
        <v>5823</v>
      </c>
      <c r="CO135" s="191">
        <v>6197</v>
      </c>
      <c r="CP135" s="193"/>
      <c r="CQ135" s="109">
        <v>3500</v>
      </c>
      <c r="CR135" s="194" t="s">
        <v>142</v>
      </c>
      <c r="CS135" s="195"/>
      <c r="CT135" s="196">
        <v>3515</v>
      </c>
      <c r="CU135" s="195"/>
      <c r="CV135" s="27">
        <f>CT135+CQ135</f>
        <v>7015</v>
      </c>
      <c r="CW135" s="109">
        <v>6660</v>
      </c>
      <c r="CX135" s="193"/>
      <c r="CY135" s="109"/>
      <c r="CZ135" s="193"/>
      <c r="DA135" s="109"/>
      <c r="DB135" s="27">
        <v>6877</v>
      </c>
      <c r="DC135" s="193"/>
      <c r="DD135" s="109">
        <v>6210</v>
      </c>
      <c r="DE135" s="109"/>
      <c r="DF135" s="109"/>
      <c r="DG135" s="109"/>
      <c r="DH135" s="109"/>
      <c r="DI135" s="109"/>
      <c r="DJ135" s="109"/>
      <c r="DK135" s="109"/>
      <c r="DL135" s="109"/>
      <c r="DM135" s="109"/>
      <c r="DN135" s="109"/>
      <c r="DO135" s="109"/>
      <c r="DP135" s="109"/>
      <c r="DQ135" s="109"/>
      <c r="DR135" s="109"/>
    </row>
    <row r="136" spans="1:122" s="24" customFormat="1" ht="12.95" customHeight="1" x14ac:dyDescent="0.25">
      <c r="A136" s="107" t="str">
        <f t="shared" si="39"/>
        <v>Regulada</v>
      </c>
      <c r="B136" s="168"/>
      <c r="C136" s="48"/>
      <c r="D136" s="168"/>
      <c r="E136" s="168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>
        <v>0</v>
      </c>
      <c r="AD136" s="168">
        <v>288</v>
      </c>
      <c r="AE136" s="168">
        <v>0</v>
      </c>
      <c r="AF136" s="168">
        <v>0</v>
      </c>
      <c r="AG136" s="168">
        <v>0</v>
      </c>
      <c r="AH136" s="168">
        <v>0</v>
      </c>
      <c r="AI136" s="168">
        <v>0</v>
      </c>
      <c r="AJ136" s="497"/>
      <c r="AK136" s="168">
        <v>0</v>
      </c>
      <c r="AL136" s="497"/>
      <c r="AM136" s="168">
        <v>0</v>
      </c>
      <c r="AN136" s="168">
        <v>0</v>
      </c>
      <c r="AO136" s="168">
        <v>0</v>
      </c>
      <c r="AP136" s="168">
        <v>0</v>
      </c>
      <c r="AQ136" s="168">
        <v>0</v>
      </c>
      <c r="AR136" s="168">
        <v>0</v>
      </c>
      <c r="AS136" s="190"/>
      <c r="AT136" s="109">
        <v>0</v>
      </c>
      <c r="AU136" s="109">
        <v>0</v>
      </c>
      <c r="AV136" s="109">
        <v>0</v>
      </c>
      <c r="AW136" s="109">
        <v>0</v>
      </c>
      <c r="AX136" s="109">
        <v>0</v>
      </c>
      <c r="AY136" s="109">
        <v>0</v>
      </c>
      <c r="AZ136" s="109">
        <v>0</v>
      </c>
      <c r="BA136" s="148">
        <v>0</v>
      </c>
      <c r="BB136" s="148">
        <v>0</v>
      </c>
      <c r="BC136" s="109">
        <v>0</v>
      </c>
      <c r="BD136" s="109">
        <v>0</v>
      </c>
      <c r="BE136" s="109"/>
      <c r="BF136" s="109">
        <v>0</v>
      </c>
      <c r="BG136" s="191">
        <v>0</v>
      </c>
      <c r="BH136" s="192" t="s">
        <v>143</v>
      </c>
      <c r="BI136" s="109"/>
      <c r="BJ136" s="109"/>
      <c r="BK136" s="109">
        <v>0</v>
      </c>
      <c r="BL136" s="191"/>
      <c r="BM136" s="193">
        <v>0</v>
      </c>
      <c r="BN136" s="109">
        <v>66</v>
      </c>
      <c r="BO136" s="109">
        <v>450</v>
      </c>
      <c r="BP136" s="109">
        <v>443</v>
      </c>
      <c r="BQ136" s="109">
        <v>544</v>
      </c>
      <c r="BR136" s="109">
        <v>550</v>
      </c>
      <c r="BS136" s="109">
        <v>624</v>
      </c>
      <c r="BT136" s="109">
        <v>651</v>
      </c>
      <c r="BU136" s="109">
        <v>609</v>
      </c>
      <c r="BV136" s="109">
        <v>605</v>
      </c>
      <c r="BW136" s="109">
        <v>468</v>
      </c>
      <c r="BX136" s="109">
        <v>464</v>
      </c>
      <c r="BY136" s="109">
        <v>574</v>
      </c>
      <c r="BZ136" s="109">
        <v>587</v>
      </c>
      <c r="CA136" s="109">
        <v>366</v>
      </c>
      <c r="CB136" s="109">
        <v>409</v>
      </c>
      <c r="CC136" s="109">
        <v>371</v>
      </c>
      <c r="CD136" s="109">
        <v>440</v>
      </c>
      <c r="CE136" s="109">
        <v>435</v>
      </c>
      <c r="CF136" s="109">
        <v>431</v>
      </c>
      <c r="CG136" s="109">
        <v>377</v>
      </c>
      <c r="CH136" s="109">
        <v>458</v>
      </c>
      <c r="CI136" s="109">
        <v>540</v>
      </c>
      <c r="CJ136" s="109">
        <v>593</v>
      </c>
      <c r="CK136" s="109">
        <v>624</v>
      </c>
      <c r="CL136" s="109">
        <v>716</v>
      </c>
      <c r="CM136" s="109">
        <v>709</v>
      </c>
      <c r="CN136" s="109">
        <v>583</v>
      </c>
      <c r="CO136" s="191">
        <v>643</v>
      </c>
      <c r="CP136" s="193"/>
      <c r="CQ136" s="109">
        <v>312</v>
      </c>
      <c r="CR136" s="107" t="s">
        <v>143</v>
      </c>
      <c r="CS136" s="193"/>
      <c r="CT136" s="108">
        <v>311</v>
      </c>
      <c r="CU136" s="193"/>
      <c r="CV136" s="27">
        <f>CT136+CQ136</f>
        <v>623</v>
      </c>
      <c r="CW136" s="109">
        <v>917</v>
      </c>
      <c r="CX136" s="193"/>
      <c r="CY136" s="109"/>
      <c r="CZ136" s="193"/>
      <c r="DA136" s="109"/>
      <c r="DB136" s="27">
        <v>917</v>
      </c>
      <c r="DC136" s="193"/>
      <c r="DD136" s="109">
        <v>980</v>
      </c>
      <c r="DE136" s="109"/>
      <c r="DF136" s="109"/>
      <c r="DG136" s="109"/>
      <c r="DH136" s="109"/>
      <c r="DI136" s="109"/>
      <c r="DJ136" s="109"/>
      <c r="DK136" s="109"/>
      <c r="DL136" s="109"/>
      <c r="DM136" s="109"/>
      <c r="DN136" s="109"/>
      <c r="DO136" s="109"/>
      <c r="DP136" s="109"/>
      <c r="DQ136" s="109"/>
      <c r="DR136" s="109"/>
    </row>
    <row r="137" spans="1:122" s="111" customFormat="1" ht="12.95" customHeight="1" x14ac:dyDescent="0.25">
      <c r="A137" s="110" t="str">
        <f t="shared" ref="A137:A176" si="67">CR137</f>
        <v>Total</v>
      </c>
      <c r="B137" s="171">
        <v>0</v>
      </c>
      <c r="C137" s="171">
        <v>0</v>
      </c>
      <c r="D137" s="171">
        <v>0</v>
      </c>
      <c r="E137" s="171">
        <v>0</v>
      </c>
      <c r="F137" s="171">
        <v>0</v>
      </c>
      <c r="G137" s="171">
        <v>0</v>
      </c>
      <c r="H137" s="171">
        <v>0</v>
      </c>
      <c r="I137" s="171">
        <v>0</v>
      </c>
      <c r="J137" s="171">
        <v>0</v>
      </c>
      <c r="K137" s="171">
        <v>0</v>
      </c>
      <c r="L137" s="171">
        <v>0</v>
      </c>
      <c r="M137" s="171">
        <v>0</v>
      </c>
      <c r="N137" s="171">
        <v>0</v>
      </c>
      <c r="O137" s="171">
        <v>0</v>
      </c>
      <c r="P137" s="171">
        <v>0</v>
      </c>
      <c r="Q137" s="171">
        <v>0</v>
      </c>
      <c r="R137" s="171">
        <v>0</v>
      </c>
      <c r="S137" s="171">
        <v>0</v>
      </c>
      <c r="T137" s="171">
        <v>0</v>
      </c>
      <c r="U137" s="171">
        <v>0</v>
      </c>
      <c r="V137" s="171">
        <v>0</v>
      </c>
      <c r="W137" s="171">
        <v>0</v>
      </c>
      <c r="X137" s="171">
        <v>0</v>
      </c>
      <c r="Y137" s="171">
        <v>0</v>
      </c>
      <c r="Z137" s="171">
        <v>0</v>
      </c>
      <c r="AA137" s="171">
        <v>0</v>
      </c>
      <c r="AB137" s="171">
        <v>0</v>
      </c>
      <c r="AC137" s="171">
        <v>3419</v>
      </c>
      <c r="AD137" s="171">
        <v>4319</v>
      </c>
      <c r="AE137" s="171">
        <v>5376</v>
      </c>
      <c r="AF137" s="171">
        <v>5380</v>
      </c>
      <c r="AG137" s="171">
        <v>5477</v>
      </c>
      <c r="AH137" s="171">
        <v>5591</v>
      </c>
      <c r="AI137" s="171">
        <v>1736</v>
      </c>
      <c r="AJ137" s="171">
        <v>3500</v>
      </c>
      <c r="AK137" s="171">
        <v>3068</v>
      </c>
      <c r="AL137" s="171">
        <v>3500</v>
      </c>
      <c r="AM137" s="171">
        <v>4804</v>
      </c>
      <c r="AN137" s="171">
        <v>5021</v>
      </c>
      <c r="AO137" s="171">
        <v>5191</v>
      </c>
      <c r="AP137" s="171">
        <v>5519</v>
      </c>
      <c r="AQ137" s="171">
        <v>5758</v>
      </c>
      <c r="AR137" s="171">
        <v>6182</v>
      </c>
      <c r="AS137" s="172"/>
      <c r="AT137" s="83">
        <v>6399</v>
      </c>
      <c r="AU137" s="83">
        <v>6719</v>
      </c>
      <c r="AV137" s="83">
        <v>7854</v>
      </c>
      <c r="AW137" s="83">
        <v>7477</v>
      </c>
      <c r="AX137" s="83">
        <v>6427</v>
      </c>
      <c r="AY137" s="83">
        <v>5340</v>
      </c>
      <c r="AZ137" s="83">
        <v>5358</v>
      </c>
      <c r="BA137" s="83">
        <v>3981</v>
      </c>
      <c r="BB137" s="83">
        <v>1277</v>
      </c>
      <c r="BC137" s="83">
        <v>5258</v>
      </c>
      <c r="BD137" s="83">
        <v>5605</v>
      </c>
      <c r="BE137" s="83"/>
      <c r="BF137" s="83">
        <v>2819</v>
      </c>
      <c r="BG137" s="84">
        <v>6080</v>
      </c>
      <c r="BH137" s="85" t="s">
        <v>43</v>
      </c>
      <c r="BI137" s="86"/>
      <c r="BJ137" s="86"/>
      <c r="BK137" s="86">
        <v>3261</v>
      </c>
      <c r="BL137" s="173"/>
      <c r="BM137" s="174">
        <v>6080</v>
      </c>
      <c r="BN137" s="86">
        <v>5722</v>
      </c>
      <c r="BO137" s="86">
        <v>5873</v>
      </c>
      <c r="BP137" s="86">
        <v>6326</v>
      </c>
      <c r="BQ137" s="86">
        <v>6401</v>
      </c>
      <c r="BR137" s="86">
        <v>7287</v>
      </c>
      <c r="BS137" s="86">
        <v>8052</v>
      </c>
      <c r="BT137" s="86">
        <v>7177</v>
      </c>
      <c r="BU137" s="86">
        <v>6227</v>
      </c>
      <c r="BV137" s="86">
        <v>6142</v>
      </c>
      <c r="BW137" s="86">
        <v>6198</v>
      </c>
      <c r="BX137" s="86">
        <v>6999</v>
      </c>
      <c r="BY137" s="86">
        <v>6334</v>
      </c>
      <c r="BZ137" s="86">
        <v>6566</v>
      </c>
      <c r="CA137" s="86">
        <v>6647</v>
      </c>
      <c r="CB137" s="86">
        <v>6458</v>
      </c>
      <c r="CC137" s="86">
        <v>6349</v>
      </c>
      <c r="CD137" s="86">
        <v>6812</v>
      </c>
      <c r="CE137" s="86">
        <v>6911</v>
      </c>
      <c r="CF137" s="86">
        <v>7550</v>
      </c>
      <c r="CG137" s="86">
        <v>6943</v>
      </c>
      <c r="CH137" s="86">
        <v>6446</v>
      </c>
      <c r="CI137" s="86">
        <v>6551</v>
      </c>
      <c r="CJ137" s="86">
        <v>7830</v>
      </c>
      <c r="CK137" s="86">
        <v>7293</v>
      </c>
      <c r="CL137" s="86">
        <v>6373</v>
      </c>
      <c r="CM137" s="86">
        <v>6379</v>
      </c>
      <c r="CN137" s="86">
        <v>6406</v>
      </c>
      <c r="CO137" s="173">
        <v>6840</v>
      </c>
      <c r="CP137" s="174"/>
      <c r="CQ137" s="86">
        <v>3812</v>
      </c>
      <c r="CR137" s="110" t="s">
        <v>43</v>
      </c>
      <c r="CS137" s="174"/>
      <c r="CT137" s="86">
        <f t="shared" ref="CT137:DB137" si="68">SUM(CT135:CT136)</f>
        <v>3826</v>
      </c>
      <c r="CU137" s="174"/>
      <c r="CV137" s="86">
        <f t="shared" si="68"/>
        <v>7638</v>
      </c>
      <c r="CW137" s="86">
        <f t="shared" si="68"/>
        <v>7577</v>
      </c>
      <c r="CX137" s="174"/>
      <c r="CY137" s="86">
        <f>SUM(CY135:CY136)</f>
        <v>0</v>
      </c>
      <c r="CZ137" s="174"/>
      <c r="DA137" s="86">
        <f>SUM(DA135:DA136)</f>
        <v>0</v>
      </c>
      <c r="DB137" s="86">
        <f t="shared" si="68"/>
        <v>7794</v>
      </c>
      <c r="DC137" s="174"/>
      <c r="DD137" s="86">
        <f t="shared" ref="DD137:DR137" si="69">SUM(DD135:DD136)</f>
        <v>7190</v>
      </c>
      <c r="DE137" s="86">
        <f t="shared" si="69"/>
        <v>0</v>
      </c>
      <c r="DF137" s="86">
        <f t="shared" si="69"/>
        <v>0</v>
      </c>
      <c r="DG137" s="86">
        <f t="shared" si="69"/>
        <v>0</v>
      </c>
      <c r="DH137" s="86">
        <f t="shared" si="69"/>
        <v>0</v>
      </c>
      <c r="DI137" s="86">
        <f t="shared" si="69"/>
        <v>0</v>
      </c>
      <c r="DJ137" s="86">
        <f t="shared" si="69"/>
        <v>0</v>
      </c>
      <c r="DK137" s="86">
        <f t="shared" si="69"/>
        <v>0</v>
      </c>
      <c r="DL137" s="86">
        <f t="shared" si="69"/>
        <v>0</v>
      </c>
      <c r="DM137" s="86">
        <f t="shared" si="69"/>
        <v>0</v>
      </c>
      <c r="DN137" s="86">
        <f t="shared" si="69"/>
        <v>0</v>
      </c>
      <c r="DO137" s="86">
        <f t="shared" si="69"/>
        <v>0</v>
      </c>
      <c r="DP137" s="86">
        <f t="shared" si="69"/>
        <v>0</v>
      </c>
      <c r="DQ137" s="86">
        <f t="shared" si="69"/>
        <v>0</v>
      </c>
      <c r="DR137" s="86">
        <f t="shared" si="69"/>
        <v>0</v>
      </c>
    </row>
    <row r="138" spans="1:122" ht="12.95" customHeight="1" x14ac:dyDescent="0.25">
      <c r="A138" s="73">
        <f t="shared" si="67"/>
        <v>0</v>
      </c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81"/>
      <c r="AK138" s="74"/>
      <c r="AL138" s="81"/>
      <c r="AM138" s="74"/>
      <c r="AN138" s="74"/>
      <c r="AO138" s="74"/>
      <c r="AP138" s="74"/>
      <c r="AQ138" s="74"/>
      <c r="AR138" s="74"/>
      <c r="AS138" s="81"/>
      <c r="AT138" s="74"/>
      <c r="AU138" s="74"/>
      <c r="AV138" s="74"/>
      <c r="AW138" s="74"/>
      <c r="AX138" s="74"/>
      <c r="AY138" s="74"/>
      <c r="AZ138" s="74"/>
      <c r="BA138" s="81"/>
      <c r="BB138" s="81"/>
      <c r="BC138" s="74"/>
      <c r="BD138" s="74"/>
      <c r="BE138" s="74"/>
      <c r="BF138" s="74"/>
      <c r="BG138" s="74"/>
      <c r="BH138" s="73"/>
      <c r="BI138" s="74"/>
      <c r="BJ138" s="74"/>
      <c r="BK138" s="74"/>
      <c r="BL138" s="74"/>
      <c r="BM138" s="74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  <c r="CG138" s="74"/>
      <c r="CH138" s="74"/>
      <c r="CI138" s="74"/>
      <c r="CJ138" s="74"/>
      <c r="CK138" s="74"/>
      <c r="CL138" s="74"/>
      <c r="CM138" s="74"/>
      <c r="CN138" s="74"/>
      <c r="CO138" s="74"/>
      <c r="CP138" s="74"/>
      <c r="CQ138" s="74">
        <v>0</v>
      </c>
      <c r="CR138" s="131"/>
      <c r="CS138" s="132"/>
      <c r="CT138" s="132"/>
      <c r="CU138" s="132"/>
      <c r="CV138" s="74"/>
      <c r="CW138" s="74"/>
      <c r="CX138" s="74"/>
      <c r="CY138" s="74"/>
      <c r="CZ138" s="74"/>
      <c r="DA138" s="74"/>
      <c r="DB138" s="74"/>
      <c r="DC138" s="74"/>
      <c r="DD138" s="74"/>
      <c r="DE138" s="74"/>
      <c r="DF138" s="74"/>
      <c r="DG138" s="74"/>
      <c r="DH138" s="74"/>
      <c r="DI138" s="74"/>
      <c r="DJ138" s="74"/>
      <c r="DK138" s="74"/>
      <c r="DL138" s="74"/>
      <c r="DM138" s="74"/>
      <c r="DN138" s="74"/>
      <c r="DO138" s="74"/>
      <c r="DP138" s="74"/>
      <c r="DQ138" s="74"/>
      <c r="DR138" s="74"/>
    </row>
    <row r="139" spans="1:122" s="90" customFormat="1" ht="12.95" customHeight="1" x14ac:dyDescent="0.25">
      <c r="A139" s="57" t="str">
        <f t="shared" si="67"/>
        <v>19. ESPECIALIDADES MÉDICAS PARA PORTA DE ENTRADA</v>
      </c>
      <c r="B139" s="164"/>
      <c r="C139" s="165">
        <v>43831</v>
      </c>
      <c r="D139" s="165">
        <v>43862</v>
      </c>
      <c r="E139" s="165">
        <v>43891</v>
      </c>
      <c r="F139" s="165">
        <v>43922</v>
      </c>
      <c r="G139" s="165">
        <v>43952</v>
      </c>
      <c r="H139" s="165">
        <v>43983</v>
      </c>
      <c r="I139" s="165">
        <v>44013</v>
      </c>
      <c r="J139" s="165">
        <v>44044</v>
      </c>
      <c r="K139" s="165">
        <v>44075</v>
      </c>
      <c r="L139" s="165">
        <v>44105</v>
      </c>
      <c r="M139" s="165">
        <v>44136</v>
      </c>
      <c r="N139" s="165">
        <v>44166</v>
      </c>
      <c r="O139" s="164"/>
      <c r="P139" s="165">
        <v>44197</v>
      </c>
      <c r="Q139" s="165">
        <v>44228</v>
      </c>
      <c r="R139" s="165">
        <v>44256</v>
      </c>
      <c r="S139" s="165">
        <v>44287</v>
      </c>
      <c r="T139" s="165">
        <v>44317</v>
      </c>
      <c r="U139" s="165">
        <v>44348</v>
      </c>
      <c r="V139" s="165">
        <v>44378</v>
      </c>
      <c r="W139" s="165">
        <v>44409</v>
      </c>
      <c r="X139" s="165">
        <v>44440</v>
      </c>
      <c r="Y139" s="165">
        <v>44470</v>
      </c>
      <c r="Z139" s="165">
        <v>44501</v>
      </c>
      <c r="AA139" s="165">
        <v>44531</v>
      </c>
      <c r="AB139" s="164"/>
      <c r="AC139" s="165">
        <v>44562</v>
      </c>
      <c r="AD139" s="165">
        <v>44593</v>
      </c>
      <c r="AE139" s="165">
        <v>44621</v>
      </c>
      <c r="AF139" s="165">
        <v>44652</v>
      </c>
      <c r="AG139" s="165">
        <v>44682</v>
      </c>
      <c r="AH139" s="165">
        <v>44713</v>
      </c>
      <c r="AI139" s="165" t="s">
        <v>8</v>
      </c>
      <c r="AJ139" s="166" t="s">
        <v>7</v>
      </c>
      <c r="AK139" s="165" t="s">
        <v>10</v>
      </c>
      <c r="AL139" s="166"/>
      <c r="AM139" s="165">
        <v>44743</v>
      </c>
      <c r="AN139" s="165">
        <v>44774</v>
      </c>
      <c r="AO139" s="165">
        <v>44805</v>
      </c>
      <c r="AP139" s="165">
        <v>44835</v>
      </c>
      <c r="AQ139" s="165">
        <v>44866</v>
      </c>
      <c r="AR139" s="165">
        <v>44896</v>
      </c>
      <c r="AS139" s="167"/>
      <c r="AT139" s="40">
        <v>44927</v>
      </c>
      <c r="AU139" s="40">
        <v>44958</v>
      </c>
      <c r="AV139" s="40">
        <v>44986</v>
      </c>
      <c r="AW139" s="40">
        <v>45017</v>
      </c>
      <c r="AX139" s="40">
        <v>45047</v>
      </c>
      <c r="AY139" s="40">
        <v>45078</v>
      </c>
      <c r="AZ139" s="40">
        <v>45108</v>
      </c>
      <c r="BA139" s="41" t="s">
        <v>12</v>
      </c>
      <c r="BB139" s="41" t="s">
        <v>13</v>
      </c>
      <c r="BC139" s="40">
        <v>45139</v>
      </c>
      <c r="BD139" s="40">
        <v>45170</v>
      </c>
      <c r="BE139" s="40"/>
      <c r="BF139" s="40" t="s">
        <v>15</v>
      </c>
      <c r="BG139" s="43">
        <v>45200</v>
      </c>
      <c r="BH139" s="62" t="s">
        <v>144</v>
      </c>
      <c r="BI139" s="11"/>
      <c r="BJ139" s="11"/>
      <c r="BK139" s="11" t="s">
        <v>18</v>
      </c>
      <c r="BL139" s="133"/>
      <c r="BM139" s="134">
        <v>45200</v>
      </c>
      <c r="BN139" s="45">
        <v>45231</v>
      </c>
      <c r="BO139" s="45">
        <v>45261</v>
      </c>
      <c r="BP139" s="45">
        <v>45292</v>
      </c>
      <c r="BQ139" s="45">
        <v>45323</v>
      </c>
      <c r="BR139" s="45">
        <v>45352</v>
      </c>
      <c r="BS139" s="45">
        <v>45383</v>
      </c>
      <c r="BT139" s="45">
        <v>45413</v>
      </c>
      <c r="BU139" s="45">
        <v>45444</v>
      </c>
      <c r="BV139" s="45">
        <v>45474</v>
      </c>
      <c r="BW139" s="45">
        <v>45505</v>
      </c>
      <c r="BX139" s="45">
        <v>45536</v>
      </c>
      <c r="BY139" s="45">
        <v>45566</v>
      </c>
      <c r="BZ139" s="45">
        <v>45597</v>
      </c>
      <c r="CA139" s="45">
        <v>45627</v>
      </c>
      <c r="CB139" s="45">
        <v>45658</v>
      </c>
      <c r="CC139" s="45">
        <v>45689</v>
      </c>
      <c r="CD139" s="45">
        <v>45717</v>
      </c>
      <c r="CE139" s="45">
        <v>45748</v>
      </c>
      <c r="CF139" s="45">
        <v>45778</v>
      </c>
      <c r="CG139" s="45">
        <v>45809</v>
      </c>
      <c r="CH139" s="45">
        <v>45839</v>
      </c>
      <c r="CI139" s="45">
        <v>45870</v>
      </c>
      <c r="CJ139" s="45">
        <v>45901</v>
      </c>
      <c r="CK139" s="45">
        <v>45931</v>
      </c>
      <c r="CL139" s="45">
        <v>45962</v>
      </c>
      <c r="CM139" s="45">
        <v>45992</v>
      </c>
      <c r="CN139" s="45">
        <v>46023</v>
      </c>
      <c r="CO139" s="135">
        <v>46054</v>
      </c>
      <c r="CP139" s="136"/>
      <c r="CQ139" s="135" t="s">
        <v>21</v>
      </c>
      <c r="CR139" s="137" t="s">
        <v>145</v>
      </c>
      <c r="CS139" s="138"/>
      <c r="CT139" s="138" t="str">
        <f t="shared" ref="CT139:DR139" si="70">CT$5</f>
        <v>16/03 à 31/03</v>
      </c>
      <c r="CU139" s="136"/>
      <c r="CV139" s="136" t="e">
        <f t="shared" ca="1" si="70"/>
        <v>#NAME?</v>
      </c>
      <c r="CW139" s="45" t="e">
        <f t="shared" ca="1" si="70"/>
        <v>#NAME?</v>
      </c>
      <c r="CX139" s="45"/>
      <c r="CY139" s="45" t="str">
        <f t="shared" si="70"/>
        <v>01/05 à 15/05</v>
      </c>
      <c r="CZ139" s="45"/>
      <c r="DA139" s="45" t="str">
        <f t="shared" si="70"/>
        <v>16/05 à 31/05</v>
      </c>
      <c r="DB139" s="45" t="e">
        <f t="shared" ca="1" si="70"/>
        <v>#NAME?</v>
      </c>
      <c r="DC139" s="45"/>
      <c r="DD139" s="45" t="e">
        <f t="shared" ca="1" si="70"/>
        <v>#NAME?</v>
      </c>
      <c r="DE139" s="45" t="e">
        <f t="shared" ca="1" si="70"/>
        <v>#NAME?</v>
      </c>
      <c r="DF139" s="45" t="e">
        <f t="shared" ca="1" si="70"/>
        <v>#NAME?</v>
      </c>
      <c r="DG139" s="45" t="e">
        <f t="shared" ca="1" si="70"/>
        <v>#NAME?</v>
      </c>
      <c r="DH139" s="45" t="e">
        <f t="shared" ca="1" si="70"/>
        <v>#NAME?</v>
      </c>
      <c r="DI139" s="45" t="e">
        <f t="shared" ca="1" si="70"/>
        <v>#NAME?</v>
      </c>
      <c r="DJ139" s="45" t="e">
        <f t="shared" ca="1" si="70"/>
        <v>#NAME?</v>
      </c>
      <c r="DK139" s="45" t="e">
        <f t="shared" ca="1" si="70"/>
        <v>#NAME?</v>
      </c>
      <c r="DL139" s="45" t="e">
        <f t="shared" ca="1" si="70"/>
        <v>#NAME?</v>
      </c>
      <c r="DM139" s="45" t="e">
        <f t="shared" ca="1" si="70"/>
        <v>#NAME?</v>
      </c>
      <c r="DN139" s="45" t="e">
        <f t="shared" ca="1" si="70"/>
        <v>#NAME?</v>
      </c>
      <c r="DO139" s="45" t="e">
        <f t="shared" ca="1" si="70"/>
        <v>#NAME?</v>
      </c>
      <c r="DP139" s="45" t="e">
        <f t="shared" ca="1" si="70"/>
        <v>#NAME?</v>
      </c>
      <c r="DQ139" s="45" t="e">
        <f t="shared" ca="1" si="70"/>
        <v>#NAME?</v>
      </c>
      <c r="DR139" s="45" t="str">
        <f t="shared" si="70"/>
        <v>01/08 à 24/08</v>
      </c>
    </row>
    <row r="140" spans="1:122" s="24" customFormat="1" ht="12.95" customHeight="1" x14ac:dyDescent="0.25">
      <c r="A140" s="107" t="str">
        <f t="shared" si="67"/>
        <v>Cirurgia Geral</v>
      </c>
      <c r="B140" s="168"/>
      <c r="C140" s="168"/>
      <c r="D140" s="168"/>
      <c r="E140" s="168"/>
      <c r="F140" s="168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>
        <v>0</v>
      </c>
      <c r="AJ140" s="197"/>
      <c r="AK140" s="168">
        <v>0</v>
      </c>
      <c r="AL140" s="197"/>
      <c r="AM140" s="168">
        <v>0</v>
      </c>
      <c r="AN140" s="168">
        <v>0</v>
      </c>
      <c r="AO140" s="168">
        <v>0</v>
      </c>
      <c r="AP140" s="168">
        <v>0</v>
      </c>
      <c r="AQ140" s="168">
        <v>0</v>
      </c>
      <c r="AR140" s="168">
        <v>0</v>
      </c>
      <c r="AS140" s="147"/>
      <c r="AT140" s="109">
        <v>0</v>
      </c>
      <c r="AU140" s="109">
        <v>0</v>
      </c>
      <c r="AV140" s="109">
        <v>0</v>
      </c>
      <c r="AW140" s="109">
        <v>0</v>
      </c>
      <c r="AX140" s="109">
        <v>0</v>
      </c>
      <c r="AY140" s="109">
        <v>0</v>
      </c>
      <c r="AZ140" s="109">
        <v>0</v>
      </c>
      <c r="BA140" s="148">
        <v>0</v>
      </c>
      <c r="BB140" s="148">
        <v>0</v>
      </c>
      <c r="BC140" s="109">
        <v>0</v>
      </c>
      <c r="BD140" s="109">
        <v>0</v>
      </c>
      <c r="BE140" s="109"/>
      <c r="BF140" s="109">
        <v>0</v>
      </c>
      <c r="BG140" s="191">
        <v>0</v>
      </c>
      <c r="BH140" s="192" t="s">
        <v>61</v>
      </c>
      <c r="BI140" s="109"/>
      <c r="BJ140" s="109"/>
      <c r="BK140" s="109">
        <v>0</v>
      </c>
      <c r="BL140" s="191"/>
      <c r="BM140" s="193">
        <v>0</v>
      </c>
      <c r="BN140" s="109">
        <v>306</v>
      </c>
      <c r="BO140" s="109">
        <v>429</v>
      </c>
      <c r="BP140" s="109">
        <v>419</v>
      </c>
      <c r="BQ140" s="109">
        <v>280</v>
      </c>
      <c r="BR140" s="109">
        <v>333</v>
      </c>
      <c r="BS140" s="109">
        <v>433</v>
      </c>
      <c r="BT140" s="109">
        <v>379</v>
      </c>
      <c r="BU140" s="109">
        <v>380</v>
      </c>
      <c r="BV140" s="109">
        <v>459</v>
      </c>
      <c r="BW140" s="109">
        <v>377</v>
      </c>
      <c r="BX140" s="109">
        <v>358</v>
      </c>
      <c r="BY140" s="109">
        <v>384</v>
      </c>
      <c r="BZ140" s="109">
        <v>339</v>
      </c>
      <c r="CA140" s="109">
        <v>330</v>
      </c>
      <c r="CB140" s="109">
        <v>355</v>
      </c>
      <c r="CC140" s="109">
        <v>315</v>
      </c>
      <c r="CD140" s="109">
        <v>412</v>
      </c>
      <c r="CE140" s="109">
        <v>347</v>
      </c>
      <c r="CF140" s="109">
        <v>366</v>
      </c>
      <c r="CG140" s="109">
        <v>272</v>
      </c>
      <c r="CH140" s="109">
        <v>354</v>
      </c>
      <c r="CI140" s="109">
        <v>387</v>
      </c>
      <c r="CJ140" s="109">
        <v>396</v>
      </c>
      <c r="CK140" s="109">
        <v>402</v>
      </c>
      <c r="CL140" s="109">
        <v>430</v>
      </c>
      <c r="CM140" s="109">
        <v>487</v>
      </c>
      <c r="CN140" s="109">
        <v>436</v>
      </c>
      <c r="CO140" s="191">
        <v>450</v>
      </c>
      <c r="CP140" s="193"/>
      <c r="CQ140" s="109">
        <v>332</v>
      </c>
      <c r="CR140" s="194" t="s">
        <v>61</v>
      </c>
      <c r="CS140" s="195"/>
      <c r="CT140" s="196">
        <v>322</v>
      </c>
      <c r="CU140" s="195"/>
      <c r="CV140" s="27">
        <f>CT140+CQ140</f>
        <v>654</v>
      </c>
      <c r="CW140" s="109">
        <v>762</v>
      </c>
      <c r="CX140" s="193"/>
      <c r="CY140" s="109"/>
      <c r="CZ140" s="193"/>
      <c r="DA140" s="109"/>
      <c r="DB140" s="27">
        <v>716</v>
      </c>
      <c r="DC140" s="193"/>
      <c r="DD140" s="109">
        <v>762</v>
      </c>
      <c r="DE140" s="109"/>
      <c r="DF140" s="109"/>
      <c r="DG140" s="109"/>
      <c r="DH140" s="109"/>
      <c r="DI140" s="109"/>
      <c r="DJ140" s="109"/>
      <c r="DK140" s="109"/>
      <c r="DL140" s="109"/>
      <c r="DM140" s="109"/>
      <c r="DN140" s="109"/>
      <c r="DO140" s="109"/>
      <c r="DP140" s="109"/>
      <c r="DQ140" s="109"/>
      <c r="DR140" s="109"/>
    </row>
    <row r="141" spans="1:122" s="24" customFormat="1" ht="12.95" customHeight="1" x14ac:dyDescent="0.25">
      <c r="A141" s="107" t="str">
        <f t="shared" si="67"/>
        <v>Clínico Geral</v>
      </c>
      <c r="B141" s="168"/>
      <c r="C141" s="168"/>
      <c r="D141" s="168"/>
      <c r="E141" s="168"/>
      <c r="F141" s="168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>
        <v>1736</v>
      </c>
      <c r="AJ141" s="197"/>
      <c r="AK141" s="168">
        <v>3068</v>
      </c>
      <c r="AL141" s="197"/>
      <c r="AM141" s="168">
        <v>4804</v>
      </c>
      <c r="AN141" s="168">
        <v>5021</v>
      </c>
      <c r="AO141" s="168">
        <v>5191</v>
      </c>
      <c r="AP141" s="168">
        <v>5519</v>
      </c>
      <c r="AQ141" s="168">
        <v>5758</v>
      </c>
      <c r="AR141" s="168">
        <v>6182</v>
      </c>
      <c r="AS141" s="147"/>
      <c r="AT141" s="109">
        <v>6399</v>
      </c>
      <c r="AU141" s="109">
        <v>6719</v>
      </c>
      <c r="AV141" s="109">
        <v>7854</v>
      </c>
      <c r="AW141" s="109">
        <v>7477</v>
      </c>
      <c r="AX141" s="109">
        <v>6427</v>
      </c>
      <c r="AY141" s="109">
        <v>5340</v>
      </c>
      <c r="AZ141" s="109">
        <v>5358</v>
      </c>
      <c r="BA141" s="148">
        <v>3981</v>
      </c>
      <c r="BB141" s="148">
        <v>1277</v>
      </c>
      <c r="BC141" s="109">
        <v>5258</v>
      </c>
      <c r="BD141" s="109">
        <v>5605</v>
      </c>
      <c r="BE141" s="109"/>
      <c r="BF141" s="109">
        <v>2819</v>
      </c>
      <c r="BG141" s="191">
        <v>6080</v>
      </c>
      <c r="BH141" s="192" t="s">
        <v>146</v>
      </c>
      <c r="BI141" s="109"/>
      <c r="BJ141" s="109"/>
      <c r="BK141" s="109">
        <v>3261</v>
      </c>
      <c r="BL141" s="191"/>
      <c r="BM141" s="193">
        <v>6080</v>
      </c>
      <c r="BN141" s="109">
        <v>5297</v>
      </c>
      <c r="BO141" s="109">
        <v>5059</v>
      </c>
      <c r="BP141" s="109">
        <v>5533</v>
      </c>
      <c r="BQ141" s="109">
        <v>5818</v>
      </c>
      <c r="BR141" s="109">
        <v>6588</v>
      </c>
      <c r="BS141" s="109">
        <v>7219</v>
      </c>
      <c r="BT141" s="109">
        <v>6424</v>
      </c>
      <c r="BU141" s="109">
        <v>5398</v>
      </c>
      <c r="BV141" s="109">
        <v>5265</v>
      </c>
      <c r="BW141" s="109">
        <v>5349</v>
      </c>
      <c r="BX141" s="109">
        <v>6135</v>
      </c>
      <c r="BY141" s="109">
        <v>5449</v>
      </c>
      <c r="BZ141" s="109">
        <v>5799</v>
      </c>
      <c r="CA141" s="109">
        <v>5845</v>
      </c>
      <c r="CB141" s="109">
        <v>5650</v>
      </c>
      <c r="CC141" s="109">
        <v>5660</v>
      </c>
      <c r="CD141" s="109">
        <v>5904</v>
      </c>
      <c r="CE141" s="109">
        <v>6118</v>
      </c>
      <c r="CF141" s="109">
        <v>6644</v>
      </c>
      <c r="CG141" s="109">
        <v>6175</v>
      </c>
      <c r="CH141" s="109">
        <v>5548</v>
      </c>
      <c r="CI141" s="109">
        <v>5595</v>
      </c>
      <c r="CJ141" s="198">
        <v>6788</v>
      </c>
      <c r="CK141" s="109">
        <v>6679</v>
      </c>
      <c r="CL141" s="109">
        <v>6373</v>
      </c>
      <c r="CM141" s="109">
        <v>6379</v>
      </c>
      <c r="CN141" s="109">
        <v>6406</v>
      </c>
      <c r="CO141" s="191">
        <v>6840</v>
      </c>
      <c r="CP141" s="193"/>
      <c r="CQ141" s="109">
        <v>3812</v>
      </c>
      <c r="CR141" s="107" t="s">
        <v>146</v>
      </c>
      <c r="CS141" s="193"/>
      <c r="CT141" s="108">
        <v>3826</v>
      </c>
      <c r="CU141" s="193"/>
      <c r="CV141" s="27">
        <f>CT141+CQ141</f>
        <v>7638</v>
      </c>
      <c r="CW141" s="109">
        <v>7577</v>
      </c>
      <c r="CX141" s="193"/>
      <c r="CY141" s="109"/>
      <c r="CZ141" s="193"/>
      <c r="DA141" s="109"/>
      <c r="DB141" s="27">
        <v>7794</v>
      </c>
      <c r="DC141" s="193"/>
      <c r="DD141" s="109">
        <v>7190</v>
      </c>
      <c r="DE141" s="109"/>
      <c r="DF141" s="109"/>
      <c r="DG141" s="109"/>
      <c r="DH141" s="109"/>
      <c r="DI141" s="109"/>
      <c r="DJ141" s="109"/>
      <c r="DK141" s="109"/>
      <c r="DL141" s="109"/>
      <c r="DM141" s="109"/>
      <c r="DN141" s="109"/>
      <c r="DO141" s="109"/>
      <c r="DP141" s="109"/>
      <c r="DQ141" s="109"/>
      <c r="DR141" s="109"/>
    </row>
    <row r="142" spans="1:122" s="24" customFormat="1" ht="12.95" customHeight="1" x14ac:dyDescent="0.25">
      <c r="A142" s="107" t="str">
        <f t="shared" si="67"/>
        <v>Ortopedia e Traumatologia</v>
      </c>
      <c r="B142" s="168"/>
      <c r="C142" s="168"/>
      <c r="D142" s="168"/>
      <c r="E142" s="168"/>
      <c r="F142" s="168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97"/>
      <c r="AK142" s="168"/>
      <c r="AL142" s="197"/>
      <c r="AM142" s="168"/>
      <c r="AN142" s="168"/>
      <c r="AO142" s="168"/>
      <c r="AP142" s="168"/>
      <c r="AQ142" s="168"/>
      <c r="AR142" s="168"/>
      <c r="AS142" s="147"/>
      <c r="AT142" s="109"/>
      <c r="AU142" s="109"/>
      <c r="AV142" s="109"/>
      <c r="AW142" s="109"/>
      <c r="AX142" s="109"/>
      <c r="AY142" s="109"/>
      <c r="AZ142" s="109"/>
      <c r="BA142" s="148"/>
      <c r="BB142" s="148"/>
      <c r="BC142" s="109"/>
      <c r="BD142" s="109"/>
      <c r="BE142" s="109"/>
      <c r="BF142" s="109"/>
      <c r="BG142" s="191"/>
      <c r="BH142" s="192" t="s">
        <v>71</v>
      </c>
      <c r="BI142" s="109"/>
      <c r="BJ142" s="109"/>
      <c r="BK142" s="109"/>
      <c r="BL142" s="191"/>
      <c r="BM142" s="193"/>
      <c r="BN142" s="109">
        <v>113</v>
      </c>
      <c r="BO142" s="109">
        <v>353</v>
      </c>
      <c r="BP142" s="109">
        <v>349</v>
      </c>
      <c r="BQ142" s="109">
        <v>268</v>
      </c>
      <c r="BR142" s="109">
        <v>332</v>
      </c>
      <c r="BS142" s="109">
        <v>350</v>
      </c>
      <c r="BT142" s="109">
        <v>342</v>
      </c>
      <c r="BU142" s="109">
        <v>406</v>
      </c>
      <c r="BV142" s="109">
        <v>381</v>
      </c>
      <c r="BW142" s="109">
        <v>418</v>
      </c>
      <c r="BX142" s="109">
        <v>435</v>
      </c>
      <c r="BY142" s="109">
        <v>461</v>
      </c>
      <c r="BZ142" s="109">
        <v>392</v>
      </c>
      <c r="CA142" s="109">
        <v>439</v>
      </c>
      <c r="CB142" s="109">
        <v>416</v>
      </c>
      <c r="CC142" s="109">
        <v>342</v>
      </c>
      <c r="CD142" s="109">
        <v>455</v>
      </c>
      <c r="CE142" s="109">
        <v>409</v>
      </c>
      <c r="CF142" s="109">
        <v>492</v>
      </c>
      <c r="CG142" s="109">
        <v>462</v>
      </c>
      <c r="CH142" s="109">
        <v>489</v>
      </c>
      <c r="CI142" s="109">
        <v>514</v>
      </c>
      <c r="CJ142" s="109">
        <v>259</v>
      </c>
      <c r="CK142" s="109">
        <v>193</v>
      </c>
      <c r="CL142" s="109">
        <v>267</v>
      </c>
      <c r="CM142" s="109">
        <v>458</v>
      </c>
      <c r="CN142" s="109">
        <v>462</v>
      </c>
      <c r="CO142" s="191">
        <v>464</v>
      </c>
      <c r="CP142" s="193"/>
      <c r="CQ142" s="109">
        <v>270</v>
      </c>
      <c r="CR142" s="107" t="s">
        <v>71</v>
      </c>
      <c r="CS142" s="193"/>
      <c r="CT142" s="108">
        <v>294</v>
      </c>
      <c r="CU142" s="193"/>
      <c r="CV142" s="27">
        <f>CT142+CQ142</f>
        <v>564</v>
      </c>
      <c r="CW142" s="109">
        <v>528</v>
      </c>
      <c r="CX142" s="193"/>
      <c r="CY142" s="109"/>
      <c r="CZ142" s="193"/>
      <c r="DA142" s="109"/>
      <c r="DB142" s="27">
        <v>496</v>
      </c>
      <c r="DC142" s="193"/>
      <c r="DD142" s="109">
        <v>596</v>
      </c>
      <c r="DE142" s="109"/>
      <c r="DF142" s="109"/>
      <c r="DG142" s="109"/>
      <c r="DH142" s="109"/>
      <c r="DI142" s="109"/>
      <c r="DJ142" s="109"/>
      <c r="DK142" s="109"/>
      <c r="DL142" s="109"/>
      <c r="DM142" s="109"/>
      <c r="DN142" s="109"/>
      <c r="DO142" s="109"/>
      <c r="DP142" s="109"/>
      <c r="DQ142" s="109"/>
      <c r="DR142" s="109"/>
    </row>
    <row r="143" spans="1:122" s="24" customFormat="1" ht="12.95" customHeight="1" x14ac:dyDescent="0.25">
      <c r="A143" s="107" t="str">
        <f t="shared" si="67"/>
        <v>Cirurgia Bucomaxilo Facial</v>
      </c>
      <c r="B143" s="168"/>
      <c r="C143" s="168"/>
      <c r="D143" s="168"/>
      <c r="E143" s="168"/>
      <c r="F143" s="168"/>
      <c r="G143" s="168"/>
      <c r="H143" s="168"/>
      <c r="I143" s="168"/>
      <c r="J143" s="168"/>
      <c r="K143" s="168"/>
      <c r="L143" s="168"/>
      <c r="M143" s="168"/>
      <c r="N143" s="168"/>
      <c r="O143" s="168"/>
      <c r="P143" s="168"/>
      <c r="Q143" s="168"/>
      <c r="R143" s="168"/>
      <c r="S143" s="168"/>
      <c r="T143" s="168"/>
      <c r="U143" s="168"/>
      <c r="V143" s="168"/>
      <c r="W143" s="168"/>
      <c r="X143" s="168"/>
      <c r="Y143" s="168"/>
      <c r="Z143" s="168"/>
      <c r="AA143" s="168"/>
      <c r="AB143" s="168"/>
      <c r="AC143" s="168"/>
      <c r="AD143" s="168"/>
      <c r="AE143" s="168"/>
      <c r="AF143" s="168"/>
      <c r="AG143" s="168"/>
      <c r="AH143" s="168"/>
      <c r="AI143" s="168"/>
      <c r="AJ143" s="197"/>
      <c r="AK143" s="168"/>
      <c r="AL143" s="197"/>
      <c r="AM143" s="168"/>
      <c r="AN143" s="168"/>
      <c r="AO143" s="168"/>
      <c r="AP143" s="168"/>
      <c r="AQ143" s="168"/>
      <c r="AR143" s="168"/>
      <c r="AS143" s="147"/>
      <c r="AT143" s="109"/>
      <c r="AU143" s="109"/>
      <c r="AV143" s="109"/>
      <c r="AW143" s="109"/>
      <c r="AX143" s="109"/>
      <c r="AY143" s="109"/>
      <c r="AZ143" s="109"/>
      <c r="BA143" s="148"/>
      <c r="BB143" s="148"/>
      <c r="BC143" s="109"/>
      <c r="BD143" s="109"/>
      <c r="BE143" s="109"/>
      <c r="BF143" s="109"/>
      <c r="BG143" s="191"/>
      <c r="BH143" s="192" t="s">
        <v>147</v>
      </c>
      <c r="BI143" s="109"/>
      <c r="BJ143" s="109"/>
      <c r="BK143" s="109"/>
      <c r="BL143" s="191"/>
      <c r="BM143" s="193"/>
      <c r="BN143" s="109">
        <v>6</v>
      </c>
      <c r="BO143" s="109">
        <v>32</v>
      </c>
      <c r="BP143" s="109">
        <v>25</v>
      </c>
      <c r="BQ143" s="109">
        <v>35</v>
      </c>
      <c r="BR143" s="109">
        <v>34</v>
      </c>
      <c r="BS143" s="109">
        <v>50</v>
      </c>
      <c r="BT143" s="109">
        <v>32</v>
      </c>
      <c r="BU143" s="109">
        <v>43</v>
      </c>
      <c r="BV143" s="109">
        <v>37</v>
      </c>
      <c r="BW143" s="109">
        <v>54</v>
      </c>
      <c r="BX143" s="109">
        <v>71</v>
      </c>
      <c r="BY143" s="109">
        <v>50</v>
      </c>
      <c r="BZ143" s="109">
        <v>36</v>
      </c>
      <c r="CA143" s="109">
        <v>33</v>
      </c>
      <c r="CB143" s="109">
        <v>37</v>
      </c>
      <c r="CC143" s="109">
        <v>32</v>
      </c>
      <c r="CD143" s="109">
        <v>41</v>
      </c>
      <c r="CE143" s="109">
        <v>37</v>
      </c>
      <c r="CF143" s="109">
        <v>48</v>
      </c>
      <c r="CG143" s="109">
        <v>34</v>
      </c>
      <c r="CH143" s="109">
        <v>55</v>
      </c>
      <c r="CI143" s="109">
        <v>55</v>
      </c>
      <c r="CJ143" s="109">
        <v>27</v>
      </c>
      <c r="CK143" s="109">
        <v>19</v>
      </c>
      <c r="CL143" s="109">
        <v>27</v>
      </c>
      <c r="CM143" s="109">
        <v>25</v>
      </c>
      <c r="CN143" s="109">
        <v>41</v>
      </c>
      <c r="CO143" s="191">
        <v>29</v>
      </c>
      <c r="CP143" s="193"/>
      <c r="CQ143" s="109">
        <v>10</v>
      </c>
      <c r="CR143" s="107" t="s">
        <v>147</v>
      </c>
      <c r="CS143" s="193"/>
      <c r="CT143" s="108">
        <v>13</v>
      </c>
      <c r="CU143" s="193"/>
      <c r="CV143" s="27">
        <f>CT143+CQ143</f>
        <v>23</v>
      </c>
      <c r="CW143" s="109">
        <v>25</v>
      </c>
      <c r="CX143" s="193"/>
      <c r="CY143" s="109"/>
      <c r="CZ143" s="193"/>
      <c r="DA143" s="109"/>
      <c r="DB143" s="27">
        <v>35</v>
      </c>
      <c r="DC143" s="193"/>
      <c r="DD143" s="109">
        <v>32</v>
      </c>
      <c r="DE143" s="109"/>
      <c r="DF143" s="109"/>
      <c r="DG143" s="109"/>
      <c r="DH143" s="109"/>
      <c r="DI143" s="109"/>
      <c r="DJ143" s="109"/>
      <c r="DK143" s="109"/>
      <c r="DL143" s="109"/>
      <c r="DM143" s="109"/>
      <c r="DN143" s="109"/>
      <c r="DO143" s="109"/>
      <c r="DP143" s="109"/>
      <c r="DQ143" s="109"/>
      <c r="DR143" s="109"/>
    </row>
    <row r="144" spans="1:122" s="111" customFormat="1" ht="12.95" customHeight="1" x14ac:dyDescent="0.25">
      <c r="A144" s="110" t="str">
        <f t="shared" si="67"/>
        <v>Total</v>
      </c>
      <c r="B144" s="171">
        <v>0</v>
      </c>
      <c r="C144" s="171">
        <v>0</v>
      </c>
      <c r="D144" s="171">
        <v>0</v>
      </c>
      <c r="E144" s="171">
        <v>0</v>
      </c>
      <c r="F144" s="171">
        <v>0</v>
      </c>
      <c r="G144" s="171">
        <v>0</v>
      </c>
      <c r="H144" s="171">
        <v>0</v>
      </c>
      <c r="I144" s="171">
        <v>0</v>
      </c>
      <c r="J144" s="171">
        <v>0</v>
      </c>
      <c r="K144" s="171">
        <v>0</v>
      </c>
      <c r="L144" s="171">
        <v>0</v>
      </c>
      <c r="M144" s="171">
        <v>0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171">
        <v>0</v>
      </c>
      <c r="V144" s="171">
        <v>0</v>
      </c>
      <c r="W144" s="171">
        <v>0</v>
      </c>
      <c r="X144" s="171">
        <v>0</v>
      </c>
      <c r="Y144" s="171">
        <v>0</v>
      </c>
      <c r="Z144" s="171">
        <v>0</v>
      </c>
      <c r="AA144" s="171">
        <v>0</v>
      </c>
      <c r="AB144" s="171">
        <v>0</v>
      </c>
      <c r="AC144" s="171">
        <v>0</v>
      </c>
      <c r="AD144" s="171">
        <v>0</v>
      </c>
      <c r="AE144" s="171">
        <v>0</v>
      </c>
      <c r="AF144" s="171">
        <v>0</v>
      </c>
      <c r="AG144" s="171">
        <v>0</v>
      </c>
      <c r="AH144" s="171">
        <v>0</v>
      </c>
      <c r="AI144" s="171">
        <v>1736</v>
      </c>
      <c r="AJ144" s="171">
        <v>0</v>
      </c>
      <c r="AK144" s="171">
        <v>3068</v>
      </c>
      <c r="AL144" s="171"/>
      <c r="AM144" s="171">
        <v>4804</v>
      </c>
      <c r="AN144" s="171">
        <v>5021</v>
      </c>
      <c r="AO144" s="171">
        <v>5191</v>
      </c>
      <c r="AP144" s="171">
        <v>5519</v>
      </c>
      <c r="AQ144" s="171">
        <v>5758</v>
      </c>
      <c r="AR144" s="171">
        <v>6182</v>
      </c>
      <c r="AS144" s="172"/>
      <c r="AT144" s="83">
        <v>6399</v>
      </c>
      <c r="AU144" s="83">
        <v>6719</v>
      </c>
      <c r="AV144" s="83">
        <v>7854</v>
      </c>
      <c r="AW144" s="83">
        <v>7477</v>
      </c>
      <c r="AX144" s="83">
        <v>6427</v>
      </c>
      <c r="AY144" s="83">
        <v>5340</v>
      </c>
      <c r="AZ144" s="83">
        <v>5358</v>
      </c>
      <c r="BA144" s="83">
        <v>3981</v>
      </c>
      <c r="BB144" s="83">
        <v>1277</v>
      </c>
      <c r="BC144" s="83">
        <v>5258</v>
      </c>
      <c r="BD144" s="83">
        <v>5605</v>
      </c>
      <c r="BE144" s="83"/>
      <c r="BF144" s="83">
        <v>2819</v>
      </c>
      <c r="BG144" s="84">
        <v>6080</v>
      </c>
      <c r="BH144" s="85" t="s">
        <v>43</v>
      </c>
      <c r="BI144" s="86"/>
      <c r="BJ144" s="86"/>
      <c r="BK144" s="86">
        <v>3261</v>
      </c>
      <c r="BL144" s="173"/>
      <c r="BM144" s="174">
        <v>6080</v>
      </c>
      <c r="BN144" s="86">
        <v>5722</v>
      </c>
      <c r="BO144" s="86">
        <v>5873</v>
      </c>
      <c r="BP144" s="86">
        <v>6326</v>
      </c>
      <c r="BQ144" s="86">
        <v>6401</v>
      </c>
      <c r="BR144" s="86">
        <v>7287</v>
      </c>
      <c r="BS144" s="86">
        <v>8052</v>
      </c>
      <c r="BT144" s="86">
        <v>7177</v>
      </c>
      <c r="BU144" s="86">
        <v>6227</v>
      </c>
      <c r="BV144" s="86">
        <v>6142</v>
      </c>
      <c r="BW144" s="86">
        <v>6198</v>
      </c>
      <c r="BX144" s="86">
        <v>6999</v>
      </c>
      <c r="BY144" s="86">
        <v>6344</v>
      </c>
      <c r="BZ144" s="86">
        <v>6566</v>
      </c>
      <c r="CA144" s="86">
        <v>6647</v>
      </c>
      <c r="CB144" s="86">
        <v>6458</v>
      </c>
      <c r="CC144" s="86">
        <v>6349</v>
      </c>
      <c r="CD144" s="86">
        <v>6812</v>
      </c>
      <c r="CE144" s="86">
        <v>6911</v>
      </c>
      <c r="CF144" s="86">
        <v>7550</v>
      </c>
      <c r="CG144" s="86">
        <v>6943</v>
      </c>
      <c r="CH144" s="86">
        <v>6446</v>
      </c>
      <c r="CI144" s="86">
        <v>6551</v>
      </c>
      <c r="CJ144" s="86">
        <v>7470</v>
      </c>
      <c r="CK144" s="86">
        <v>7293</v>
      </c>
      <c r="CL144" s="86">
        <v>7097</v>
      </c>
      <c r="CM144" s="86">
        <v>7349</v>
      </c>
      <c r="CN144" s="86">
        <v>7345</v>
      </c>
      <c r="CO144" s="173">
        <v>7783</v>
      </c>
      <c r="CP144" s="174"/>
      <c r="CQ144" s="86">
        <v>4424</v>
      </c>
      <c r="CR144" s="110" t="s">
        <v>43</v>
      </c>
      <c r="CS144" s="174"/>
      <c r="CT144" s="86">
        <f t="shared" ref="CT144:DB144" si="71">SUM(CT140:CT143)</f>
        <v>4455</v>
      </c>
      <c r="CU144" s="174"/>
      <c r="CV144" s="86">
        <f t="shared" si="71"/>
        <v>8879</v>
      </c>
      <c r="CW144" s="86">
        <f t="shared" si="71"/>
        <v>8892</v>
      </c>
      <c r="CX144" s="174"/>
      <c r="CY144" s="86">
        <f>SUM(CY140:CY143)</f>
        <v>0</v>
      </c>
      <c r="CZ144" s="174"/>
      <c r="DA144" s="86">
        <f>SUM(DA140:DA143)</f>
        <v>0</v>
      </c>
      <c r="DB144" s="86">
        <f t="shared" si="71"/>
        <v>9041</v>
      </c>
      <c r="DC144" s="174"/>
      <c r="DD144" s="86">
        <f t="shared" ref="DD144:DR144" si="72">SUM(DD140:DD143)</f>
        <v>8580</v>
      </c>
      <c r="DE144" s="86">
        <f t="shared" si="72"/>
        <v>0</v>
      </c>
      <c r="DF144" s="86">
        <f t="shared" si="72"/>
        <v>0</v>
      </c>
      <c r="DG144" s="86">
        <f t="shared" si="72"/>
        <v>0</v>
      </c>
      <c r="DH144" s="86">
        <f t="shared" si="72"/>
        <v>0</v>
      </c>
      <c r="DI144" s="86">
        <f t="shared" si="72"/>
        <v>0</v>
      </c>
      <c r="DJ144" s="86">
        <f t="shared" si="72"/>
        <v>0</v>
      </c>
      <c r="DK144" s="86">
        <f t="shared" si="72"/>
        <v>0</v>
      </c>
      <c r="DL144" s="86">
        <f t="shared" si="72"/>
        <v>0</v>
      </c>
      <c r="DM144" s="86">
        <f t="shared" si="72"/>
        <v>0</v>
      </c>
      <c r="DN144" s="86">
        <f t="shared" si="72"/>
        <v>0</v>
      </c>
      <c r="DO144" s="86">
        <f t="shared" si="72"/>
        <v>0</v>
      </c>
      <c r="DP144" s="86">
        <f t="shared" si="72"/>
        <v>0</v>
      </c>
      <c r="DQ144" s="86">
        <f t="shared" si="72"/>
        <v>0</v>
      </c>
      <c r="DR144" s="86">
        <f t="shared" si="72"/>
        <v>0</v>
      </c>
    </row>
    <row r="145" spans="1:122" ht="12.95" customHeight="1" x14ac:dyDescent="0.25">
      <c r="A145" s="73">
        <f t="shared" si="67"/>
        <v>0</v>
      </c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81"/>
      <c r="AK145" s="74"/>
      <c r="AL145" s="81"/>
      <c r="AM145" s="74"/>
      <c r="AN145" s="74"/>
      <c r="AO145" s="74"/>
      <c r="AP145" s="74"/>
      <c r="AQ145" s="74"/>
      <c r="AR145" s="74"/>
      <c r="AS145" s="81"/>
      <c r="AT145" s="74"/>
      <c r="AU145" s="74"/>
      <c r="AV145" s="74"/>
      <c r="AW145" s="74"/>
      <c r="AX145" s="74"/>
      <c r="AY145" s="74"/>
      <c r="AZ145" s="74"/>
      <c r="BA145" s="81"/>
      <c r="BB145" s="81"/>
      <c r="BC145" s="74"/>
      <c r="BD145" s="74"/>
      <c r="BE145" s="74"/>
      <c r="BF145" s="74"/>
      <c r="BG145" s="74"/>
      <c r="BH145" s="73"/>
      <c r="BI145" s="74"/>
      <c r="BJ145" s="74"/>
      <c r="BK145" s="74"/>
      <c r="BL145" s="74"/>
      <c r="BM145" s="74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  <c r="CG145" s="74"/>
      <c r="CH145" s="74"/>
      <c r="CI145" s="74"/>
      <c r="CJ145" s="74"/>
      <c r="CK145" s="74"/>
      <c r="CL145" s="74"/>
      <c r="CM145" s="74"/>
      <c r="CN145" s="74"/>
      <c r="CO145" s="74"/>
      <c r="CP145" s="74"/>
      <c r="CQ145" s="74">
        <v>0</v>
      </c>
      <c r="CR145" s="131"/>
      <c r="CS145" s="132"/>
      <c r="CT145" s="132"/>
      <c r="CU145" s="132"/>
      <c r="CV145" s="74"/>
      <c r="CW145" s="74"/>
      <c r="CX145" s="74"/>
      <c r="CY145" s="74"/>
      <c r="CZ145" s="74"/>
      <c r="DA145" s="74"/>
      <c r="DB145" s="74"/>
      <c r="DC145" s="74"/>
      <c r="DD145" s="74"/>
      <c r="DE145" s="74"/>
      <c r="DF145" s="74"/>
      <c r="DG145" s="74"/>
      <c r="DH145" s="74"/>
      <c r="DI145" s="74"/>
      <c r="DJ145" s="74"/>
      <c r="DK145" s="74"/>
      <c r="DL145" s="74"/>
      <c r="DM145" s="74"/>
      <c r="DN145" s="74"/>
      <c r="DO145" s="74"/>
      <c r="DP145" s="74"/>
      <c r="DQ145" s="74"/>
      <c r="DR145" s="74"/>
    </row>
    <row r="146" spans="1:122" customFormat="1" ht="12.95" customHeight="1" x14ac:dyDescent="0.25">
      <c r="A146" s="57" t="str">
        <f t="shared" si="67"/>
        <v>20. PERCENTUAL DE CIRURGIAS ORTOPÉDICAS REALIZADAS</v>
      </c>
      <c r="BH146" s="62" t="s">
        <v>148</v>
      </c>
      <c r="BI146" s="11"/>
      <c r="BJ146" s="11"/>
      <c r="BK146" s="11" t="s">
        <v>18</v>
      </c>
      <c r="BL146" s="133"/>
      <c r="BM146" s="134">
        <v>45200</v>
      </c>
      <c r="BN146" s="11">
        <v>45231</v>
      </c>
      <c r="BO146" s="11">
        <v>45261</v>
      </c>
      <c r="BP146" s="11">
        <v>45292</v>
      </c>
      <c r="BQ146" s="11">
        <v>45323</v>
      </c>
      <c r="BR146" s="11">
        <v>45352</v>
      </c>
      <c r="BS146" s="11">
        <v>45383</v>
      </c>
      <c r="BT146" s="11">
        <v>45413</v>
      </c>
      <c r="BU146" s="11">
        <v>45444</v>
      </c>
      <c r="BV146" s="11">
        <v>45474</v>
      </c>
      <c r="BW146" s="11">
        <v>45505</v>
      </c>
      <c r="BX146" s="11">
        <v>45536</v>
      </c>
      <c r="BY146" s="11">
        <v>45566</v>
      </c>
      <c r="BZ146" s="11">
        <v>45597</v>
      </c>
      <c r="CA146" s="11">
        <v>45627</v>
      </c>
      <c r="CB146" s="11">
        <v>45658</v>
      </c>
      <c r="CC146" s="11">
        <v>45689</v>
      </c>
      <c r="CD146" s="11">
        <v>45717</v>
      </c>
      <c r="CE146" s="11">
        <v>45748</v>
      </c>
      <c r="CF146" s="11">
        <v>45778</v>
      </c>
      <c r="CG146" s="11">
        <v>45809</v>
      </c>
      <c r="CH146" s="11">
        <v>45839</v>
      </c>
      <c r="CI146" s="11">
        <v>45870</v>
      </c>
      <c r="CJ146" s="11">
        <v>45901</v>
      </c>
      <c r="CK146" s="11">
        <v>45931</v>
      </c>
      <c r="CL146" s="11">
        <v>45962</v>
      </c>
      <c r="CM146" s="11">
        <v>45992</v>
      </c>
      <c r="CN146" s="11">
        <v>46023</v>
      </c>
      <c r="CO146" s="133">
        <v>46054</v>
      </c>
      <c r="CP146" s="134"/>
      <c r="CQ146" s="133" t="s">
        <v>21</v>
      </c>
      <c r="CR146" s="137" t="s">
        <v>149</v>
      </c>
      <c r="CS146" s="138"/>
      <c r="CT146" s="138" t="str">
        <f t="shared" ref="CT146:DR146" si="73">CT$5</f>
        <v>16/03 à 31/03</v>
      </c>
      <c r="CU146" s="136"/>
      <c r="CV146" s="136" t="e">
        <f t="shared" ca="1" si="73"/>
        <v>#NAME?</v>
      </c>
      <c r="CW146" s="45" t="e">
        <f t="shared" ca="1" si="73"/>
        <v>#NAME?</v>
      </c>
      <c r="CX146" s="45"/>
      <c r="CY146" s="45" t="str">
        <f t="shared" si="73"/>
        <v>01/05 à 15/05</v>
      </c>
      <c r="CZ146" s="45"/>
      <c r="DA146" s="45" t="str">
        <f t="shared" si="73"/>
        <v>16/05 à 31/05</v>
      </c>
      <c r="DB146" s="45" t="e">
        <f t="shared" ca="1" si="73"/>
        <v>#NAME?</v>
      </c>
      <c r="DC146" s="45"/>
      <c r="DD146" s="45" t="e">
        <f t="shared" ca="1" si="73"/>
        <v>#NAME?</v>
      </c>
      <c r="DE146" s="45" t="e">
        <f t="shared" ca="1" si="73"/>
        <v>#NAME?</v>
      </c>
      <c r="DF146" s="45" t="e">
        <f t="shared" ca="1" si="73"/>
        <v>#NAME?</v>
      </c>
      <c r="DG146" s="45" t="e">
        <f t="shared" ca="1" si="73"/>
        <v>#NAME?</v>
      </c>
      <c r="DH146" s="45" t="e">
        <f t="shared" ca="1" si="73"/>
        <v>#NAME?</v>
      </c>
      <c r="DI146" s="45" t="e">
        <f t="shared" ca="1" si="73"/>
        <v>#NAME?</v>
      </c>
      <c r="DJ146" s="45" t="e">
        <f t="shared" ca="1" si="73"/>
        <v>#NAME?</v>
      </c>
      <c r="DK146" s="45" t="e">
        <f t="shared" ca="1" si="73"/>
        <v>#NAME?</v>
      </c>
      <c r="DL146" s="45" t="e">
        <f t="shared" ca="1" si="73"/>
        <v>#NAME?</v>
      </c>
      <c r="DM146" s="45" t="e">
        <f t="shared" ca="1" si="73"/>
        <v>#NAME?</v>
      </c>
      <c r="DN146" s="45" t="e">
        <f t="shared" ca="1" si="73"/>
        <v>#NAME?</v>
      </c>
      <c r="DO146" s="45" t="e">
        <f t="shared" ca="1" si="73"/>
        <v>#NAME?</v>
      </c>
      <c r="DP146" s="45" t="e">
        <f t="shared" ca="1" si="73"/>
        <v>#NAME?</v>
      </c>
      <c r="DQ146" s="45" t="e">
        <f t="shared" ca="1" si="73"/>
        <v>#NAME?</v>
      </c>
      <c r="DR146" s="45" t="str">
        <f t="shared" si="73"/>
        <v>01/08 à 24/08</v>
      </c>
    </row>
    <row r="147" spans="1:122" customFormat="1" ht="12.95" customHeight="1" x14ac:dyDescent="0.25">
      <c r="A147" s="58" t="str">
        <f t="shared" si="67"/>
        <v>Número de Cirurgias Ortopédicas Realizadas</v>
      </c>
      <c r="BH147" s="29" t="s">
        <v>150</v>
      </c>
      <c r="BI147" s="199"/>
      <c r="BJ147" s="199"/>
      <c r="BK147" s="199"/>
      <c r="BL147" s="200"/>
      <c r="BM147" s="130"/>
      <c r="BN147" s="199"/>
      <c r="BO147" s="199"/>
      <c r="BP147" s="199"/>
      <c r="BQ147" s="199"/>
      <c r="BR147" s="199"/>
      <c r="BS147" s="199"/>
      <c r="BT147" s="199"/>
      <c r="BU147" s="199"/>
      <c r="BV147" s="199"/>
      <c r="BW147" s="199"/>
      <c r="BX147" s="199"/>
      <c r="BY147" s="199"/>
      <c r="BZ147" s="199"/>
      <c r="CA147" s="199">
        <v>96</v>
      </c>
      <c r="CB147" s="199">
        <v>97</v>
      </c>
      <c r="CC147" s="199">
        <v>88</v>
      </c>
      <c r="CD147" s="199">
        <v>107</v>
      </c>
      <c r="CE147" s="199">
        <v>100</v>
      </c>
      <c r="CF147" s="199">
        <v>83</v>
      </c>
      <c r="CG147" s="199">
        <v>107</v>
      </c>
      <c r="CH147" s="199">
        <v>112</v>
      </c>
      <c r="CI147" s="199">
        <v>123</v>
      </c>
      <c r="CJ147" s="199">
        <v>109</v>
      </c>
      <c r="CK147" s="199">
        <v>109</v>
      </c>
      <c r="CL147" s="199">
        <v>124</v>
      </c>
      <c r="CM147" s="199">
        <v>129</v>
      </c>
      <c r="CN147" s="199">
        <v>129</v>
      </c>
      <c r="CO147" s="200">
        <v>107</v>
      </c>
      <c r="CP147" s="130"/>
      <c r="CQ147" s="199">
        <v>59</v>
      </c>
      <c r="CR147" s="144" t="s">
        <v>150</v>
      </c>
      <c r="CS147" s="201"/>
      <c r="CT147" s="202">
        <v>65</v>
      </c>
      <c r="CU147" s="203"/>
      <c r="CV147" s="27">
        <f>CT147+CQ147</f>
        <v>124</v>
      </c>
      <c r="CW147" s="199">
        <v>154</v>
      </c>
      <c r="CX147" s="130"/>
      <c r="CY147" s="199"/>
      <c r="CZ147" s="130"/>
      <c r="DA147" s="199"/>
      <c r="DB147" s="27">
        <v>159</v>
      </c>
      <c r="DC147" s="130"/>
      <c r="DD147" s="204">
        <v>173</v>
      </c>
      <c r="DE147" s="199"/>
      <c r="DF147" s="199"/>
      <c r="DG147" s="199"/>
      <c r="DH147" s="199"/>
      <c r="DI147" s="199"/>
      <c r="DJ147" s="199"/>
      <c r="DK147" s="199"/>
      <c r="DL147" s="199"/>
      <c r="DM147" s="199"/>
      <c r="DN147" s="199"/>
      <c r="DO147" s="199"/>
      <c r="DP147" s="199"/>
      <c r="DQ147" s="199"/>
      <c r="DR147" s="199"/>
    </row>
    <row r="148" spans="1:122" customFormat="1" ht="12.95" customHeight="1" x14ac:dyDescent="0.25">
      <c r="A148" s="58" t="str">
        <f t="shared" si="67"/>
        <v>Total de Cirurgias Realizadas</v>
      </c>
      <c r="BH148" s="29" t="s">
        <v>151</v>
      </c>
      <c r="BI148" s="199"/>
      <c r="BJ148" s="199"/>
      <c r="BK148" s="199"/>
      <c r="BL148" s="200"/>
      <c r="BM148" s="130"/>
      <c r="BN148" s="199"/>
      <c r="BO148" s="199"/>
      <c r="BP148" s="199"/>
      <c r="BQ148" s="199"/>
      <c r="BR148" s="199"/>
      <c r="BS148" s="199"/>
      <c r="BT148" s="199"/>
      <c r="BU148" s="199"/>
      <c r="BV148" s="199"/>
      <c r="BW148" s="199"/>
      <c r="BX148" s="199"/>
      <c r="BY148" s="199"/>
      <c r="BZ148" s="199"/>
      <c r="CA148" s="199">
        <v>290</v>
      </c>
      <c r="CB148" s="199">
        <v>305</v>
      </c>
      <c r="CC148" s="199">
        <v>284</v>
      </c>
      <c r="CD148" s="199">
        <v>304</v>
      </c>
      <c r="CE148" s="199">
        <v>299</v>
      </c>
      <c r="CF148" s="199">
        <v>273</v>
      </c>
      <c r="CG148" s="199">
        <v>287</v>
      </c>
      <c r="CH148" s="199">
        <v>335</v>
      </c>
      <c r="CI148" s="199">
        <v>325</v>
      </c>
      <c r="CJ148" s="205">
        <v>327</v>
      </c>
      <c r="CK148" s="199">
        <v>332</v>
      </c>
      <c r="CL148" s="199">
        <v>338</v>
      </c>
      <c r="CM148" s="199">
        <v>325</v>
      </c>
      <c r="CN148" s="199">
        <v>328</v>
      </c>
      <c r="CO148" s="200">
        <v>330</v>
      </c>
      <c r="CP148" s="130"/>
      <c r="CQ148" s="199">
        <v>224</v>
      </c>
      <c r="CR148" s="206" t="s">
        <v>151</v>
      </c>
      <c r="CS148" s="207"/>
      <c r="CT148" s="208">
        <v>263</v>
      </c>
      <c r="CU148" s="209"/>
      <c r="CV148" s="27">
        <f>CT148+CQ148</f>
        <v>487</v>
      </c>
      <c r="CW148" s="199">
        <v>496</v>
      </c>
      <c r="CX148" s="130"/>
      <c r="CY148" s="199"/>
      <c r="CZ148" s="130"/>
      <c r="DA148" s="199"/>
      <c r="DB148" s="27">
        <v>520</v>
      </c>
      <c r="DC148" s="130"/>
      <c r="DD148" s="204">
        <v>304</v>
      </c>
      <c r="DE148" s="199"/>
      <c r="DF148" s="199"/>
      <c r="DG148" s="199"/>
      <c r="DH148" s="199"/>
      <c r="DI148" s="199"/>
      <c r="DJ148" s="199"/>
      <c r="DK148" s="199"/>
      <c r="DL148" s="199"/>
      <c r="DM148" s="199"/>
      <c r="DN148" s="199"/>
      <c r="DO148" s="199"/>
      <c r="DP148" s="199"/>
      <c r="DQ148" s="199"/>
      <c r="DR148" s="199"/>
    </row>
    <row r="149" spans="1:122" s="60" customFormat="1" ht="12.95" customHeight="1" x14ac:dyDescent="0.25">
      <c r="A149" s="210" t="str">
        <f t="shared" si="67"/>
        <v>Percentual</v>
      </c>
      <c r="BH149" s="211" t="s">
        <v>152</v>
      </c>
      <c r="BI149" s="212"/>
      <c r="BJ149" s="212"/>
      <c r="BK149" s="212">
        <v>0</v>
      </c>
      <c r="BL149" s="213"/>
      <c r="BM149" s="214">
        <v>0</v>
      </c>
      <c r="BN149" s="212">
        <v>0</v>
      </c>
      <c r="BO149" s="212">
        <v>0</v>
      </c>
      <c r="BP149" s="212">
        <v>0</v>
      </c>
      <c r="BQ149" s="212">
        <v>0</v>
      </c>
      <c r="BR149" s="212">
        <v>0</v>
      </c>
      <c r="BS149" s="212">
        <v>0</v>
      </c>
      <c r="BT149" s="212">
        <v>0</v>
      </c>
      <c r="BU149" s="212">
        <v>0</v>
      </c>
      <c r="BV149" s="212">
        <v>0</v>
      </c>
      <c r="BW149" s="212">
        <v>0</v>
      </c>
      <c r="BX149" s="212">
        <v>0</v>
      </c>
      <c r="BY149" s="212">
        <v>0</v>
      </c>
      <c r="BZ149" s="212">
        <v>0</v>
      </c>
      <c r="CA149" s="212">
        <v>0.33103448275862069</v>
      </c>
      <c r="CB149" s="212">
        <v>0.31803278688524589</v>
      </c>
      <c r="CC149" s="212">
        <v>0.30985915492957744</v>
      </c>
      <c r="CD149" s="212">
        <v>0.35197368421052633</v>
      </c>
      <c r="CE149" s="212">
        <v>0.33444816053511706</v>
      </c>
      <c r="CF149" s="212">
        <v>0.304029304029304</v>
      </c>
      <c r="CG149" s="212">
        <v>0.37282229965156793</v>
      </c>
      <c r="CH149" s="212">
        <v>0.33432835820895523</v>
      </c>
      <c r="CI149" s="212">
        <v>0.37846153846153846</v>
      </c>
      <c r="CJ149" s="212">
        <v>0.33333333333333331</v>
      </c>
      <c r="CK149" s="212">
        <v>0.32831325301204817</v>
      </c>
      <c r="CL149" s="212">
        <v>0.36686390532544377</v>
      </c>
      <c r="CM149" s="212">
        <v>0.39692307692307693</v>
      </c>
      <c r="CN149" s="212">
        <v>0.39329268292682928</v>
      </c>
      <c r="CO149" s="213">
        <v>0.32424242424242422</v>
      </c>
      <c r="CP149" s="214"/>
      <c r="CQ149" s="213">
        <v>0.26339285714285715</v>
      </c>
      <c r="CR149" s="215" t="s">
        <v>152</v>
      </c>
      <c r="CS149" s="216"/>
      <c r="CT149" s="217">
        <f>SUM(CT147:CT148)</f>
        <v>328</v>
      </c>
      <c r="CU149" s="174"/>
      <c r="CV149" s="174">
        <f>SUM(CV147:CV148)</f>
        <v>611</v>
      </c>
      <c r="CW149" s="86">
        <f>SUM(CW147:CW148)</f>
        <v>650</v>
      </c>
      <c r="CX149" s="86"/>
      <c r="CY149" s="86">
        <f>SUM(CY147:CY148)</f>
        <v>0</v>
      </c>
      <c r="CZ149" s="86"/>
      <c r="DA149" s="86">
        <f>SUM(DA147:DA148)</f>
        <v>0</v>
      </c>
      <c r="DB149" s="86">
        <f>SUM(DB147:DB148)</f>
        <v>679</v>
      </c>
      <c r="DC149" s="86"/>
      <c r="DD149" s="86">
        <f>SUM(DD147:DD148)</f>
        <v>477</v>
      </c>
      <c r="DE149" s="86">
        <f t="shared" ref="DE149:DR149" si="74">SUM(DE147:DE148)</f>
        <v>0</v>
      </c>
      <c r="DF149" s="86">
        <f t="shared" si="74"/>
        <v>0</v>
      </c>
      <c r="DG149" s="86">
        <f t="shared" si="74"/>
        <v>0</v>
      </c>
      <c r="DH149" s="86">
        <f t="shared" si="74"/>
        <v>0</v>
      </c>
      <c r="DI149" s="86">
        <f t="shared" si="74"/>
        <v>0</v>
      </c>
      <c r="DJ149" s="86">
        <f t="shared" si="74"/>
        <v>0</v>
      </c>
      <c r="DK149" s="86">
        <f t="shared" si="74"/>
        <v>0</v>
      </c>
      <c r="DL149" s="86">
        <f t="shared" si="74"/>
        <v>0</v>
      </c>
      <c r="DM149" s="86">
        <f t="shared" si="74"/>
        <v>0</v>
      </c>
      <c r="DN149" s="86">
        <f t="shared" si="74"/>
        <v>0</v>
      </c>
      <c r="DO149" s="86">
        <f t="shared" si="74"/>
        <v>0</v>
      </c>
      <c r="DP149" s="86">
        <f t="shared" si="74"/>
        <v>0</v>
      </c>
      <c r="DQ149" s="86">
        <f t="shared" si="74"/>
        <v>0</v>
      </c>
      <c r="DR149" s="86">
        <f t="shared" si="74"/>
        <v>0</v>
      </c>
    </row>
    <row r="150" spans="1:122" customFormat="1" ht="12.95" customHeight="1" x14ac:dyDescent="0.25">
      <c r="A150">
        <f t="shared" si="67"/>
        <v>0</v>
      </c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U150" s="8"/>
      <c r="DD150" s="8"/>
    </row>
    <row r="151" spans="1:122" customFormat="1" ht="12.95" customHeight="1" x14ac:dyDescent="0.25">
      <c r="A151" s="57" t="str">
        <f t="shared" si="67"/>
        <v>21. TEMPO MÉDIO DE ESPERA POR CIRÚRGIA ORTOPÉDICA COM
OPME DE ALTA COMPLEXIDADE</v>
      </c>
      <c r="BH151" s="494" t="s">
        <v>153</v>
      </c>
      <c r="BI151" s="494"/>
      <c r="BJ151" s="494"/>
      <c r="BK151" s="494"/>
      <c r="BL151" s="495"/>
      <c r="BM151" s="134">
        <v>45200</v>
      </c>
      <c r="BN151" s="11">
        <v>45231</v>
      </c>
      <c r="BO151" s="11">
        <v>45261</v>
      </c>
      <c r="BP151" s="11">
        <v>45292</v>
      </c>
      <c r="BQ151" s="11">
        <v>45323</v>
      </c>
      <c r="BR151" s="11">
        <v>45352</v>
      </c>
      <c r="BS151" s="11">
        <v>45383</v>
      </c>
      <c r="BT151" s="11">
        <v>45413</v>
      </c>
      <c r="BU151" s="11">
        <v>45444</v>
      </c>
      <c r="BV151" s="11">
        <v>45474</v>
      </c>
      <c r="BW151" s="11">
        <v>45505</v>
      </c>
      <c r="BX151" s="11">
        <v>45536</v>
      </c>
      <c r="BY151" s="11">
        <v>45566</v>
      </c>
      <c r="BZ151" s="11">
        <v>45597</v>
      </c>
      <c r="CA151" s="11">
        <v>45627</v>
      </c>
      <c r="CB151" s="11">
        <v>45658</v>
      </c>
      <c r="CC151" s="11">
        <v>45689</v>
      </c>
      <c r="CD151" s="11">
        <v>45717</v>
      </c>
      <c r="CE151" s="11">
        <v>45748</v>
      </c>
      <c r="CF151" s="11">
        <v>45778</v>
      </c>
      <c r="CG151" s="11">
        <v>45809</v>
      </c>
      <c r="CH151" s="11">
        <v>45839</v>
      </c>
      <c r="CI151" s="11">
        <v>45870</v>
      </c>
      <c r="CJ151" s="11">
        <v>45901</v>
      </c>
      <c r="CK151" s="11">
        <v>45931</v>
      </c>
      <c r="CL151" s="11">
        <v>45962</v>
      </c>
      <c r="CM151" s="11">
        <v>45992</v>
      </c>
      <c r="CN151" s="11">
        <v>46023</v>
      </c>
      <c r="CO151" s="133">
        <v>46054</v>
      </c>
      <c r="CP151" s="134"/>
      <c r="CQ151" s="133" t="s">
        <v>21</v>
      </c>
      <c r="CR151" s="137" t="s">
        <v>154</v>
      </c>
      <c r="CS151" s="138"/>
      <c r="CT151" s="138" t="str">
        <f t="shared" ref="CT151:DR151" si="75">CT$5</f>
        <v>16/03 à 31/03</v>
      </c>
      <c r="CU151" s="136"/>
      <c r="CV151" s="136" t="e">
        <f t="shared" ca="1" si="75"/>
        <v>#NAME?</v>
      </c>
      <c r="CW151" s="45" t="e">
        <f t="shared" ca="1" si="75"/>
        <v>#NAME?</v>
      </c>
      <c r="CX151" s="45"/>
      <c r="CY151" s="45" t="str">
        <f t="shared" si="75"/>
        <v>01/05 à 15/05</v>
      </c>
      <c r="CZ151" s="45"/>
      <c r="DA151" s="45" t="str">
        <f t="shared" si="75"/>
        <v>16/05 à 31/05</v>
      </c>
      <c r="DB151" s="45" t="e">
        <f t="shared" ca="1" si="75"/>
        <v>#NAME?</v>
      </c>
      <c r="DC151" s="45"/>
      <c r="DD151" s="45" t="e">
        <f t="shared" ca="1" si="75"/>
        <v>#NAME?</v>
      </c>
      <c r="DE151" s="45" t="e">
        <f t="shared" ca="1" si="75"/>
        <v>#NAME?</v>
      </c>
      <c r="DF151" s="45" t="e">
        <f t="shared" ca="1" si="75"/>
        <v>#NAME?</v>
      </c>
      <c r="DG151" s="45" t="e">
        <f t="shared" ca="1" si="75"/>
        <v>#NAME?</v>
      </c>
      <c r="DH151" s="45" t="e">
        <f t="shared" ca="1" si="75"/>
        <v>#NAME?</v>
      </c>
      <c r="DI151" s="45" t="e">
        <f t="shared" ca="1" si="75"/>
        <v>#NAME?</v>
      </c>
      <c r="DJ151" s="45" t="e">
        <f t="shared" ca="1" si="75"/>
        <v>#NAME?</v>
      </c>
      <c r="DK151" s="45" t="e">
        <f t="shared" ca="1" si="75"/>
        <v>#NAME?</v>
      </c>
      <c r="DL151" s="45" t="e">
        <f t="shared" ca="1" si="75"/>
        <v>#NAME?</v>
      </c>
      <c r="DM151" s="45" t="e">
        <f t="shared" ca="1" si="75"/>
        <v>#NAME?</v>
      </c>
      <c r="DN151" s="45" t="e">
        <f t="shared" ca="1" si="75"/>
        <v>#NAME?</v>
      </c>
      <c r="DO151" s="45" t="e">
        <f t="shared" ca="1" si="75"/>
        <v>#NAME?</v>
      </c>
      <c r="DP151" s="45" t="e">
        <f t="shared" ca="1" si="75"/>
        <v>#NAME?</v>
      </c>
      <c r="DQ151" s="45" t="e">
        <f t="shared" ca="1" si="75"/>
        <v>#NAME?</v>
      </c>
      <c r="DR151" s="45" t="str">
        <f t="shared" si="75"/>
        <v>01/08 à 24/08</v>
      </c>
    </row>
    <row r="152" spans="1:122" customFormat="1" ht="12.95" customHeight="1" x14ac:dyDescent="0.25">
      <c r="A152" s="219" t="str">
        <f t="shared" si="67"/>
        <v>Tempo Médio de Espera [Hrs]</v>
      </c>
      <c r="BH152" s="94" t="s">
        <v>155</v>
      </c>
      <c r="BI152" s="106"/>
      <c r="BJ152" s="106"/>
      <c r="BK152" s="204"/>
      <c r="BL152" s="220"/>
      <c r="BM152" s="221"/>
      <c r="BN152" s="204"/>
      <c r="BO152" s="204"/>
      <c r="BP152" s="204"/>
      <c r="BQ152" s="204"/>
      <c r="BR152" s="204"/>
      <c r="BS152" s="204"/>
      <c r="BT152" s="204"/>
      <c r="BU152" s="204"/>
      <c r="BV152" s="204"/>
      <c r="BW152" s="204"/>
      <c r="BX152" s="204"/>
      <c r="BY152" s="204"/>
      <c r="BZ152" s="204"/>
      <c r="CA152" s="204" t="s">
        <v>67</v>
      </c>
      <c r="CB152" s="204" t="s">
        <v>67</v>
      </c>
      <c r="CC152" s="204" t="s">
        <v>67</v>
      </c>
      <c r="CD152" s="204" t="s">
        <v>67</v>
      </c>
      <c r="CE152" s="204" t="s">
        <v>67</v>
      </c>
      <c r="CF152" s="204" t="s">
        <v>67</v>
      </c>
      <c r="CG152" s="204" t="s">
        <v>67</v>
      </c>
      <c r="CH152" s="204" t="s">
        <v>67</v>
      </c>
      <c r="CI152" s="204" t="s">
        <v>67</v>
      </c>
      <c r="CJ152" s="204" t="s">
        <v>156</v>
      </c>
      <c r="CK152" s="204">
        <v>24</v>
      </c>
      <c r="CL152" s="204">
        <v>24</v>
      </c>
      <c r="CM152" s="204">
        <v>24</v>
      </c>
      <c r="CN152" s="204">
        <v>24</v>
      </c>
      <c r="CO152" s="220">
        <v>24</v>
      </c>
      <c r="CP152" s="221"/>
      <c r="CQ152" s="204">
        <v>24</v>
      </c>
      <c r="CR152" s="222" t="s">
        <v>157</v>
      </c>
      <c r="CS152" s="203"/>
      <c r="CT152" s="223">
        <v>24</v>
      </c>
      <c r="CU152" s="203"/>
      <c r="CV152" s="27">
        <f>CT152+CQ152</f>
        <v>48</v>
      </c>
      <c r="CW152" s="204">
        <v>24</v>
      </c>
      <c r="CX152" s="221"/>
      <c r="CY152" s="204"/>
      <c r="CZ152" s="221"/>
      <c r="DA152" s="204"/>
      <c r="DB152" s="27">
        <v>96</v>
      </c>
      <c r="DC152" s="221"/>
      <c r="DD152" s="204">
        <v>48</v>
      </c>
      <c r="DE152" s="204"/>
      <c r="DF152" s="204"/>
      <c r="DG152" s="204"/>
      <c r="DH152" s="204"/>
      <c r="DI152" s="204"/>
      <c r="DJ152" s="204"/>
      <c r="DK152" s="204"/>
      <c r="DL152" s="204"/>
      <c r="DM152" s="204"/>
      <c r="DN152" s="204"/>
      <c r="DO152" s="204"/>
      <c r="DP152" s="204"/>
      <c r="DQ152" s="204"/>
      <c r="DR152" s="204"/>
    </row>
    <row r="153" spans="1:122" customFormat="1" ht="12.95" customHeight="1" x14ac:dyDescent="0.25">
      <c r="A153">
        <f t="shared" si="67"/>
        <v>0</v>
      </c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U153" s="8"/>
      <c r="DD153" s="8"/>
    </row>
    <row r="154" spans="1:122" customFormat="1" ht="12.95" customHeight="1" x14ac:dyDescent="0.25">
      <c r="A154" s="224" t="str">
        <f t="shared" si="67"/>
        <v>22. NÚMERO DE CIRURGIA DE SEGUNDO TEMPO REALIZADA</v>
      </c>
      <c r="BH154" s="15" t="s">
        <v>158</v>
      </c>
      <c r="BI154" s="11"/>
      <c r="BJ154" s="11"/>
      <c r="BK154" s="11">
        <v>0</v>
      </c>
      <c r="BL154" s="133"/>
      <c r="BM154" s="134">
        <v>45200</v>
      </c>
      <c r="BN154" s="11">
        <v>45231</v>
      </c>
      <c r="BO154" s="11">
        <v>45261</v>
      </c>
      <c r="BP154" s="11">
        <v>45292</v>
      </c>
      <c r="BQ154" s="11">
        <v>45323</v>
      </c>
      <c r="BR154" s="11">
        <v>45352</v>
      </c>
      <c r="BS154" s="11">
        <v>45383</v>
      </c>
      <c r="BT154" s="11">
        <v>45413</v>
      </c>
      <c r="BU154" s="11">
        <v>45444</v>
      </c>
      <c r="BV154" s="11">
        <v>45474</v>
      </c>
      <c r="BW154" s="11">
        <v>45505</v>
      </c>
      <c r="BX154" s="11">
        <v>45536</v>
      </c>
      <c r="BY154" s="11">
        <v>45566</v>
      </c>
      <c r="BZ154" s="11">
        <v>45597</v>
      </c>
      <c r="CA154" s="11">
        <v>45627</v>
      </c>
      <c r="CB154" s="11">
        <v>45658</v>
      </c>
      <c r="CC154" s="11">
        <v>45689</v>
      </c>
      <c r="CD154" s="11">
        <v>45717</v>
      </c>
      <c r="CE154" s="11">
        <v>45748</v>
      </c>
      <c r="CF154" s="11">
        <v>45778</v>
      </c>
      <c r="CG154" s="11">
        <v>45809</v>
      </c>
      <c r="CH154" s="11">
        <v>45839</v>
      </c>
      <c r="CI154" s="11">
        <v>45870</v>
      </c>
      <c r="CJ154" s="11">
        <v>45901</v>
      </c>
      <c r="CK154" s="11">
        <v>45931</v>
      </c>
      <c r="CL154" s="11">
        <v>45962</v>
      </c>
      <c r="CM154" s="11">
        <v>45992</v>
      </c>
      <c r="CN154" s="11">
        <v>46023</v>
      </c>
      <c r="CO154" s="133">
        <v>46054</v>
      </c>
      <c r="CP154" s="134"/>
      <c r="CQ154" s="133" t="s">
        <v>21</v>
      </c>
      <c r="CR154" s="218" t="s">
        <v>159</v>
      </c>
      <c r="CS154" s="138"/>
      <c r="CT154" s="138" t="str">
        <f t="shared" ref="CT154:DR154" si="76">CT$5</f>
        <v>16/03 à 31/03</v>
      </c>
      <c r="CU154" s="136"/>
      <c r="CV154" s="136" t="e">
        <f t="shared" ca="1" si="76"/>
        <v>#NAME?</v>
      </c>
      <c r="CW154" s="45" t="e">
        <f t="shared" ca="1" si="76"/>
        <v>#NAME?</v>
      </c>
      <c r="CX154" s="45"/>
      <c r="CY154" s="45" t="str">
        <f t="shared" si="76"/>
        <v>01/05 à 15/05</v>
      </c>
      <c r="CZ154" s="45"/>
      <c r="DA154" s="45" t="str">
        <f t="shared" si="76"/>
        <v>16/05 à 31/05</v>
      </c>
      <c r="DB154" s="45" t="e">
        <f t="shared" ca="1" si="76"/>
        <v>#NAME?</v>
      </c>
      <c r="DC154" s="45"/>
      <c r="DD154" s="45" t="e">
        <f t="shared" ca="1" si="76"/>
        <v>#NAME?</v>
      </c>
      <c r="DE154" s="45" t="e">
        <f t="shared" ca="1" si="76"/>
        <v>#NAME?</v>
      </c>
      <c r="DF154" s="45" t="e">
        <f t="shared" ca="1" si="76"/>
        <v>#NAME?</v>
      </c>
      <c r="DG154" s="45" t="e">
        <f t="shared" ca="1" si="76"/>
        <v>#NAME?</v>
      </c>
      <c r="DH154" s="45" t="e">
        <f t="shared" ca="1" si="76"/>
        <v>#NAME?</v>
      </c>
      <c r="DI154" s="45" t="e">
        <f t="shared" ca="1" si="76"/>
        <v>#NAME?</v>
      </c>
      <c r="DJ154" s="45" t="e">
        <f t="shared" ca="1" si="76"/>
        <v>#NAME?</v>
      </c>
      <c r="DK154" s="45" t="e">
        <f t="shared" ca="1" si="76"/>
        <v>#NAME?</v>
      </c>
      <c r="DL154" s="45" t="e">
        <f t="shared" ca="1" si="76"/>
        <v>#NAME?</v>
      </c>
      <c r="DM154" s="45" t="e">
        <f t="shared" ca="1" si="76"/>
        <v>#NAME?</v>
      </c>
      <c r="DN154" s="45" t="e">
        <f t="shared" ca="1" si="76"/>
        <v>#NAME?</v>
      </c>
      <c r="DO154" s="45" t="e">
        <f t="shared" ca="1" si="76"/>
        <v>#NAME?</v>
      </c>
      <c r="DP154" s="45" t="e">
        <f t="shared" ca="1" si="76"/>
        <v>#NAME?</v>
      </c>
      <c r="DQ154" s="45" t="e">
        <f t="shared" ca="1" si="76"/>
        <v>#NAME?</v>
      </c>
      <c r="DR154" s="45" t="str">
        <f t="shared" si="76"/>
        <v>01/08 à 24/08</v>
      </c>
    </row>
    <row r="155" spans="1:122" customFormat="1" ht="12.95" customHeight="1" x14ac:dyDescent="0.25">
      <c r="A155" s="219" t="str">
        <f t="shared" si="67"/>
        <v>Cirurgia de Segundo Tempo Realizada</v>
      </c>
      <c r="BH155" s="94" t="s">
        <v>160</v>
      </c>
      <c r="BI155" s="204"/>
      <c r="BJ155" s="204"/>
      <c r="BK155" s="204"/>
      <c r="BL155" s="220"/>
      <c r="BM155" s="221"/>
      <c r="BN155" s="204"/>
      <c r="BO155" s="204"/>
      <c r="BP155" s="204"/>
      <c r="BQ155" s="204"/>
      <c r="BR155" s="204"/>
      <c r="BS155" s="204"/>
      <c r="BT155" s="204"/>
      <c r="BU155" s="204"/>
      <c r="BV155" s="204"/>
      <c r="BW155" s="204"/>
      <c r="BX155" s="204"/>
      <c r="BY155" s="204"/>
      <c r="BZ155" s="204"/>
      <c r="CA155" s="204" t="s">
        <v>67</v>
      </c>
      <c r="CB155" s="204" t="s">
        <v>67</v>
      </c>
      <c r="CC155" s="204" t="s">
        <v>67</v>
      </c>
      <c r="CD155" s="204" t="s">
        <v>67</v>
      </c>
      <c r="CE155" s="204" t="s">
        <v>67</v>
      </c>
      <c r="CF155" s="204" t="s">
        <v>67</v>
      </c>
      <c r="CG155" s="204" t="s">
        <v>67</v>
      </c>
      <c r="CH155" s="204" t="s">
        <v>67</v>
      </c>
      <c r="CI155" s="204">
        <v>6</v>
      </c>
      <c r="CJ155" s="204">
        <v>6</v>
      </c>
      <c r="CK155" s="204">
        <v>6</v>
      </c>
      <c r="CL155" s="204">
        <v>5</v>
      </c>
      <c r="CM155" s="204">
        <v>5</v>
      </c>
      <c r="CN155" s="204"/>
      <c r="CO155" s="220">
        <v>5</v>
      </c>
      <c r="CP155" s="221"/>
      <c r="CQ155" s="204">
        <v>0</v>
      </c>
      <c r="CR155" s="222" t="s">
        <v>160</v>
      </c>
      <c r="CS155" s="203"/>
      <c r="CT155" s="223">
        <v>1</v>
      </c>
      <c r="CU155" s="203"/>
      <c r="CV155" s="27">
        <f>CT155+CQ155</f>
        <v>1</v>
      </c>
      <c r="CW155" s="204">
        <v>5</v>
      </c>
      <c r="CX155" s="221"/>
      <c r="CY155" s="204"/>
      <c r="CZ155" s="221"/>
      <c r="DA155" s="204"/>
      <c r="DB155" s="27">
        <v>5</v>
      </c>
      <c r="DC155" s="221"/>
      <c r="DD155" s="204">
        <v>14</v>
      </c>
      <c r="DE155" s="204"/>
      <c r="DF155" s="204"/>
      <c r="DG155" s="204"/>
      <c r="DH155" s="204"/>
      <c r="DI155" s="204"/>
      <c r="DJ155" s="204"/>
      <c r="DK155" s="204"/>
      <c r="DL155" s="204"/>
      <c r="DM155" s="204"/>
      <c r="DN155" s="204"/>
      <c r="DO155" s="204"/>
      <c r="DP155" s="204"/>
      <c r="DQ155" s="204"/>
      <c r="DR155" s="204"/>
    </row>
    <row r="156" spans="1:122" customFormat="1" ht="12.95" customHeight="1" x14ac:dyDescent="0.25">
      <c r="A156">
        <f t="shared" si="67"/>
        <v>0</v>
      </c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U156" s="8"/>
      <c r="DD156" s="8"/>
    </row>
    <row r="157" spans="1:122" customFormat="1" ht="12.95" customHeight="1" x14ac:dyDescent="0.25">
      <c r="A157" s="57" t="str">
        <f t="shared" si="67"/>
        <v>23. CIRURGIA ELETIVA</v>
      </c>
      <c r="BH157" s="62" t="s">
        <v>161</v>
      </c>
      <c r="BI157" s="11"/>
      <c r="BJ157" s="11"/>
      <c r="BK157" s="11">
        <v>0</v>
      </c>
      <c r="BL157" s="133"/>
      <c r="BM157" s="134">
        <v>45200</v>
      </c>
      <c r="BN157" s="11">
        <v>45231</v>
      </c>
      <c r="BO157" s="11">
        <v>45261</v>
      </c>
      <c r="BP157" s="11">
        <v>45292</v>
      </c>
      <c r="BQ157" s="11">
        <v>45323</v>
      </c>
      <c r="BR157" s="11">
        <v>45352</v>
      </c>
      <c r="BS157" s="11">
        <v>45383</v>
      </c>
      <c r="BT157" s="11">
        <v>45413</v>
      </c>
      <c r="BU157" s="11">
        <v>45444</v>
      </c>
      <c r="BV157" s="11">
        <v>45474</v>
      </c>
      <c r="BW157" s="11">
        <v>45505</v>
      </c>
      <c r="BX157" s="11">
        <v>45536</v>
      </c>
      <c r="BY157" s="11">
        <v>45566</v>
      </c>
      <c r="BZ157" s="11">
        <v>45597</v>
      </c>
      <c r="CA157" s="11">
        <v>45627</v>
      </c>
      <c r="CB157" s="11">
        <v>45658</v>
      </c>
      <c r="CC157" s="11">
        <v>45689</v>
      </c>
      <c r="CD157" s="11">
        <v>45717</v>
      </c>
      <c r="CE157" s="11">
        <v>45748</v>
      </c>
      <c r="CF157" s="11">
        <v>45778</v>
      </c>
      <c r="CG157" s="11">
        <v>45809</v>
      </c>
      <c r="CH157" s="11">
        <v>45839</v>
      </c>
      <c r="CI157" s="11">
        <v>45870</v>
      </c>
      <c r="CJ157" s="11">
        <v>45901</v>
      </c>
      <c r="CK157" s="11">
        <v>45931</v>
      </c>
      <c r="CL157" s="11">
        <v>45962</v>
      </c>
      <c r="CM157" s="11">
        <v>45992</v>
      </c>
      <c r="CN157" s="11">
        <v>46023</v>
      </c>
      <c r="CO157" s="133">
        <v>46054</v>
      </c>
      <c r="CP157" s="134"/>
      <c r="CQ157" s="133" t="s">
        <v>21</v>
      </c>
      <c r="CR157" s="137" t="s">
        <v>162</v>
      </c>
      <c r="CS157" s="138"/>
      <c r="CT157" s="138" t="str">
        <f t="shared" ref="CT157:DR157" si="77">CT$5</f>
        <v>16/03 à 31/03</v>
      </c>
      <c r="CU157" s="136"/>
      <c r="CV157" s="136" t="e">
        <f t="shared" ca="1" si="77"/>
        <v>#NAME?</v>
      </c>
      <c r="CW157" s="45" t="e">
        <f t="shared" ca="1" si="77"/>
        <v>#NAME?</v>
      </c>
      <c r="CX157" s="45"/>
      <c r="CY157" s="45" t="str">
        <f t="shared" si="77"/>
        <v>01/05 à 15/05</v>
      </c>
      <c r="CZ157" s="45"/>
      <c r="DA157" s="45" t="str">
        <f t="shared" si="77"/>
        <v>16/05 à 31/05</v>
      </c>
      <c r="DB157" s="45" t="e">
        <f t="shared" ca="1" si="77"/>
        <v>#NAME?</v>
      </c>
      <c r="DC157" s="45"/>
      <c r="DD157" s="45" t="e">
        <f t="shared" ca="1" si="77"/>
        <v>#NAME?</v>
      </c>
      <c r="DE157" s="45" t="e">
        <f t="shared" ca="1" si="77"/>
        <v>#NAME?</v>
      </c>
      <c r="DF157" s="45" t="e">
        <f t="shared" ca="1" si="77"/>
        <v>#NAME?</v>
      </c>
      <c r="DG157" s="45" t="e">
        <f t="shared" ca="1" si="77"/>
        <v>#NAME?</v>
      </c>
      <c r="DH157" s="45" t="e">
        <f t="shared" ca="1" si="77"/>
        <v>#NAME?</v>
      </c>
      <c r="DI157" s="45" t="e">
        <f t="shared" ca="1" si="77"/>
        <v>#NAME?</v>
      </c>
      <c r="DJ157" s="45" t="e">
        <f t="shared" ca="1" si="77"/>
        <v>#NAME?</v>
      </c>
      <c r="DK157" s="45" t="e">
        <f t="shared" ca="1" si="77"/>
        <v>#NAME?</v>
      </c>
      <c r="DL157" s="45" t="e">
        <f t="shared" ca="1" si="77"/>
        <v>#NAME?</v>
      </c>
      <c r="DM157" s="45" t="e">
        <f t="shared" ca="1" si="77"/>
        <v>#NAME?</v>
      </c>
      <c r="DN157" s="45" t="e">
        <f t="shared" ca="1" si="77"/>
        <v>#NAME?</v>
      </c>
      <c r="DO157" s="45" t="e">
        <f t="shared" ca="1" si="77"/>
        <v>#NAME?</v>
      </c>
      <c r="DP157" s="45" t="e">
        <f t="shared" ca="1" si="77"/>
        <v>#NAME?</v>
      </c>
      <c r="DQ157" s="45" t="e">
        <f t="shared" ca="1" si="77"/>
        <v>#NAME?</v>
      </c>
      <c r="DR157" s="45" t="str">
        <f t="shared" si="77"/>
        <v>01/08 à 24/08</v>
      </c>
    </row>
    <row r="158" spans="1:122" customFormat="1" ht="12.95" customHeight="1" x14ac:dyDescent="0.25">
      <c r="A158" s="58" t="str">
        <f t="shared" si="67"/>
        <v xml:space="preserve">Cirurgia Geral </v>
      </c>
      <c r="BH158" s="29" t="s">
        <v>48</v>
      </c>
      <c r="BI158" s="199"/>
      <c r="BJ158" s="199"/>
      <c r="BK158" s="199"/>
      <c r="BL158" s="200"/>
      <c r="BM158" s="130"/>
      <c r="BN158" s="199"/>
      <c r="BO158" s="199"/>
      <c r="BP158" s="199"/>
      <c r="BQ158" s="199"/>
      <c r="BR158" s="199"/>
      <c r="BS158" s="199"/>
      <c r="BT158" s="199"/>
      <c r="BU158" s="199"/>
      <c r="BV158" s="199"/>
      <c r="BW158" s="199"/>
      <c r="BX158" s="199"/>
      <c r="BY158" s="199"/>
      <c r="BZ158" s="199"/>
      <c r="CA158" s="199">
        <v>70</v>
      </c>
      <c r="CB158" s="199">
        <v>67</v>
      </c>
      <c r="CC158" s="199">
        <v>68</v>
      </c>
      <c r="CD158" s="199">
        <v>91</v>
      </c>
      <c r="CE158" s="199">
        <v>83</v>
      </c>
      <c r="CF158" s="199">
        <v>46</v>
      </c>
      <c r="CG158" s="199">
        <v>59</v>
      </c>
      <c r="CH158" s="199">
        <v>47</v>
      </c>
      <c r="CI158" s="198">
        <v>56</v>
      </c>
      <c r="CJ158" s="199">
        <v>61</v>
      </c>
      <c r="CK158" s="199">
        <v>61</v>
      </c>
      <c r="CL158" s="199">
        <v>62</v>
      </c>
      <c r="CM158" s="199">
        <v>64</v>
      </c>
      <c r="CN158" s="199">
        <v>82</v>
      </c>
      <c r="CO158" s="200">
        <v>86</v>
      </c>
      <c r="CP158" s="130"/>
      <c r="CQ158" s="199">
        <v>61</v>
      </c>
      <c r="CR158" s="144" t="s">
        <v>48</v>
      </c>
      <c r="CS158" s="201"/>
      <c r="CT158" s="202">
        <v>73</v>
      </c>
      <c r="CU158" s="203"/>
      <c r="CV158" s="27">
        <f>CT158+CQ158</f>
        <v>134</v>
      </c>
      <c r="CW158" s="199">
        <v>179</v>
      </c>
      <c r="CX158" s="130"/>
      <c r="CY158" s="199"/>
      <c r="CZ158" s="130"/>
      <c r="DA158" s="199"/>
      <c r="DB158" s="27">
        <v>160</v>
      </c>
      <c r="DC158" s="130"/>
      <c r="DD158" s="204">
        <v>164</v>
      </c>
      <c r="DE158" s="199"/>
      <c r="DF158" s="199"/>
      <c r="DG158" s="199"/>
      <c r="DH158" s="199"/>
      <c r="DI158" s="199"/>
      <c r="DJ158" s="199"/>
      <c r="DK158" s="199"/>
      <c r="DL158" s="199"/>
      <c r="DM158" s="199"/>
      <c r="DN158" s="199"/>
      <c r="DO158" s="199"/>
      <c r="DP158" s="199"/>
      <c r="DQ158" s="199"/>
      <c r="DR158" s="199"/>
    </row>
    <row r="159" spans="1:122" customFormat="1" ht="12.95" customHeight="1" x14ac:dyDescent="0.25">
      <c r="A159" s="58" t="str">
        <f t="shared" si="67"/>
        <v xml:space="preserve">Ginecologia </v>
      </c>
      <c r="BH159" s="29" t="s">
        <v>49</v>
      </c>
      <c r="BI159" s="199"/>
      <c r="BJ159" s="199"/>
      <c r="BK159" s="199"/>
      <c r="BL159" s="200"/>
      <c r="BM159" s="130"/>
      <c r="BN159" s="199"/>
      <c r="BO159" s="199"/>
      <c r="BP159" s="199"/>
      <c r="BQ159" s="199"/>
      <c r="BR159" s="199"/>
      <c r="BS159" s="199"/>
      <c r="BT159" s="199"/>
      <c r="BU159" s="199"/>
      <c r="BV159" s="199"/>
      <c r="BW159" s="199"/>
      <c r="BX159" s="199"/>
      <c r="BY159" s="199"/>
      <c r="BZ159" s="199"/>
      <c r="CA159" s="199">
        <v>6</v>
      </c>
      <c r="CB159" s="199">
        <v>7</v>
      </c>
      <c r="CC159" s="199">
        <v>11</v>
      </c>
      <c r="CD159" s="199">
        <v>11</v>
      </c>
      <c r="CE159" s="199">
        <v>9</v>
      </c>
      <c r="CF159" s="199">
        <v>67</v>
      </c>
      <c r="CG159" s="199">
        <v>53</v>
      </c>
      <c r="CH159" s="199">
        <v>54</v>
      </c>
      <c r="CI159" s="198">
        <v>36</v>
      </c>
      <c r="CJ159" s="199">
        <v>26</v>
      </c>
      <c r="CK159" s="199">
        <v>26</v>
      </c>
      <c r="CL159" s="199">
        <v>26</v>
      </c>
      <c r="CM159" s="199">
        <v>26</v>
      </c>
      <c r="CN159" s="199">
        <v>26</v>
      </c>
      <c r="CO159" s="200">
        <v>26</v>
      </c>
      <c r="CP159" s="130"/>
      <c r="CQ159" s="199">
        <v>4</v>
      </c>
      <c r="CR159" s="58" t="s">
        <v>49</v>
      </c>
      <c r="CS159" s="130"/>
      <c r="CT159" s="225">
        <v>23</v>
      </c>
      <c r="CU159" s="221"/>
      <c r="CV159" s="27">
        <f>CT159+CQ159</f>
        <v>27</v>
      </c>
      <c r="CW159" s="199">
        <v>25</v>
      </c>
      <c r="CX159" s="130"/>
      <c r="CY159" s="199"/>
      <c r="CZ159" s="130"/>
      <c r="DA159" s="199"/>
      <c r="DB159" s="27">
        <v>26</v>
      </c>
      <c r="DC159" s="130"/>
      <c r="DD159" s="204">
        <v>24</v>
      </c>
      <c r="DE159" s="199"/>
      <c r="DF159" s="199"/>
      <c r="DG159" s="199"/>
      <c r="DH159" s="199"/>
      <c r="DI159" s="199"/>
      <c r="DJ159" s="199"/>
      <c r="DK159" s="199"/>
      <c r="DL159" s="199"/>
      <c r="DM159" s="199"/>
      <c r="DN159" s="199"/>
      <c r="DO159" s="199"/>
      <c r="DP159" s="199"/>
      <c r="DQ159" s="199"/>
      <c r="DR159" s="199"/>
    </row>
    <row r="160" spans="1:122" customFormat="1" ht="12.95" customHeight="1" x14ac:dyDescent="0.25">
      <c r="A160" s="58" t="str">
        <f t="shared" si="67"/>
        <v>Urologia</v>
      </c>
      <c r="BH160" s="29" t="s">
        <v>50</v>
      </c>
      <c r="BI160" s="199"/>
      <c r="BJ160" s="199"/>
      <c r="BK160" s="199"/>
      <c r="BL160" s="200"/>
      <c r="BM160" s="130"/>
      <c r="BN160" s="199"/>
      <c r="BO160" s="199"/>
      <c r="BP160" s="199"/>
      <c r="BQ160" s="199"/>
      <c r="BR160" s="199"/>
      <c r="BS160" s="199"/>
      <c r="BT160" s="199"/>
      <c r="BU160" s="199"/>
      <c r="BV160" s="199"/>
      <c r="BW160" s="199"/>
      <c r="BX160" s="199"/>
      <c r="BY160" s="199"/>
      <c r="BZ160" s="199"/>
      <c r="CA160" s="199">
        <v>56</v>
      </c>
      <c r="CB160" s="199">
        <v>53</v>
      </c>
      <c r="CC160" s="199">
        <v>48</v>
      </c>
      <c r="CD160" s="199">
        <v>26</v>
      </c>
      <c r="CE160" s="199">
        <v>29</v>
      </c>
      <c r="CF160" s="199">
        <v>8</v>
      </c>
      <c r="CG160" s="199">
        <v>10</v>
      </c>
      <c r="CH160" s="199">
        <v>19</v>
      </c>
      <c r="CI160" s="198">
        <v>20</v>
      </c>
      <c r="CJ160" s="199">
        <v>20</v>
      </c>
      <c r="CK160" s="199">
        <v>20</v>
      </c>
      <c r="CL160" s="199">
        <v>20</v>
      </c>
      <c r="CM160" s="199">
        <v>18</v>
      </c>
      <c r="CN160" s="199">
        <v>10</v>
      </c>
      <c r="CO160" s="200">
        <v>8</v>
      </c>
      <c r="CP160" s="130"/>
      <c r="CQ160" s="199">
        <v>0</v>
      </c>
      <c r="CR160" s="58" t="s">
        <v>50</v>
      </c>
      <c r="CS160" s="130"/>
      <c r="CT160" s="225">
        <v>10</v>
      </c>
      <c r="CU160" s="221"/>
      <c r="CV160" s="27">
        <f>CT160+CQ160</f>
        <v>10</v>
      </c>
      <c r="CW160" s="199">
        <v>16</v>
      </c>
      <c r="CX160" s="130"/>
      <c r="CY160" s="199"/>
      <c r="CZ160" s="130"/>
      <c r="DA160" s="199"/>
      <c r="DB160" s="27">
        <v>32</v>
      </c>
      <c r="DC160" s="130"/>
      <c r="DD160" s="204">
        <v>31</v>
      </c>
      <c r="DE160" s="199"/>
      <c r="DF160" s="199"/>
      <c r="DG160" s="199"/>
      <c r="DH160" s="199"/>
      <c r="DI160" s="199"/>
      <c r="DJ160" s="199"/>
      <c r="DK160" s="199"/>
      <c r="DL160" s="199"/>
      <c r="DM160" s="199"/>
      <c r="DN160" s="199"/>
      <c r="DO160" s="199"/>
      <c r="DP160" s="199"/>
      <c r="DQ160" s="199"/>
      <c r="DR160" s="199"/>
    </row>
    <row r="161" spans="1:122" customFormat="1" ht="12.95" customHeight="1" x14ac:dyDescent="0.25">
      <c r="A161" s="58" t="str">
        <f t="shared" si="67"/>
        <v>Vascular</v>
      </c>
      <c r="BH161" s="29" t="s">
        <v>51</v>
      </c>
      <c r="BI161" s="199"/>
      <c r="BJ161" s="199"/>
      <c r="BK161" s="199"/>
      <c r="BL161" s="200"/>
      <c r="BM161" s="130"/>
      <c r="BN161" s="199"/>
      <c r="BO161" s="199"/>
      <c r="BP161" s="199"/>
      <c r="BQ161" s="199"/>
      <c r="BR161" s="199"/>
      <c r="BS161" s="199"/>
      <c r="BT161" s="199"/>
      <c r="BU161" s="199"/>
      <c r="BV161" s="199"/>
      <c r="BW161" s="199"/>
      <c r="BX161" s="199"/>
      <c r="BY161" s="199"/>
      <c r="BZ161" s="199"/>
      <c r="CA161" s="199">
        <v>4</v>
      </c>
      <c r="CB161" s="199">
        <v>4</v>
      </c>
      <c r="CC161" s="199">
        <v>4</v>
      </c>
      <c r="CD161" s="199">
        <v>4</v>
      </c>
      <c r="CE161" s="199">
        <v>11</v>
      </c>
      <c r="CF161" s="199">
        <v>10</v>
      </c>
      <c r="CG161" s="199">
        <v>10</v>
      </c>
      <c r="CH161" s="199">
        <v>12</v>
      </c>
      <c r="CI161" s="198">
        <v>19</v>
      </c>
      <c r="CJ161" s="199">
        <v>24</v>
      </c>
      <c r="CK161" s="199">
        <v>24</v>
      </c>
      <c r="CL161" s="199">
        <v>22</v>
      </c>
      <c r="CM161" s="199">
        <v>23</v>
      </c>
      <c r="CN161" s="199">
        <v>12</v>
      </c>
      <c r="CO161" s="200">
        <v>11</v>
      </c>
      <c r="CP161" s="130"/>
      <c r="CQ161" s="199">
        <v>0</v>
      </c>
      <c r="CR161" s="58" t="s">
        <v>51</v>
      </c>
      <c r="CS161" s="130"/>
      <c r="CT161" s="225">
        <v>12</v>
      </c>
      <c r="CU161" s="221"/>
      <c r="CV161" s="27">
        <f>CT161+CQ161</f>
        <v>12</v>
      </c>
      <c r="CW161" s="199">
        <v>12</v>
      </c>
      <c r="CX161" s="130"/>
      <c r="CY161" s="199"/>
      <c r="CZ161" s="130"/>
      <c r="DA161" s="199"/>
      <c r="DB161" s="27">
        <v>12</v>
      </c>
      <c r="DC161" s="130"/>
      <c r="DD161" s="204">
        <v>12</v>
      </c>
      <c r="DE161" s="199"/>
      <c r="DF161" s="199"/>
      <c r="DG161" s="199"/>
      <c r="DH161" s="199"/>
      <c r="DI161" s="199"/>
      <c r="DJ161" s="199"/>
      <c r="DK161" s="199"/>
      <c r="DL161" s="199"/>
      <c r="DM161" s="199"/>
      <c r="DN161" s="199"/>
      <c r="DO161" s="199"/>
      <c r="DP161" s="199"/>
      <c r="DQ161" s="199"/>
      <c r="DR161" s="199"/>
    </row>
    <row r="162" spans="1:122" customFormat="1" ht="12.95" customHeight="1" x14ac:dyDescent="0.25">
      <c r="A162" s="58" t="str">
        <f t="shared" si="67"/>
        <v>Bucomaxilo</v>
      </c>
      <c r="BH162" s="29" t="s">
        <v>52</v>
      </c>
      <c r="BI162" s="199"/>
      <c r="BJ162" s="199"/>
      <c r="BK162" s="199"/>
      <c r="BL162" s="200"/>
      <c r="BM162" s="130"/>
      <c r="BN162" s="199"/>
      <c r="BO162" s="199"/>
      <c r="BP162" s="199"/>
      <c r="BQ162" s="199"/>
      <c r="BR162" s="199"/>
      <c r="BS162" s="199"/>
      <c r="BT162" s="199"/>
      <c r="BU162" s="199"/>
      <c r="BV162" s="199"/>
      <c r="BW162" s="199"/>
      <c r="BX162" s="199"/>
      <c r="BY162" s="199"/>
      <c r="BZ162" s="199"/>
      <c r="CA162" s="199">
        <v>0</v>
      </c>
      <c r="CB162" s="199">
        <v>0</v>
      </c>
      <c r="CC162" s="199">
        <v>0</v>
      </c>
      <c r="CD162" s="199">
        <v>0</v>
      </c>
      <c r="CE162" s="199">
        <v>0</v>
      </c>
      <c r="CF162" s="199">
        <v>0</v>
      </c>
      <c r="CG162" s="199">
        <v>0</v>
      </c>
      <c r="CH162" s="199">
        <v>0</v>
      </c>
      <c r="CI162" s="198">
        <v>0</v>
      </c>
      <c r="CJ162" s="199">
        <v>0</v>
      </c>
      <c r="CK162" s="199">
        <v>0</v>
      </c>
      <c r="CL162" s="199">
        <v>0</v>
      </c>
      <c r="CM162" s="199">
        <v>0</v>
      </c>
      <c r="CN162" s="199">
        <v>0</v>
      </c>
      <c r="CO162" s="200">
        <v>0</v>
      </c>
      <c r="CP162" s="130"/>
      <c r="CQ162" s="199">
        <v>0</v>
      </c>
      <c r="CR162" s="58" t="s">
        <v>52</v>
      </c>
      <c r="CS162" s="130"/>
      <c r="CT162" s="225">
        <v>0</v>
      </c>
      <c r="CU162" s="221"/>
      <c r="CV162" s="27">
        <f>CT162+CQ162</f>
        <v>0</v>
      </c>
      <c r="CW162" s="199">
        <v>0</v>
      </c>
      <c r="CX162" s="130"/>
      <c r="CY162" s="199"/>
      <c r="CZ162" s="130"/>
      <c r="DA162" s="199"/>
      <c r="DB162" s="27">
        <v>0</v>
      </c>
      <c r="DC162" s="130"/>
      <c r="DD162" s="204">
        <v>0</v>
      </c>
      <c r="DE162" s="199"/>
      <c r="DF162" s="199"/>
      <c r="DG162" s="199"/>
      <c r="DH162" s="199"/>
      <c r="DI162" s="199"/>
      <c r="DJ162" s="199"/>
      <c r="DK162" s="199"/>
      <c r="DL162" s="199"/>
      <c r="DM162" s="199"/>
      <c r="DN162" s="199"/>
      <c r="DO162" s="199"/>
      <c r="DP162" s="199"/>
      <c r="DQ162" s="199"/>
      <c r="DR162" s="199"/>
    </row>
    <row r="163" spans="1:122" customFormat="1" ht="12.95" customHeight="1" x14ac:dyDescent="0.25">
      <c r="A163" s="184" t="str">
        <f t="shared" si="67"/>
        <v>Total</v>
      </c>
      <c r="BH163" s="71" t="s">
        <v>43</v>
      </c>
      <c r="BI163" s="72"/>
      <c r="BJ163" s="72"/>
      <c r="BK163" s="72">
        <v>0</v>
      </c>
      <c r="BL163" s="188"/>
      <c r="BM163" s="189">
        <v>0</v>
      </c>
      <c r="BN163" s="72">
        <v>0</v>
      </c>
      <c r="BO163" s="72">
        <v>0</v>
      </c>
      <c r="BP163" s="72">
        <v>0</v>
      </c>
      <c r="BQ163" s="72">
        <v>0</v>
      </c>
      <c r="BR163" s="72">
        <v>0</v>
      </c>
      <c r="BS163" s="72">
        <v>0</v>
      </c>
      <c r="BT163" s="72">
        <v>0</v>
      </c>
      <c r="BU163" s="72">
        <v>0</v>
      </c>
      <c r="BV163" s="72">
        <v>0</v>
      </c>
      <c r="BW163" s="72">
        <v>0</v>
      </c>
      <c r="BX163" s="72">
        <v>0</v>
      </c>
      <c r="BY163" s="72">
        <v>0</v>
      </c>
      <c r="BZ163" s="72">
        <v>0</v>
      </c>
      <c r="CA163" s="72">
        <v>136</v>
      </c>
      <c r="CB163" s="72">
        <v>131</v>
      </c>
      <c r="CC163" s="72">
        <v>131</v>
      </c>
      <c r="CD163" s="72">
        <v>132</v>
      </c>
      <c r="CE163" s="72">
        <v>132</v>
      </c>
      <c r="CF163" s="72">
        <v>131</v>
      </c>
      <c r="CG163" s="72">
        <v>132</v>
      </c>
      <c r="CH163" s="72">
        <v>132</v>
      </c>
      <c r="CI163" s="72">
        <v>131</v>
      </c>
      <c r="CJ163" s="72">
        <v>131</v>
      </c>
      <c r="CK163" s="72">
        <v>131</v>
      </c>
      <c r="CL163" s="72">
        <v>130</v>
      </c>
      <c r="CM163" s="72">
        <v>131</v>
      </c>
      <c r="CN163" s="72">
        <v>130</v>
      </c>
      <c r="CO163" s="188">
        <v>131</v>
      </c>
      <c r="CP163" s="189"/>
      <c r="CQ163" s="72">
        <v>65</v>
      </c>
      <c r="CR163" s="184" t="s">
        <v>43</v>
      </c>
      <c r="CS163" s="189"/>
      <c r="CT163" s="72">
        <f>SUM(CT158:CT162)</f>
        <v>118</v>
      </c>
      <c r="CU163" s="189"/>
      <c r="CV163" s="72">
        <f>SUM(CV158:CV162)</f>
        <v>183</v>
      </c>
      <c r="CW163" s="72">
        <f>SUM(CW158:CW162)</f>
        <v>232</v>
      </c>
      <c r="CX163" s="189"/>
      <c r="CY163" s="72">
        <f>SUM(CY158:CY162)</f>
        <v>0</v>
      </c>
      <c r="CZ163" s="189"/>
      <c r="DA163" s="72">
        <f>SUM(DA158:DA162)</f>
        <v>0</v>
      </c>
      <c r="DB163" s="72">
        <f>SUM(DB158:DB162)</f>
        <v>230</v>
      </c>
      <c r="DC163" s="189"/>
      <c r="DD163" s="72">
        <f t="shared" ref="DD163:DR163" si="78">SUM(DD158:DD162)</f>
        <v>231</v>
      </c>
      <c r="DE163" s="72">
        <f t="shared" si="78"/>
        <v>0</v>
      </c>
      <c r="DF163" s="72">
        <f t="shared" si="78"/>
        <v>0</v>
      </c>
      <c r="DG163" s="72">
        <f t="shared" si="78"/>
        <v>0</v>
      </c>
      <c r="DH163" s="72">
        <f t="shared" si="78"/>
        <v>0</v>
      </c>
      <c r="DI163" s="72">
        <f t="shared" si="78"/>
        <v>0</v>
      </c>
      <c r="DJ163" s="72">
        <f t="shared" si="78"/>
        <v>0</v>
      </c>
      <c r="DK163" s="72">
        <f t="shared" si="78"/>
        <v>0</v>
      </c>
      <c r="DL163" s="72">
        <f t="shared" si="78"/>
        <v>0</v>
      </c>
      <c r="DM163" s="72">
        <f t="shared" si="78"/>
        <v>0</v>
      </c>
      <c r="DN163" s="72">
        <f t="shared" si="78"/>
        <v>0</v>
      </c>
      <c r="DO163" s="72">
        <f t="shared" si="78"/>
        <v>0</v>
      </c>
      <c r="DP163" s="72">
        <f t="shared" si="78"/>
        <v>0</v>
      </c>
      <c r="DQ163" s="72">
        <f t="shared" si="78"/>
        <v>0</v>
      </c>
      <c r="DR163" s="72">
        <f t="shared" si="78"/>
        <v>0</v>
      </c>
    </row>
    <row r="164" spans="1:122" ht="12.95" customHeight="1" x14ac:dyDescent="0.25">
      <c r="A164" s="226">
        <f t="shared" si="67"/>
        <v>0</v>
      </c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 s="73"/>
      <c r="BI164" s="74"/>
      <c r="BJ164" s="74"/>
      <c r="BK164" s="74"/>
      <c r="BL164" s="74"/>
      <c r="BM164" s="74"/>
      <c r="BN164" s="74"/>
      <c r="BO164" s="74"/>
      <c r="BP164" s="74"/>
      <c r="BQ164" s="74"/>
      <c r="BR164" s="74"/>
      <c r="BS164" s="74"/>
      <c r="BT164" s="74"/>
      <c r="BU164" s="74"/>
      <c r="BV164" s="74"/>
      <c r="BW164" s="74"/>
      <c r="BX164" s="74"/>
      <c r="BY164" s="74"/>
      <c r="BZ164" s="74"/>
      <c r="CA164" s="74"/>
      <c r="CB164" s="74"/>
      <c r="CC164" s="74"/>
      <c r="CD164" s="74"/>
      <c r="CE164" s="74"/>
      <c r="CF164" s="74"/>
      <c r="CG164" s="74"/>
      <c r="CH164" s="74"/>
      <c r="CI164" s="74"/>
      <c r="CJ164" s="74"/>
      <c r="CK164" s="74"/>
      <c r="CL164" s="74"/>
      <c r="CM164" s="74"/>
      <c r="CN164" s="74"/>
      <c r="CO164" s="74"/>
      <c r="CP164" s="74"/>
      <c r="CQ164" s="74"/>
      <c r="CR164" s="226"/>
      <c r="CS164" s="227"/>
      <c r="CT164" s="227"/>
      <c r="CU164" s="227"/>
      <c r="CV164" s="227"/>
      <c r="CW164" s="227"/>
      <c r="CX164" s="227"/>
      <c r="CY164" s="227"/>
      <c r="CZ164" s="227"/>
      <c r="DA164" s="227"/>
      <c r="DB164" s="227"/>
      <c r="DC164" s="227"/>
      <c r="DD164" s="227"/>
      <c r="DE164" s="227"/>
      <c r="DF164" s="227"/>
      <c r="DG164" s="227"/>
      <c r="DH164" s="227"/>
      <c r="DI164" s="227"/>
      <c r="DJ164" s="227"/>
      <c r="DK164" s="227"/>
      <c r="DL164" s="227"/>
      <c r="DM164" s="227"/>
      <c r="DN164" s="227"/>
      <c r="DO164" s="227"/>
      <c r="DP164" s="227"/>
      <c r="DQ164" s="227"/>
      <c r="DR164" s="227"/>
    </row>
    <row r="165" spans="1:122" customFormat="1" ht="12.95" customHeight="1" x14ac:dyDescent="0.25">
      <c r="A165" s="57" t="str">
        <f t="shared" si="67"/>
        <v>24. CIRURGIA DE URGÊNCIA</v>
      </c>
      <c r="BH165" s="62" t="s">
        <v>163</v>
      </c>
      <c r="BI165" s="11"/>
      <c r="BJ165" s="11"/>
      <c r="BK165" s="11">
        <v>0</v>
      </c>
      <c r="BL165" s="133"/>
      <c r="BM165" s="134">
        <v>45200</v>
      </c>
      <c r="BN165" s="11">
        <v>45231</v>
      </c>
      <c r="BO165" s="11">
        <v>45261</v>
      </c>
      <c r="BP165" s="11">
        <v>45292</v>
      </c>
      <c r="BQ165" s="11">
        <v>45323</v>
      </c>
      <c r="BR165" s="11">
        <v>45352</v>
      </c>
      <c r="BS165" s="11">
        <v>45383</v>
      </c>
      <c r="BT165" s="11">
        <v>45413</v>
      </c>
      <c r="BU165" s="11">
        <v>45444</v>
      </c>
      <c r="BV165" s="11">
        <v>45474</v>
      </c>
      <c r="BW165" s="11">
        <v>45505</v>
      </c>
      <c r="BX165" s="11">
        <v>45536</v>
      </c>
      <c r="BY165" s="11">
        <v>45566</v>
      </c>
      <c r="BZ165" s="11">
        <v>45597</v>
      </c>
      <c r="CA165" s="11">
        <v>45627</v>
      </c>
      <c r="CB165" s="11">
        <v>45658</v>
      </c>
      <c r="CC165" s="11">
        <v>45689</v>
      </c>
      <c r="CD165" s="11">
        <v>45717</v>
      </c>
      <c r="CE165" s="11">
        <v>45748</v>
      </c>
      <c r="CF165" s="11">
        <v>45778</v>
      </c>
      <c r="CG165" s="11">
        <v>45809</v>
      </c>
      <c r="CH165" s="11">
        <v>45839</v>
      </c>
      <c r="CI165" s="11">
        <v>45870</v>
      </c>
      <c r="CJ165" s="11">
        <v>45901</v>
      </c>
      <c r="CK165" s="11">
        <v>45931</v>
      </c>
      <c r="CL165" s="11">
        <v>45962</v>
      </c>
      <c r="CM165" s="11">
        <v>45992</v>
      </c>
      <c r="CN165" s="11">
        <v>46023</v>
      </c>
      <c r="CO165" s="133">
        <v>46054</v>
      </c>
      <c r="CP165" s="134"/>
      <c r="CQ165" s="133" t="s">
        <v>21</v>
      </c>
      <c r="CR165" s="137" t="s">
        <v>164</v>
      </c>
      <c r="CS165" s="138"/>
      <c r="CT165" s="138" t="str">
        <f t="shared" ref="CT165:DR165" si="79">CT$5</f>
        <v>16/03 à 31/03</v>
      </c>
      <c r="CU165" s="136"/>
      <c r="CV165" s="136" t="e">
        <f t="shared" ca="1" si="79"/>
        <v>#NAME?</v>
      </c>
      <c r="CW165" s="45" t="e">
        <f t="shared" ca="1" si="79"/>
        <v>#NAME?</v>
      </c>
      <c r="CX165" s="45"/>
      <c r="CY165" s="45" t="str">
        <f t="shared" si="79"/>
        <v>01/05 à 15/05</v>
      </c>
      <c r="CZ165" s="45"/>
      <c r="DA165" s="45" t="str">
        <f t="shared" si="79"/>
        <v>16/05 à 31/05</v>
      </c>
      <c r="DB165" s="45" t="e">
        <f t="shared" ca="1" si="79"/>
        <v>#NAME?</v>
      </c>
      <c r="DC165" s="45"/>
      <c r="DD165" s="45" t="e">
        <f t="shared" ca="1" si="79"/>
        <v>#NAME?</v>
      </c>
      <c r="DE165" s="45" t="e">
        <f t="shared" ca="1" si="79"/>
        <v>#NAME?</v>
      </c>
      <c r="DF165" s="45" t="e">
        <f t="shared" ca="1" si="79"/>
        <v>#NAME?</v>
      </c>
      <c r="DG165" s="45" t="e">
        <f t="shared" ca="1" si="79"/>
        <v>#NAME?</v>
      </c>
      <c r="DH165" s="45" t="e">
        <f t="shared" ca="1" si="79"/>
        <v>#NAME?</v>
      </c>
      <c r="DI165" s="45" t="e">
        <f t="shared" ca="1" si="79"/>
        <v>#NAME?</v>
      </c>
      <c r="DJ165" s="45" t="e">
        <f t="shared" ca="1" si="79"/>
        <v>#NAME?</v>
      </c>
      <c r="DK165" s="45" t="e">
        <f t="shared" ca="1" si="79"/>
        <v>#NAME?</v>
      </c>
      <c r="DL165" s="45" t="e">
        <f t="shared" ca="1" si="79"/>
        <v>#NAME?</v>
      </c>
      <c r="DM165" s="45" t="e">
        <f t="shared" ca="1" si="79"/>
        <v>#NAME?</v>
      </c>
      <c r="DN165" s="45" t="e">
        <f t="shared" ca="1" si="79"/>
        <v>#NAME?</v>
      </c>
      <c r="DO165" s="45" t="e">
        <f t="shared" ca="1" si="79"/>
        <v>#NAME?</v>
      </c>
      <c r="DP165" s="45" t="e">
        <f t="shared" ca="1" si="79"/>
        <v>#NAME?</v>
      </c>
      <c r="DQ165" s="45" t="e">
        <f t="shared" ca="1" si="79"/>
        <v>#NAME?</v>
      </c>
      <c r="DR165" s="45" t="str">
        <f t="shared" si="79"/>
        <v>01/08 à 24/08</v>
      </c>
    </row>
    <row r="166" spans="1:122" customFormat="1" ht="12.95" customHeight="1" x14ac:dyDescent="0.25">
      <c r="A166" s="58" t="str">
        <f t="shared" si="67"/>
        <v xml:space="preserve">Cirurgia Geral </v>
      </c>
      <c r="BH166" s="29" t="s">
        <v>48</v>
      </c>
      <c r="BI166" s="199"/>
      <c r="BJ166" s="199"/>
      <c r="BK166" s="199"/>
      <c r="BL166" s="200"/>
      <c r="BM166" s="130"/>
      <c r="BN166" s="199"/>
      <c r="BO166" s="199"/>
      <c r="BP166" s="199"/>
      <c r="BQ166" s="199"/>
      <c r="BR166" s="199"/>
      <c r="BS166" s="199"/>
      <c r="BT166" s="199"/>
      <c r="BU166" s="199"/>
      <c r="BV166" s="199"/>
      <c r="BW166" s="199"/>
      <c r="BX166" s="199"/>
      <c r="BY166" s="199"/>
      <c r="BZ166" s="199"/>
      <c r="CA166" s="199">
        <v>56</v>
      </c>
      <c r="CB166" s="199">
        <v>75</v>
      </c>
      <c r="CC166" s="199">
        <v>63</v>
      </c>
      <c r="CD166" s="199">
        <v>63</v>
      </c>
      <c r="CE166" s="199">
        <v>65</v>
      </c>
      <c r="CF166" s="199">
        <v>56</v>
      </c>
      <c r="CG166" s="199">
        <v>45</v>
      </c>
      <c r="CH166" s="199">
        <v>86</v>
      </c>
      <c r="CI166" s="199">
        <v>68</v>
      </c>
      <c r="CJ166" s="199">
        <v>83</v>
      </c>
      <c r="CK166" s="199">
        <v>87</v>
      </c>
      <c r="CL166" s="199">
        <v>80</v>
      </c>
      <c r="CM166" s="199">
        <v>55</v>
      </c>
      <c r="CN166" s="199">
        <v>65</v>
      </c>
      <c r="CO166" s="200">
        <v>88</v>
      </c>
      <c r="CP166" s="130"/>
      <c r="CQ166" s="199">
        <v>109</v>
      </c>
      <c r="CR166" s="144" t="s">
        <v>48</v>
      </c>
      <c r="CS166" s="201"/>
      <c r="CT166" s="202">
        <v>80</v>
      </c>
      <c r="CU166" s="203"/>
      <c r="CV166" s="27">
        <f>CT166+CQ166</f>
        <v>189</v>
      </c>
      <c r="CW166" s="199">
        <v>107</v>
      </c>
      <c r="CX166" s="130"/>
      <c r="CY166" s="199"/>
      <c r="CZ166" s="130"/>
      <c r="DA166" s="199"/>
      <c r="DB166" s="27">
        <v>124</v>
      </c>
      <c r="DC166" s="130"/>
      <c r="DD166" s="204">
        <v>127</v>
      </c>
      <c r="DE166" s="199"/>
      <c r="DF166" s="199"/>
      <c r="DG166" s="199"/>
      <c r="DH166" s="199"/>
      <c r="DI166" s="199"/>
      <c r="DJ166" s="199"/>
      <c r="DK166" s="199"/>
      <c r="DL166" s="199"/>
      <c r="DM166" s="199"/>
      <c r="DN166" s="199"/>
      <c r="DO166" s="199"/>
      <c r="DP166" s="199"/>
      <c r="DQ166" s="199"/>
      <c r="DR166" s="199"/>
    </row>
    <row r="167" spans="1:122" customFormat="1" ht="12.95" customHeight="1" x14ac:dyDescent="0.25">
      <c r="A167" s="58" t="str">
        <f t="shared" si="67"/>
        <v>Bucomaxilo</v>
      </c>
      <c r="BH167" s="29" t="s">
        <v>52</v>
      </c>
      <c r="BI167" s="199"/>
      <c r="BJ167" s="199"/>
      <c r="BK167" s="199"/>
      <c r="BL167" s="200"/>
      <c r="BM167" s="130"/>
      <c r="BN167" s="199"/>
      <c r="BO167" s="199"/>
      <c r="BP167" s="199"/>
      <c r="BQ167" s="199"/>
      <c r="BR167" s="199"/>
      <c r="BS167" s="199"/>
      <c r="BT167" s="199"/>
      <c r="BU167" s="199"/>
      <c r="BV167" s="199"/>
      <c r="BW167" s="199"/>
      <c r="BX167" s="199"/>
      <c r="BY167" s="199"/>
      <c r="BZ167" s="199"/>
      <c r="CA167" s="199">
        <v>2</v>
      </c>
      <c r="CB167" s="199">
        <v>2</v>
      </c>
      <c r="CC167" s="199">
        <v>2</v>
      </c>
      <c r="CD167" s="199">
        <v>2</v>
      </c>
      <c r="CE167" s="199">
        <v>2</v>
      </c>
      <c r="CF167" s="199">
        <v>3</v>
      </c>
      <c r="CG167" s="199">
        <v>3</v>
      </c>
      <c r="CH167" s="199">
        <v>5</v>
      </c>
      <c r="CI167" s="199">
        <v>3</v>
      </c>
      <c r="CJ167" s="199">
        <v>3</v>
      </c>
      <c r="CK167" s="199">
        <v>5</v>
      </c>
      <c r="CL167" s="199">
        <v>4</v>
      </c>
      <c r="CM167" s="199">
        <v>5</v>
      </c>
      <c r="CN167" s="199">
        <v>4</v>
      </c>
      <c r="CO167" s="200">
        <v>4</v>
      </c>
      <c r="CP167" s="130"/>
      <c r="CQ167" s="199">
        <v>1</v>
      </c>
      <c r="CR167" s="58" t="s">
        <v>52</v>
      </c>
      <c r="CS167" s="130"/>
      <c r="CT167" s="225">
        <v>0</v>
      </c>
      <c r="CU167" s="221"/>
      <c r="CV167" s="27">
        <f>CT167+CQ167</f>
        <v>1</v>
      </c>
      <c r="CW167" s="199">
        <v>3</v>
      </c>
      <c r="CX167" s="130"/>
      <c r="CY167" s="199"/>
      <c r="CZ167" s="130"/>
      <c r="DA167" s="199"/>
      <c r="DB167" s="27">
        <v>7</v>
      </c>
      <c r="DC167" s="130"/>
      <c r="DD167" s="204">
        <v>4</v>
      </c>
      <c r="DE167" s="199"/>
      <c r="DF167" s="199"/>
      <c r="DG167" s="199"/>
      <c r="DH167" s="199"/>
      <c r="DI167" s="199"/>
      <c r="DJ167" s="199"/>
      <c r="DK167" s="199"/>
      <c r="DL167" s="199"/>
      <c r="DM167" s="199"/>
      <c r="DN167" s="199"/>
      <c r="DO167" s="199"/>
      <c r="DP167" s="199"/>
      <c r="DQ167" s="199"/>
      <c r="DR167" s="199"/>
    </row>
    <row r="168" spans="1:122" customFormat="1" ht="12.95" customHeight="1" x14ac:dyDescent="0.25">
      <c r="A168" s="58" t="str">
        <f t="shared" si="67"/>
        <v>Ortopedia</v>
      </c>
      <c r="BH168" s="29" t="s">
        <v>165</v>
      </c>
      <c r="BI168" s="199"/>
      <c r="BJ168" s="199"/>
      <c r="BK168" s="199"/>
      <c r="BL168" s="200"/>
      <c r="BM168" s="130"/>
      <c r="BN168" s="199"/>
      <c r="BO168" s="199"/>
      <c r="BP168" s="199"/>
      <c r="BQ168" s="199"/>
      <c r="BR168" s="199"/>
      <c r="BS168" s="199"/>
      <c r="BT168" s="199"/>
      <c r="BU168" s="199"/>
      <c r="BV168" s="199"/>
      <c r="BW168" s="199"/>
      <c r="BX168" s="199"/>
      <c r="BY168" s="199"/>
      <c r="BZ168" s="199"/>
      <c r="CA168" s="199">
        <v>96</v>
      </c>
      <c r="CB168" s="199">
        <v>97</v>
      </c>
      <c r="CC168" s="199">
        <v>88</v>
      </c>
      <c r="CD168" s="199">
        <v>107</v>
      </c>
      <c r="CE168" s="199">
        <v>100</v>
      </c>
      <c r="CF168" s="199">
        <v>83</v>
      </c>
      <c r="CG168" s="199">
        <v>107</v>
      </c>
      <c r="CH168" s="199">
        <v>112</v>
      </c>
      <c r="CI168" s="199">
        <v>123</v>
      </c>
      <c r="CJ168" s="199">
        <v>109</v>
      </c>
      <c r="CK168" s="199">
        <v>109</v>
      </c>
      <c r="CL168" s="199">
        <v>124</v>
      </c>
      <c r="CM168" s="199">
        <v>129</v>
      </c>
      <c r="CN168" s="199">
        <v>129</v>
      </c>
      <c r="CO168" s="200">
        <v>107</v>
      </c>
      <c r="CP168" s="130"/>
      <c r="CQ168" s="199">
        <v>49</v>
      </c>
      <c r="CR168" s="58" t="s">
        <v>165</v>
      </c>
      <c r="CS168" s="130"/>
      <c r="CT168" s="225">
        <v>65</v>
      </c>
      <c r="CU168" s="221"/>
      <c r="CV168" s="27">
        <f>CT168+CQ168</f>
        <v>114</v>
      </c>
      <c r="CW168" s="199">
        <v>154</v>
      </c>
      <c r="CX168" s="130"/>
      <c r="CY168" s="199"/>
      <c r="CZ168" s="130"/>
      <c r="DA168" s="199"/>
      <c r="DB168" s="27">
        <v>159</v>
      </c>
      <c r="DC168" s="130"/>
      <c r="DD168" s="204">
        <v>173</v>
      </c>
      <c r="DE168" s="199"/>
      <c r="DF168" s="199"/>
      <c r="DG168" s="199"/>
      <c r="DH168" s="199"/>
      <c r="DI168" s="199"/>
      <c r="DJ168" s="199"/>
      <c r="DK168" s="199"/>
      <c r="DL168" s="199"/>
      <c r="DM168" s="199"/>
      <c r="DN168" s="199"/>
      <c r="DO168" s="199"/>
      <c r="DP168" s="199"/>
      <c r="DQ168" s="199"/>
      <c r="DR168" s="199"/>
    </row>
    <row r="169" spans="1:122" customFormat="1" ht="12.95" customHeight="1" x14ac:dyDescent="0.25">
      <c r="A169" s="184" t="str">
        <f t="shared" si="67"/>
        <v>Total</v>
      </c>
      <c r="BH169" s="71" t="s">
        <v>43</v>
      </c>
      <c r="BI169" s="72"/>
      <c r="BJ169" s="72"/>
      <c r="BK169" s="72">
        <v>0</v>
      </c>
      <c r="BL169" s="188"/>
      <c r="BM169" s="189">
        <v>0</v>
      </c>
      <c r="BN169" s="72">
        <v>0</v>
      </c>
      <c r="BO169" s="72">
        <v>0</v>
      </c>
      <c r="BP169" s="72">
        <v>0</v>
      </c>
      <c r="BQ169" s="72">
        <v>0</v>
      </c>
      <c r="BR169" s="72">
        <v>0</v>
      </c>
      <c r="BS169" s="72">
        <v>0</v>
      </c>
      <c r="BT169" s="72">
        <v>0</v>
      </c>
      <c r="BU169" s="72">
        <v>0</v>
      </c>
      <c r="BV169" s="72">
        <v>0</v>
      </c>
      <c r="BW169" s="72">
        <v>0</v>
      </c>
      <c r="BX169" s="72">
        <v>0</v>
      </c>
      <c r="BY169" s="72">
        <v>0</v>
      </c>
      <c r="BZ169" s="72">
        <v>0</v>
      </c>
      <c r="CA169" s="72">
        <v>154</v>
      </c>
      <c r="CB169" s="72">
        <v>174</v>
      </c>
      <c r="CC169" s="72">
        <v>153</v>
      </c>
      <c r="CD169" s="72">
        <v>172</v>
      </c>
      <c r="CE169" s="72">
        <v>167</v>
      </c>
      <c r="CF169" s="72">
        <v>142</v>
      </c>
      <c r="CG169" s="72">
        <v>155</v>
      </c>
      <c r="CH169" s="72">
        <v>203</v>
      </c>
      <c r="CI169" s="72">
        <v>194</v>
      </c>
      <c r="CJ169" s="72">
        <v>195</v>
      </c>
      <c r="CK169" s="72">
        <v>201</v>
      </c>
      <c r="CL169" s="72">
        <v>208</v>
      </c>
      <c r="CM169" s="72">
        <v>189</v>
      </c>
      <c r="CN169" s="72">
        <v>198</v>
      </c>
      <c r="CO169" s="188">
        <v>199</v>
      </c>
      <c r="CP169" s="189"/>
      <c r="CQ169" s="72">
        <v>159</v>
      </c>
      <c r="CR169" s="184" t="s">
        <v>43</v>
      </c>
      <c r="CS169" s="189"/>
      <c r="CT169" s="72">
        <f t="shared" ref="CT169:DB169" si="80">SUM(CT166:CT168)</f>
        <v>145</v>
      </c>
      <c r="CU169" s="189"/>
      <c r="CV169" s="72">
        <f t="shared" si="80"/>
        <v>304</v>
      </c>
      <c r="CW169" s="72">
        <f t="shared" si="80"/>
        <v>264</v>
      </c>
      <c r="CX169" s="189"/>
      <c r="CY169" s="72">
        <f>SUM(CY166:CY168)</f>
        <v>0</v>
      </c>
      <c r="CZ169" s="189"/>
      <c r="DA169" s="72">
        <f>SUM(DA166:DA168)</f>
        <v>0</v>
      </c>
      <c r="DB169" s="72">
        <f t="shared" si="80"/>
        <v>290</v>
      </c>
      <c r="DC169" s="189"/>
      <c r="DD169" s="72">
        <f t="shared" ref="DD169:DR169" si="81">SUM(DD166:DD168)</f>
        <v>304</v>
      </c>
      <c r="DE169" s="72">
        <f t="shared" si="81"/>
        <v>0</v>
      </c>
      <c r="DF169" s="72">
        <f t="shared" si="81"/>
        <v>0</v>
      </c>
      <c r="DG169" s="72">
        <f t="shared" si="81"/>
        <v>0</v>
      </c>
      <c r="DH169" s="72">
        <f t="shared" si="81"/>
        <v>0</v>
      </c>
      <c r="DI169" s="72">
        <f t="shared" si="81"/>
        <v>0</v>
      </c>
      <c r="DJ169" s="72">
        <f t="shared" si="81"/>
        <v>0</v>
      </c>
      <c r="DK169" s="72">
        <f t="shared" si="81"/>
        <v>0</v>
      </c>
      <c r="DL169" s="72">
        <f t="shared" si="81"/>
        <v>0</v>
      </c>
      <c r="DM169" s="72">
        <f t="shared" si="81"/>
        <v>0</v>
      </c>
      <c r="DN169" s="72">
        <f t="shared" si="81"/>
        <v>0</v>
      </c>
      <c r="DO169" s="72">
        <f t="shared" si="81"/>
        <v>0</v>
      </c>
      <c r="DP169" s="72">
        <f t="shared" si="81"/>
        <v>0</v>
      </c>
      <c r="DQ169" s="72">
        <f t="shared" si="81"/>
        <v>0</v>
      </c>
      <c r="DR169" s="72">
        <f t="shared" si="81"/>
        <v>0</v>
      </c>
    </row>
    <row r="170" spans="1:122" ht="12.95" customHeight="1" x14ac:dyDescent="0.25">
      <c r="A170" s="228">
        <f t="shared" si="67"/>
        <v>0</v>
      </c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 s="73"/>
      <c r="BI170" s="74"/>
      <c r="BJ170" s="74"/>
      <c r="BK170" s="74"/>
      <c r="BL170" s="74"/>
      <c r="BM170" s="74"/>
      <c r="BN170" s="74"/>
      <c r="BO170" s="74"/>
      <c r="BP170" s="74"/>
      <c r="BQ170" s="74"/>
      <c r="BR170" s="74"/>
      <c r="BS170" s="74"/>
      <c r="BT170" s="74"/>
      <c r="BU170" s="74"/>
      <c r="BV170" s="74"/>
      <c r="BW170" s="74"/>
      <c r="BX170" s="74"/>
      <c r="BY170" s="74"/>
      <c r="BZ170" s="74"/>
      <c r="CA170" s="74"/>
      <c r="CB170" s="74"/>
      <c r="CC170" s="74"/>
      <c r="CD170" s="74"/>
      <c r="CE170" s="74"/>
      <c r="CF170" s="74"/>
      <c r="CG170" s="74"/>
      <c r="CH170" s="74"/>
      <c r="CI170" s="74"/>
      <c r="CJ170" s="74"/>
      <c r="CK170" s="74"/>
      <c r="CL170" s="74"/>
      <c r="CM170" s="74"/>
      <c r="CN170" s="74"/>
      <c r="CO170" s="74"/>
      <c r="CP170" s="74"/>
      <c r="CQ170" s="74"/>
      <c r="CR170" s="226"/>
      <c r="CS170" s="227"/>
      <c r="CT170" s="227"/>
      <c r="CU170" s="227"/>
      <c r="CV170" s="229"/>
      <c r="CW170" s="229"/>
      <c r="CX170" s="229"/>
      <c r="CY170" s="229"/>
      <c r="CZ170" s="229"/>
      <c r="DA170" s="229"/>
      <c r="DB170" s="229"/>
      <c r="DC170" s="229"/>
      <c r="DD170" s="229"/>
      <c r="DE170" s="229"/>
      <c r="DF170" s="229"/>
      <c r="DG170" s="229"/>
      <c r="DH170" s="229"/>
      <c r="DI170" s="229"/>
      <c r="DJ170" s="229"/>
      <c r="DK170" s="229"/>
      <c r="DL170" s="229"/>
      <c r="DM170" s="229"/>
      <c r="DN170" s="229"/>
      <c r="DO170" s="229"/>
      <c r="DP170" s="229"/>
      <c r="DQ170" s="229"/>
      <c r="DR170" s="229"/>
    </row>
    <row r="171" spans="1:122" s="90" customFormat="1" ht="12.95" customHeight="1" x14ac:dyDescent="0.25">
      <c r="A171" s="57" t="str">
        <f t="shared" si="67"/>
        <v>25. SAÍDAS DA UTI</v>
      </c>
      <c r="B171" s="164"/>
      <c r="C171" s="165">
        <v>43831</v>
      </c>
      <c r="D171" s="165">
        <v>43862</v>
      </c>
      <c r="E171" s="165">
        <v>43891</v>
      </c>
      <c r="F171" s="165">
        <v>43922</v>
      </c>
      <c r="G171" s="165">
        <v>43952</v>
      </c>
      <c r="H171" s="165">
        <v>43983</v>
      </c>
      <c r="I171" s="165">
        <v>44013</v>
      </c>
      <c r="J171" s="165">
        <v>44044</v>
      </c>
      <c r="K171" s="165">
        <v>44075</v>
      </c>
      <c r="L171" s="165">
        <v>44105</v>
      </c>
      <c r="M171" s="165">
        <v>44136</v>
      </c>
      <c r="N171" s="165">
        <v>44166</v>
      </c>
      <c r="O171" s="164"/>
      <c r="P171" s="165">
        <v>44197</v>
      </c>
      <c r="Q171" s="165">
        <v>44228</v>
      </c>
      <c r="R171" s="165">
        <v>44256</v>
      </c>
      <c r="S171" s="165">
        <v>44287</v>
      </c>
      <c r="T171" s="165">
        <v>44317</v>
      </c>
      <c r="U171" s="165">
        <v>44348</v>
      </c>
      <c r="V171" s="165">
        <v>44378</v>
      </c>
      <c r="W171" s="165">
        <v>44409</v>
      </c>
      <c r="X171" s="165">
        <v>44440</v>
      </c>
      <c r="Y171" s="165">
        <v>44470</v>
      </c>
      <c r="Z171" s="165">
        <v>44501</v>
      </c>
      <c r="AA171" s="165">
        <v>44531</v>
      </c>
      <c r="AB171" s="164"/>
      <c r="AC171" s="165">
        <v>44562</v>
      </c>
      <c r="AD171" s="165">
        <v>44593</v>
      </c>
      <c r="AE171" s="165">
        <v>44621</v>
      </c>
      <c r="AF171" s="165">
        <v>44652</v>
      </c>
      <c r="AG171" s="165">
        <v>44682</v>
      </c>
      <c r="AH171" s="165">
        <v>44713</v>
      </c>
      <c r="AI171" s="165" t="s">
        <v>8</v>
      </c>
      <c r="AJ171" s="166" t="s">
        <v>7</v>
      </c>
      <c r="AK171" s="165" t="s">
        <v>10</v>
      </c>
      <c r="AL171" s="166"/>
      <c r="AM171" s="165">
        <v>44743</v>
      </c>
      <c r="AN171" s="165">
        <v>44774</v>
      </c>
      <c r="AO171" s="165">
        <v>44805</v>
      </c>
      <c r="AP171" s="165">
        <v>44835</v>
      </c>
      <c r="AQ171" s="165">
        <v>44866</v>
      </c>
      <c r="AR171" s="165">
        <v>44896</v>
      </c>
      <c r="AS171" s="167"/>
      <c r="AT171" s="40">
        <v>44927</v>
      </c>
      <c r="AU171" s="40">
        <v>44958</v>
      </c>
      <c r="AV171" s="40">
        <v>44986</v>
      </c>
      <c r="AW171" s="40">
        <v>45017</v>
      </c>
      <c r="AX171" s="40">
        <v>45047</v>
      </c>
      <c r="AY171" s="40">
        <v>45078</v>
      </c>
      <c r="AZ171" s="40">
        <v>45108</v>
      </c>
      <c r="BA171" s="41" t="s">
        <v>12</v>
      </c>
      <c r="BB171" s="41" t="s">
        <v>13</v>
      </c>
      <c r="BC171" s="40">
        <v>45139</v>
      </c>
      <c r="BD171" s="40">
        <v>45170</v>
      </c>
      <c r="BE171" s="40"/>
      <c r="BF171" s="40" t="s">
        <v>15</v>
      </c>
      <c r="BG171" s="43">
        <v>45200</v>
      </c>
      <c r="BH171" s="62" t="s">
        <v>166</v>
      </c>
      <c r="BI171" s="11"/>
      <c r="BJ171" s="11"/>
      <c r="BK171" s="11" t="s">
        <v>18</v>
      </c>
      <c r="BL171" s="133"/>
      <c r="BM171" s="134">
        <v>45200</v>
      </c>
      <c r="BN171" s="45">
        <v>45231</v>
      </c>
      <c r="BO171" s="45">
        <v>45261</v>
      </c>
      <c r="BP171" s="45">
        <v>45292</v>
      </c>
      <c r="BQ171" s="45">
        <v>45323</v>
      </c>
      <c r="BR171" s="45">
        <v>45352</v>
      </c>
      <c r="BS171" s="45">
        <v>45383</v>
      </c>
      <c r="BT171" s="45">
        <v>45413</v>
      </c>
      <c r="BU171" s="45">
        <v>45444</v>
      </c>
      <c r="BV171" s="45">
        <v>45474</v>
      </c>
      <c r="BW171" s="45">
        <v>45505</v>
      </c>
      <c r="BX171" s="45">
        <v>45536</v>
      </c>
      <c r="BY171" s="45">
        <v>45566</v>
      </c>
      <c r="BZ171" s="45">
        <v>45597</v>
      </c>
      <c r="CA171" s="45">
        <v>45627</v>
      </c>
      <c r="CB171" s="45">
        <v>45658</v>
      </c>
      <c r="CC171" s="45">
        <v>45689</v>
      </c>
      <c r="CD171" s="45">
        <v>45717</v>
      </c>
      <c r="CE171" s="45">
        <v>45748</v>
      </c>
      <c r="CF171" s="45">
        <v>45778</v>
      </c>
      <c r="CG171" s="45">
        <v>45809</v>
      </c>
      <c r="CH171" s="45">
        <v>45839</v>
      </c>
      <c r="CI171" s="45">
        <v>45870</v>
      </c>
      <c r="CJ171" s="45">
        <v>45901</v>
      </c>
      <c r="CK171" s="45">
        <v>45931</v>
      </c>
      <c r="CL171" s="45">
        <v>45962</v>
      </c>
      <c r="CM171" s="45">
        <v>45992</v>
      </c>
      <c r="CN171" s="45">
        <v>46023</v>
      </c>
      <c r="CO171" s="135">
        <v>46054</v>
      </c>
      <c r="CP171" s="136"/>
      <c r="CQ171" s="135" t="s">
        <v>21</v>
      </c>
      <c r="CR171" s="137" t="s">
        <v>167</v>
      </c>
      <c r="CS171" s="138"/>
      <c r="CT171" s="138" t="str">
        <f t="shared" ref="CT171:DR171" si="82">CT$5</f>
        <v>16/03 à 31/03</v>
      </c>
      <c r="CU171" s="136"/>
      <c r="CV171" s="136" t="e">
        <f t="shared" ca="1" si="82"/>
        <v>#NAME?</v>
      </c>
      <c r="CW171" s="45" t="e">
        <f t="shared" ca="1" si="82"/>
        <v>#NAME?</v>
      </c>
      <c r="CX171" s="45"/>
      <c r="CY171" s="45" t="str">
        <f t="shared" si="82"/>
        <v>01/05 à 15/05</v>
      </c>
      <c r="CZ171" s="45"/>
      <c r="DA171" s="45" t="str">
        <f t="shared" si="82"/>
        <v>16/05 à 31/05</v>
      </c>
      <c r="DB171" s="45" t="e">
        <f t="shared" ca="1" si="82"/>
        <v>#NAME?</v>
      </c>
      <c r="DC171" s="45"/>
      <c r="DD171" s="45" t="e">
        <f t="shared" ca="1" si="82"/>
        <v>#NAME?</v>
      </c>
      <c r="DE171" s="45" t="e">
        <f t="shared" ca="1" si="82"/>
        <v>#NAME?</v>
      </c>
      <c r="DF171" s="45" t="e">
        <f t="shared" ca="1" si="82"/>
        <v>#NAME?</v>
      </c>
      <c r="DG171" s="45" t="e">
        <f t="shared" ca="1" si="82"/>
        <v>#NAME?</v>
      </c>
      <c r="DH171" s="45" t="e">
        <f t="shared" ca="1" si="82"/>
        <v>#NAME?</v>
      </c>
      <c r="DI171" s="45" t="e">
        <f t="shared" ca="1" si="82"/>
        <v>#NAME?</v>
      </c>
      <c r="DJ171" s="45" t="e">
        <f t="shared" ca="1" si="82"/>
        <v>#NAME?</v>
      </c>
      <c r="DK171" s="45" t="e">
        <f t="shared" ca="1" si="82"/>
        <v>#NAME?</v>
      </c>
      <c r="DL171" s="45" t="e">
        <f t="shared" ca="1" si="82"/>
        <v>#NAME?</v>
      </c>
      <c r="DM171" s="45" t="e">
        <f t="shared" ca="1" si="82"/>
        <v>#NAME?</v>
      </c>
      <c r="DN171" s="45" t="e">
        <f t="shared" ca="1" si="82"/>
        <v>#NAME?</v>
      </c>
      <c r="DO171" s="45" t="e">
        <f t="shared" ca="1" si="82"/>
        <v>#NAME?</v>
      </c>
      <c r="DP171" s="45" t="e">
        <f t="shared" ca="1" si="82"/>
        <v>#NAME?</v>
      </c>
      <c r="DQ171" s="45" t="e">
        <f t="shared" ca="1" si="82"/>
        <v>#NAME?</v>
      </c>
      <c r="DR171" s="45" t="str">
        <f t="shared" si="82"/>
        <v>01/08 à 24/08</v>
      </c>
    </row>
    <row r="172" spans="1:122" s="24" customFormat="1" ht="12.95" customHeight="1" x14ac:dyDescent="0.25">
      <c r="A172" s="58" t="str">
        <f t="shared" si="67"/>
        <v>Óbito</v>
      </c>
      <c r="B172" s="16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>
        <v>3</v>
      </c>
      <c r="AJ172" s="48"/>
      <c r="AK172" s="48">
        <v>10</v>
      </c>
      <c r="AL172" s="48"/>
      <c r="AM172" s="48">
        <v>13</v>
      </c>
      <c r="AN172" s="48">
        <v>19</v>
      </c>
      <c r="AO172" s="48">
        <v>12</v>
      </c>
      <c r="AP172" s="48">
        <v>13</v>
      </c>
      <c r="AQ172" s="48">
        <v>9</v>
      </c>
      <c r="AR172" s="48">
        <v>14</v>
      </c>
      <c r="AS172" s="141"/>
      <c r="AT172" s="27">
        <v>16</v>
      </c>
      <c r="AU172" s="27">
        <v>8</v>
      </c>
      <c r="AV172" s="27">
        <v>11</v>
      </c>
      <c r="AW172" s="27">
        <v>14</v>
      </c>
      <c r="AX172" s="27">
        <v>13</v>
      </c>
      <c r="AY172" s="27">
        <v>12</v>
      </c>
      <c r="AZ172" s="27">
        <v>12</v>
      </c>
      <c r="BA172" s="27">
        <v>10</v>
      </c>
      <c r="BB172" s="27">
        <v>2</v>
      </c>
      <c r="BC172" s="27">
        <v>12</v>
      </c>
      <c r="BD172" s="27">
        <v>19</v>
      </c>
      <c r="BE172" s="27"/>
      <c r="BF172" s="27">
        <v>3</v>
      </c>
      <c r="BG172" s="28">
        <v>14</v>
      </c>
      <c r="BH172" s="29" t="s">
        <v>168</v>
      </c>
      <c r="BI172" s="27"/>
      <c r="BJ172" s="27"/>
      <c r="BK172" s="27">
        <v>11</v>
      </c>
      <c r="BL172" s="28"/>
      <c r="BM172" s="141">
        <v>14</v>
      </c>
      <c r="BN172" s="27">
        <v>19</v>
      </c>
      <c r="BO172" s="27">
        <v>20</v>
      </c>
      <c r="BP172" s="27">
        <v>14</v>
      </c>
      <c r="BQ172" s="27">
        <v>19</v>
      </c>
      <c r="BR172" s="27">
        <v>13</v>
      </c>
      <c r="BS172" s="27">
        <v>10</v>
      </c>
      <c r="BT172" s="27">
        <v>12</v>
      </c>
      <c r="BU172" s="27">
        <v>17</v>
      </c>
      <c r="BV172" s="27">
        <v>16</v>
      </c>
      <c r="BW172" s="27">
        <v>11</v>
      </c>
      <c r="BX172" s="27">
        <v>21</v>
      </c>
      <c r="BY172" s="27">
        <v>15</v>
      </c>
      <c r="BZ172" s="27">
        <v>11</v>
      </c>
      <c r="CA172" s="27">
        <v>17</v>
      </c>
      <c r="CB172" s="27">
        <v>9</v>
      </c>
      <c r="CC172" s="27">
        <v>9</v>
      </c>
      <c r="CD172" s="27">
        <v>13</v>
      </c>
      <c r="CE172" s="27">
        <v>10</v>
      </c>
      <c r="CF172" s="27">
        <v>14</v>
      </c>
      <c r="CG172" s="27">
        <v>19</v>
      </c>
      <c r="CH172" s="27">
        <v>10</v>
      </c>
      <c r="CI172" s="27">
        <v>12</v>
      </c>
      <c r="CJ172" s="27">
        <v>9</v>
      </c>
      <c r="CK172" s="27">
        <v>14</v>
      </c>
      <c r="CL172" s="27">
        <v>11</v>
      </c>
      <c r="CM172" s="27">
        <v>10</v>
      </c>
      <c r="CN172" s="27">
        <v>12</v>
      </c>
      <c r="CO172" s="28">
        <v>1</v>
      </c>
      <c r="CP172" s="141"/>
      <c r="CQ172" s="27">
        <v>8</v>
      </c>
      <c r="CR172" s="144" t="s">
        <v>168</v>
      </c>
      <c r="CS172" s="145"/>
      <c r="CT172" s="119">
        <v>6</v>
      </c>
      <c r="CU172" s="145"/>
      <c r="CV172" s="27">
        <f>CT172+CQ172</f>
        <v>14</v>
      </c>
      <c r="CW172" s="27">
        <v>7</v>
      </c>
      <c r="CX172" s="141"/>
      <c r="CY172" s="27"/>
      <c r="CZ172" s="141"/>
      <c r="DA172" s="27"/>
      <c r="DB172" s="27">
        <v>7</v>
      </c>
      <c r="DC172" s="141"/>
      <c r="DD172" s="27">
        <v>20</v>
      </c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</row>
    <row r="173" spans="1:122" s="24" customFormat="1" ht="12.95" customHeight="1" x14ac:dyDescent="0.25">
      <c r="A173" s="58" t="str">
        <f t="shared" si="67"/>
        <v>Alta</v>
      </c>
      <c r="B173" s="16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141"/>
      <c r="AT173" s="27"/>
      <c r="AU173" s="27"/>
      <c r="AV173" s="27"/>
      <c r="AW173" s="27"/>
      <c r="AX173" s="27">
        <v>0</v>
      </c>
      <c r="AY173" s="27">
        <v>0</v>
      </c>
      <c r="AZ173" s="27">
        <v>1</v>
      </c>
      <c r="BA173" s="27">
        <v>0</v>
      </c>
      <c r="BB173" s="27">
        <v>0</v>
      </c>
      <c r="BC173" s="27">
        <v>0</v>
      </c>
      <c r="BD173" s="27">
        <v>0</v>
      </c>
      <c r="BE173" s="27"/>
      <c r="BF173" s="27">
        <v>0</v>
      </c>
      <c r="BG173" s="28">
        <v>0</v>
      </c>
      <c r="BH173" s="29" t="s">
        <v>169</v>
      </c>
      <c r="BI173" s="27"/>
      <c r="BJ173" s="27"/>
      <c r="BK173" s="27">
        <v>0</v>
      </c>
      <c r="BL173" s="28"/>
      <c r="BM173" s="141">
        <v>0</v>
      </c>
      <c r="BN173" s="27">
        <v>0</v>
      </c>
      <c r="BO173" s="27">
        <v>0</v>
      </c>
      <c r="BP173" s="27">
        <v>1</v>
      </c>
      <c r="BQ173" s="27">
        <v>0</v>
      </c>
      <c r="BR173" s="27">
        <v>0</v>
      </c>
      <c r="BS173" s="27">
        <v>1</v>
      </c>
      <c r="BT173" s="27">
        <v>0</v>
      </c>
      <c r="BU173" s="27">
        <v>0</v>
      </c>
      <c r="BV173" s="27">
        <v>0</v>
      </c>
      <c r="BW173" s="27">
        <v>1</v>
      </c>
      <c r="BX173" s="27">
        <v>1</v>
      </c>
      <c r="BY173" s="27">
        <v>2</v>
      </c>
      <c r="BZ173" s="27">
        <v>0</v>
      </c>
      <c r="CA173" s="27">
        <v>2</v>
      </c>
      <c r="CB173" s="27">
        <v>1</v>
      </c>
      <c r="CC173" s="27">
        <v>2</v>
      </c>
      <c r="CD173" s="27">
        <v>2</v>
      </c>
      <c r="CE173" s="27">
        <v>1</v>
      </c>
      <c r="CF173" s="27">
        <v>0</v>
      </c>
      <c r="CG173" s="27">
        <v>1</v>
      </c>
      <c r="CH173" s="27">
        <v>2</v>
      </c>
      <c r="CI173" s="27">
        <v>1</v>
      </c>
      <c r="CJ173" s="27">
        <v>1</v>
      </c>
      <c r="CK173" s="27">
        <v>3</v>
      </c>
      <c r="CL173" s="27">
        <v>0</v>
      </c>
      <c r="CM173" s="27">
        <v>1</v>
      </c>
      <c r="CN173" s="27">
        <v>2</v>
      </c>
      <c r="CO173" s="28">
        <v>1</v>
      </c>
      <c r="CP173" s="141"/>
      <c r="CQ173" s="27">
        <v>0</v>
      </c>
      <c r="CR173" s="58" t="s">
        <v>169</v>
      </c>
      <c r="CS173" s="141"/>
      <c r="CT173" s="46">
        <v>1</v>
      </c>
      <c r="CU173" s="141"/>
      <c r="CV173" s="27">
        <f>CT173+CQ173</f>
        <v>1</v>
      </c>
      <c r="CW173" s="27">
        <v>0</v>
      </c>
      <c r="CX173" s="141"/>
      <c r="CY173" s="27"/>
      <c r="CZ173" s="141"/>
      <c r="DA173" s="27"/>
      <c r="DB173" s="27">
        <v>0</v>
      </c>
      <c r="DC173" s="141"/>
      <c r="DD173" s="27">
        <v>0</v>
      </c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</row>
    <row r="174" spans="1:122" s="24" customFormat="1" ht="12.95" customHeight="1" x14ac:dyDescent="0.25">
      <c r="A174" s="58" t="str">
        <f t="shared" si="67"/>
        <v>Transferência Externa</v>
      </c>
      <c r="B174" s="16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>
        <v>0</v>
      </c>
      <c r="AJ174" s="48"/>
      <c r="AK174" s="48">
        <v>0</v>
      </c>
      <c r="AL174" s="48"/>
      <c r="AM174" s="48">
        <v>0</v>
      </c>
      <c r="AN174" s="48">
        <v>1</v>
      </c>
      <c r="AO174" s="48">
        <v>3</v>
      </c>
      <c r="AP174" s="48">
        <v>2</v>
      </c>
      <c r="AQ174" s="48">
        <v>2</v>
      </c>
      <c r="AR174" s="48">
        <v>3</v>
      </c>
      <c r="AS174" s="141"/>
      <c r="AT174" s="27">
        <v>0</v>
      </c>
      <c r="AU174" s="27">
        <v>44</v>
      </c>
      <c r="AV174" s="27">
        <v>1</v>
      </c>
      <c r="AW174" s="27">
        <v>2</v>
      </c>
      <c r="AX174" s="27">
        <v>0</v>
      </c>
      <c r="AY174" s="27">
        <v>3</v>
      </c>
      <c r="AZ174" s="27">
        <v>1</v>
      </c>
      <c r="BA174" s="27">
        <v>3</v>
      </c>
      <c r="BB174" s="27">
        <v>1</v>
      </c>
      <c r="BC174" s="27">
        <v>4</v>
      </c>
      <c r="BD174" s="27">
        <v>0</v>
      </c>
      <c r="BE174" s="27"/>
      <c r="BF174" s="27">
        <v>0</v>
      </c>
      <c r="BG174" s="28">
        <v>2</v>
      </c>
      <c r="BH174" s="29" t="s">
        <v>170</v>
      </c>
      <c r="BI174" s="27"/>
      <c r="BJ174" s="27"/>
      <c r="BK174" s="27">
        <v>2</v>
      </c>
      <c r="BL174" s="28"/>
      <c r="BM174" s="141">
        <v>2</v>
      </c>
      <c r="BN174" s="27">
        <v>1</v>
      </c>
      <c r="BO174" s="27">
        <v>1</v>
      </c>
      <c r="BP174" s="27">
        <v>3</v>
      </c>
      <c r="BQ174" s="27">
        <v>1</v>
      </c>
      <c r="BR174" s="27">
        <v>1</v>
      </c>
      <c r="BS174" s="27">
        <v>0</v>
      </c>
      <c r="BT174" s="27">
        <v>2</v>
      </c>
      <c r="BU174" s="27">
        <v>2</v>
      </c>
      <c r="BV174" s="27">
        <v>0</v>
      </c>
      <c r="BW174" s="27">
        <v>3</v>
      </c>
      <c r="BX174" s="27">
        <v>2</v>
      </c>
      <c r="BY174" s="27">
        <v>2</v>
      </c>
      <c r="BZ174" s="27">
        <v>0</v>
      </c>
      <c r="CA174" s="27">
        <v>0</v>
      </c>
      <c r="CB174" s="27">
        <v>3</v>
      </c>
      <c r="CC174" s="27">
        <v>0</v>
      </c>
      <c r="CD174" s="27">
        <v>1</v>
      </c>
      <c r="CE174" s="27">
        <v>4</v>
      </c>
      <c r="CF174" s="27">
        <v>2</v>
      </c>
      <c r="CG174" s="27">
        <v>1</v>
      </c>
      <c r="CH174" s="27">
        <v>1</v>
      </c>
      <c r="CI174" s="27">
        <v>1</v>
      </c>
      <c r="CJ174" s="27">
        <v>0</v>
      </c>
      <c r="CK174" s="27">
        <v>2</v>
      </c>
      <c r="CL174" s="27">
        <v>4</v>
      </c>
      <c r="CM174" s="27">
        <v>2</v>
      </c>
      <c r="CN174" s="27">
        <v>2</v>
      </c>
      <c r="CO174" s="28">
        <v>5</v>
      </c>
      <c r="CP174" s="141"/>
      <c r="CQ174" s="27">
        <v>1</v>
      </c>
      <c r="CR174" s="58" t="s">
        <v>170</v>
      </c>
      <c r="CS174" s="141"/>
      <c r="CT174" s="46">
        <v>7</v>
      </c>
      <c r="CU174" s="141"/>
      <c r="CV174" s="27">
        <f>CT174+CQ174</f>
        <v>8</v>
      </c>
      <c r="CW174" s="27">
        <v>6</v>
      </c>
      <c r="CX174" s="141"/>
      <c r="CY174" s="27"/>
      <c r="CZ174" s="141"/>
      <c r="DA174" s="27"/>
      <c r="DB174" s="27">
        <v>1</v>
      </c>
      <c r="DC174" s="141"/>
      <c r="DD174" s="27">
        <v>1</v>
      </c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</row>
    <row r="175" spans="1:122" s="24" customFormat="1" ht="12.95" customHeight="1" x14ac:dyDescent="0.25">
      <c r="A175" s="58" t="str">
        <f t="shared" si="67"/>
        <v>Transferência Interna</v>
      </c>
      <c r="B175" s="16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>
        <v>4</v>
      </c>
      <c r="AJ175" s="48"/>
      <c r="AK175" s="48">
        <v>15</v>
      </c>
      <c r="AL175" s="48"/>
      <c r="AM175" s="48">
        <v>19</v>
      </c>
      <c r="AN175" s="48">
        <v>29</v>
      </c>
      <c r="AO175" s="48">
        <v>21</v>
      </c>
      <c r="AP175" s="48">
        <v>31</v>
      </c>
      <c r="AQ175" s="48">
        <v>31</v>
      </c>
      <c r="AR175" s="48">
        <v>22</v>
      </c>
      <c r="AS175" s="141"/>
      <c r="AT175" s="27">
        <v>39</v>
      </c>
      <c r="AU175" s="27">
        <v>2</v>
      </c>
      <c r="AV175" s="27">
        <v>44</v>
      </c>
      <c r="AW175" s="27">
        <v>30</v>
      </c>
      <c r="AX175" s="27">
        <v>30</v>
      </c>
      <c r="AY175" s="27">
        <v>26</v>
      </c>
      <c r="AZ175" s="27">
        <v>26</v>
      </c>
      <c r="BA175" s="27">
        <v>14</v>
      </c>
      <c r="BB175" s="27">
        <v>4</v>
      </c>
      <c r="BC175" s="27">
        <v>18</v>
      </c>
      <c r="BD175" s="27">
        <v>32</v>
      </c>
      <c r="BE175" s="27"/>
      <c r="BF175" s="27">
        <v>14</v>
      </c>
      <c r="BG175" s="28">
        <v>27</v>
      </c>
      <c r="BH175" s="29" t="s">
        <v>171</v>
      </c>
      <c r="BI175" s="27"/>
      <c r="BJ175" s="27"/>
      <c r="BK175" s="27">
        <v>13</v>
      </c>
      <c r="BL175" s="28"/>
      <c r="BM175" s="141">
        <v>27</v>
      </c>
      <c r="BN175" s="27">
        <v>30</v>
      </c>
      <c r="BO175" s="27">
        <v>33</v>
      </c>
      <c r="BP175" s="27">
        <v>35</v>
      </c>
      <c r="BQ175" s="27">
        <v>28</v>
      </c>
      <c r="BR175" s="27">
        <v>24</v>
      </c>
      <c r="BS175" s="27">
        <v>15</v>
      </c>
      <c r="BT175" s="27">
        <v>35</v>
      </c>
      <c r="BU175" s="27">
        <v>29</v>
      </c>
      <c r="BV175" s="27">
        <v>18</v>
      </c>
      <c r="BW175" s="27">
        <v>28</v>
      </c>
      <c r="BX175" s="27">
        <v>23</v>
      </c>
      <c r="BY175" s="27">
        <v>32</v>
      </c>
      <c r="BZ175" s="27">
        <v>21</v>
      </c>
      <c r="CA175" s="27">
        <v>26</v>
      </c>
      <c r="CB175" s="27">
        <v>21</v>
      </c>
      <c r="CC175" s="27">
        <v>19</v>
      </c>
      <c r="CD175" s="27">
        <v>34</v>
      </c>
      <c r="CE175" s="27">
        <v>36</v>
      </c>
      <c r="CF175" s="27">
        <v>27</v>
      </c>
      <c r="CG175" s="27">
        <v>37</v>
      </c>
      <c r="CH175" s="27">
        <v>29</v>
      </c>
      <c r="CI175" s="27">
        <v>25</v>
      </c>
      <c r="CJ175" s="27">
        <v>19</v>
      </c>
      <c r="CK175" s="27">
        <v>18</v>
      </c>
      <c r="CL175" s="27">
        <v>24</v>
      </c>
      <c r="CM175" s="27">
        <v>19</v>
      </c>
      <c r="CN175" s="27">
        <v>18</v>
      </c>
      <c r="CO175" s="28">
        <v>11</v>
      </c>
      <c r="CP175" s="141"/>
      <c r="CQ175" s="27">
        <v>16</v>
      </c>
      <c r="CR175" s="58" t="s">
        <v>171</v>
      </c>
      <c r="CS175" s="141"/>
      <c r="CT175" s="46">
        <v>12</v>
      </c>
      <c r="CU175" s="141"/>
      <c r="CV175" s="27">
        <f>CT175+CQ175</f>
        <v>28</v>
      </c>
      <c r="CW175" s="27">
        <v>54</v>
      </c>
      <c r="CX175" s="141"/>
      <c r="CY175" s="27"/>
      <c r="CZ175" s="141"/>
      <c r="DA175" s="27"/>
      <c r="DB175" s="27">
        <v>38</v>
      </c>
      <c r="DC175" s="141"/>
      <c r="DD175" s="27">
        <v>15</v>
      </c>
      <c r="DE175" s="27"/>
      <c r="DF175" s="27"/>
      <c r="DG175" s="27"/>
      <c r="DH175" s="27"/>
      <c r="DI175" s="27"/>
      <c r="DJ175" s="27"/>
      <c r="DK175" s="27"/>
      <c r="DL175" s="27"/>
      <c r="DM175" s="27"/>
      <c r="DN175" s="27"/>
      <c r="DO175" s="27"/>
      <c r="DP175" s="27"/>
      <c r="DQ175" s="27"/>
      <c r="DR175" s="27"/>
    </row>
    <row r="176" spans="1:122" s="111" customFormat="1" ht="12.95" customHeight="1" x14ac:dyDescent="0.25">
      <c r="A176" s="110" t="str">
        <f t="shared" si="67"/>
        <v>Total</v>
      </c>
      <c r="B176" s="171">
        <v>0</v>
      </c>
      <c r="C176" s="171">
        <v>0</v>
      </c>
      <c r="D176" s="171">
        <v>0</v>
      </c>
      <c r="E176" s="171">
        <v>0</v>
      </c>
      <c r="F176" s="171">
        <v>0</v>
      </c>
      <c r="G176" s="171">
        <v>0</v>
      </c>
      <c r="H176" s="171">
        <v>0</v>
      </c>
      <c r="I176" s="171">
        <v>0</v>
      </c>
      <c r="J176" s="171">
        <v>0</v>
      </c>
      <c r="K176" s="171">
        <v>0</v>
      </c>
      <c r="L176" s="171">
        <v>0</v>
      </c>
      <c r="M176" s="171">
        <v>0</v>
      </c>
      <c r="N176" s="171">
        <v>0</v>
      </c>
      <c r="O176" s="171">
        <v>0</v>
      </c>
      <c r="P176" s="171">
        <v>0</v>
      </c>
      <c r="Q176" s="171">
        <v>0</v>
      </c>
      <c r="R176" s="171">
        <v>0</v>
      </c>
      <c r="S176" s="171">
        <v>0</v>
      </c>
      <c r="T176" s="171">
        <v>0</v>
      </c>
      <c r="U176" s="171">
        <v>0</v>
      </c>
      <c r="V176" s="171">
        <v>0</v>
      </c>
      <c r="W176" s="171">
        <v>0</v>
      </c>
      <c r="X176" s="171">
        <v>0</v>
      </c>
      <c r="Y176" s="171">
        <v>0</v>
      </c>
      <c r="Z176" s="171">
        <v>0</v>
      </c>
      <c r="AA176" s="171">
        <v>0</v>
      </c>
      <c r="AB176" s="171">
        <v>0</v>
      </c>
      <c r="AC176" s="171">
        <v>0</v>
      </c>
      <c r="AD176" s="171">
        <v>0</v>
      </c>
      <c r="AE176" s="171">
        <v>0</v>
      </c>
      <c r="AF176" s="171">
        <v>0</v>
      </c>
      <c r="AG176" s="171">
        <v>0</v>
      </c>
      <c r="AH176" s="171">
        <v>0</v>
      </c>
      <c r="AI176" s="171">
        <v>7</v>
      </c>
      <c r="AJ176" s="171">
        <v>0</v>
      </c>
      <c r="AK176" s="171">
        <v>25</v>
      </c>
      <c r="AL176" s="171"/>
      <c r="AM176" s="171">
        <v>32</v>
      </c>
      <c r="AN176" s="171">
        <v>49</v>
      </c>
      <c r="AO176" s="171">
        <v>36</v>
      </c>
      <c r="AP176" s="171">
        <v>46</v>
      </c>
      <c r="AQ176" s="171">
        <v>42</v>
      </c>
      <c r="AR176" s="171">
        <v>39</v>
      </c>
      <c r="AS176" s="172"/>
      <c r="AT176" s="83">
        <v>55</v>
      </c>
      <c r="AU176" s="83">
        <v>54</v>
      </c>
      <c r="AV176" s="83">
        <v>56</v>
      </c>
      <c r="AW176" s="83">
        <v>46</v>
      </c>
      <c r="AX176" s="83">
        <v>43</v>
      </c>
      <c r="AY176" s="83">
        <v>41</v>
      </c>
      <c r="AZ176" s="83">
        <v>40</v>
      </c>
      <c r="BA176" s="83">
        <v>27</v>
      </c>
      <c r="BB176" s="83">
        <v>7</v>
      </c>
      <c r="BC176" s="83">
        <v>34</v>
      </c>
      <c r="BD176" s="83">
        <v>51</v>
      </c>
      <c r="BE176" s="83"/>
      <c r="BF176" s="83">
        <v>17</v>
      </c>
      <c r="BG176" s="84">
        <v>43</v>
      </c>
      <c r="BH176" s="85" t="s">
        <v>43</v>
      </c>
      <c r="BI176" s="86"/>
      <c r="BJ176" s="86"/>
      <c r="BK176" s="86">
        <v>26</v>
      </c>
      <c r="BL176" s="173"/>
      <c r="BM176" s="174">
        <v>43</v>
      </c>
      <c r="BN176" s="86">
        <v>50</v>
      </c>
      <c r="BO176" s="86">
        <v>54</v>
      </c>
      <c r="BP176" s="86">
        <v>53</v>
      </c>
      <c r="BQ176" s="86">
        <v>48</v>
      </c>
      <c r="BR176" s="86">
        <v>38</v>
      </c>
      <c r="BS176" s="86">
        <v>26</v>
      </c>
      <c r="BT176" s="86">
        <v>49</v>
      </c>
      <c r="BU176" s="86">
        <v>48</v>
      </c>
      <c r="BV176" s="86">
        <v>34</v>
      </c>
      <c r="BW176" s="86">
        <v>43</v>
      </c>
      <c r="BX176" s="86">
        <v>47</v>
      </c>
      <c r="BY176" s="86">
        <v>51</v>
      </c>
      <c r="BZ176" s="86">
        <v>32</v>
      </c>
      <c r="CA176" s="86">
        <v>45</v>
      </c>
      <c r="CB176" s="86">
        <v>34</v>
      </c>
      <c r="CC176" s="86">
        <v>30</v>
      </c>
      <c r="CD176" s="86">
        <v>50</v>
      </c>
      <c r="CE176" s="86">
        <v>51</v>
      </c>
      <c r="CF176" s="86">
        <v>43</v>
      </c>
      <c r="CG176" s="86">
        <v>58</v>
      </c>
      <c r="CH176" s="86">
        <v>42</v>
      </c>
      <c r="CI176" s="86">
        <v>39</v>
      </c>
      <c r="CJ176" s="86">
        <v>29</v>
      </c>
      <c r="CK176" s="86">
        <v>37</v>
      </c>
      <c r="CL176" s="86">
        <v>39</v>
      </c>
      <c r="CM176" s="86">
        <v>32</v>
      </c>
      <c r="CN176" s="86">
        <v>34</v>
      </c>
      <c r="CO176" s="173">
        <v>18</v>
      </c>
      <c r="CP176" s="174"/>
      <c r="CQ176" s="86">
        <v>25</v>
      </c>
      <c r="CR176" s="110" t="s">
        <v>43</v>
      </c>
      <c r="CS176" s="174"/>
      <c r="CT176" s="86">
        <f t="shared" ref="CT176:DB176" si="83">SUM(CT172:CT175)</f>
        <v>26</v>
      </c>
      <c r="CU176" s="174"/>
      <c r="CV176" s="86">
        <f t="shared" si="83"/>
        <v>51</v>
      </c>
      <c r="CW176" s="86">
        <f t="shared" si="83"/>
        <v>67</v>
      </c>
      <c r="CX176" s="174"/>
      <c r="CY176" s="86">
        <f>SUM(CY172:CY175)</f>
        <v>0</v>
      </c>
      <c r="CZ176" s="174"/>
      <c r="DA176" s="86">
        <f>SUM(DA172:DA175)</f>
        <v>0</v>
      </c>
      <c r="DB176" s="86">
        <f t="shared" si="83"/>
        <v>46</v>
      </c>
      <c r="DC176" s="174"/>
      <c r="DD176" s="86">
        <f t="shared" ref="DD176:DR176" si="84">SUM(DD172:DD175)</f>
        <v>36</v>
      </c>
      <c r="DE176" s="86">
        <f t="shared" si="84"/>
        <v>0</v>
      </c>
      <c r="DF176" s="86">
        <f t="shared" si="84"/>
        <v>0</v>
      </c>
      <c r="DG176" s="86">
        <f t="shared" si="84"/>
        <v>0</v>
      </c>
      <c r="DH176" s="86">
        <f t="shared" si="84"/>
        <v>0</v>
      </c>
      <c r="DI176" s="86">
        <f t="shared" si="84"/>
        <v>0</v>
      </c>
      <c r="DJ176" s="86">
        <f t="shared" si="84"/>
        <v>0</v>
      </c>
      <c r="DK176" s="86">
        <f t="shared" si="84"/>
        <v>0</v>
      </c>
      <c r="DL176" s="86">
        <f t="shared" si="84"/>
        <v>0</v>
      </c>
      <c r="DM176" s="86">
        <f t="shared" si="84"/>
        <v>0</v>
      </c>
      <c r="DN176" s="86">
        <f t="shared" si="84"/>
        <v>0</v>
      </c>
      <c r="DO176" s="86">
        <f t="shared" si="84"/>
        <v>0</v>
      </c>
      <c r="DP176" s="86">
        <f t="shared" si="84"/>
        <v>0</v>
      </c>
      <c r="DQ176" s="86">
        <f t="shared" si="84"/>
        <v>0</v>
      </c>
      <c r="DR176" s="86">
        <f t="shared" si="84"/>
        <v>0</v>
      </c>
    </row>
  </sheetData>
  <mergeCells count="89">
    <mergeCell ref="AJ135:AJ136"/>
    <mergeCell ref="AL135:AL136"/>
    <mergeCell ref="AR64:AR66"/>
    <mergeCell ref="AT64:AT66"/>
    <mergeCell ref="AU64:AU66"/>
    <mergeCell ref="AK64:AK66"/>
    <mergeCell ref="AN64:AN66"/>
    <mergeCell ref="AO64:AO66"/>
    <mergeCell ref="AP64:AP66"/>
    <mergeCell ref="AQ64:AQ66"/>
    <mergeCell ref="BH151:BL151"/>
    <mergeCell ref="BW64:BW66"/>
    <mergeCell ref="CU58:CU66"/>
    <mergeCell ref="CX58:CX66"/>
    <mergeCell ref="BY64:BY66"/>
    <mergeCell ref="BZ64:BZ66"/>
    <mergeCell ref="CA64:CA66"/>
    <mergeCell ref="CB64:CB66"/>
    <mergeCell ref="BJ58:BJ66"/>
    <mergeCell ref="BL58:BL66"/>
    <mergeCell ref="CP58:CP66"/>
    <mergeCell ref="CS58:CS66"/>
    <mergeCell ref="BX64:BX66"/>
    <mergeCell ref="BU64:BU66"/>
    <mergeCell ref="BV64:BV66"/>
    <mergeCell ref="CS48:CS54"/>
    <mergeCell ref="CU48:CU54"/>
    <mergeCell ref="CZ58:CZ66"/>
    <mergeCell ref="DC58:DC66"/>
    <mergeCell ref="BI59:BI66"/>
    <mergeCell ref="CP48:CP54"/>
    <mergeCell ref="BP64:BP66"/>
    <mergeCell ref="BQ64:BQ66"/>
    <mergeCell ref="BS64:BS66"/>
    <mergeCell ref="BT64:BT66"/>
    <mergeCell ref="CX48:CX54"/>
    <mergeCell ref="CZ48:CZ54"/>
    <mergeCell ref="DC48:DC54"/>
    <mergeCell ref="AS58:AS66"/>
    <mergeCell ref="BE58:BE66"/>
    <mergeCell ref="BI48:BI54"/>
    <mergeCell ref="BJ48:BJ54"/>
    <mergeCell ref="BL48:BL54"/>
    <mergeCell ref="AS48:AS54"/>
    <mergeCell ref="BE48:BE54"/>
    <mergeCell ref="AW64:AW66"/>
    <mergeCell ref="AX64:AX66"/>
    <mergeCell ref="AY64:AY66"/>
    <mergeCell ref="B58:B66"/>
    <mergeCell ref="O58:O66"/>
    <mergeCell ref="AB58:AB66"/>
    <mergeCell ref="AJ58:AJ66"/>
    <mergeCell ref="AL58:AL66"/>
    <mergeCell ref="CU34:CU38"/>
    <mergeCell ref="CS26:CS30"/>
    <mergeCell ref="CX34:CX38"/>
    <mergeCell ref="CZ34:CZ38"/>
    <mergeCell ref="DC34:DC38"/>
    <mergeCell ref="B48:B53"/>
    <mergeCell ref="O48:O53"/>
    <mergeCell ref="AB48:AB53"/>
    <mergeCell ref="AJ48:AJ53"/>
    <mergeCell ref="AL48:AL53"/>
    <mergeCell ref="CP26:CP30"/>
    <mergeCell ref="CU26:CU30"/>
    <mergeCell ref="CX26:CX30"/>
    <mergeCell ref="CZ26:CZ30"/>
    <mergeCell ref="DC26:DC30"/>
    <mergeCell ref="BI34:BI38"/>
    <mergeCell ref="BJ34:BJ38"/>
    <mergeCell ref="BL34:BL38"/>
    <mergeCell ref="CP34:CP38"/>
    <mergeCell ref="CS34:CS38"/>
    <mergeCell ref="BL26:BL30"/>
    <mergeCell ref="AS26:AS30"/>
    <mergeCell ref="A2:DR2"/>
    <mergeCell ref="B3:AI3"/>
    <mergeCell ref="AJ3:BG3"/>
    <mergeCell ref="BI3:CQ3"/>
    <mergeCell ref="CR3:CY3"/>
    <mergeCell ref="CZ3:DR3"/>
    <mergeCell ref="B26:B28"/>
    <mergeCell ref="O26:O28"/>
    <mergeCell ref="AB26:AB28"/>
    <mergeCell ref="AJ26:AJ28"/>
    <mergeCell ref="AL26:AL29"/>
    <mergeCell ref="BE26:BE30"/>
    <mergeCell ref="BI26:BI30"/>
    <mergeCell ref="BJ26:BJ30"/>
  </mergeCells>
  <printOptions horizontalCentered="1"/>
  <pageMargins left="0" right="0" top="0.39370078740157483" bottom="0.39370078740157483" header="0" footer="0"/>
  <pageSetup paperSize="9" scale="79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3" manualBreakCount="3">
    <brk id="46" min="59" max="121" man="1"/>
    <brk id="96" min="59" max="121" man="1"/>
    <brk id="132" min="59" max="1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9109-5E83-454E-B900-2406018A4E18}">
  <sheetPr>
    <tabColor theme="9" tint="0.79998168889431442"/>
    <pageSetUpPr fitToPage="1"/>
  </sheetPr>
  <dimension ref="A1:IV103"/>
  <sheetViews>
    <sheetView showGridLines="0" tabSelected="1" view="pageBreakPreview" topLeftCell="CI1" zoomScaleNormal="100" zoomScaleSheetLayoutView="100" workbookViewId="0">
      <selection activeCell="A2" sqref="A2:DE2"/>
    </sheetView>
  </sheetViews>
  <sheetFormatPr defaultColWidth="12.7109375" defaultRowHeight="12.75" x14ac:dyDescent="0.25"/>
  <cols>
    <col min="1" max="1" width="124.7109375" style="355" hidden="1" customWidth="1"/>
    <col min="2" max="2" width="11.42578125" style="356" hidden="1" customWidth="1"/>
    <col min="3" max="14" width="7.28515625" style="356" hidden="1" customWidth="1"/>
    <col min="15" max="15" width="11.42578125" style="356" hidden="1" customWidth="1"/>
    <col min="16" max="17" width="7.28515625" style="356" hidden="1" customWidth="1"/>
    <col min="18" max="18" width="11.42578125" style="356" hidden="1" customWidth="1"/>
    <col min="19" max="27" width="7.28515625" style="356" hidden="1" customWidth="1"/>
    <col min="28" max="28" width="11.42578125" style="356" hidden="1" customWidth="1"/>
    <col min="29" max="32" width="8.28515625" style="230" hidden="1" customWidth="1"/>
    <col min="33" max="33" width="7.28515625" style="230" hidden="1" customWidth="1"/>
    <col min="34" max="34" width="8.28515625" style="230" hidden="1" customWidth="1"/>
    <col min="35" max="35" width="11.42578125" style="356" hidden="1" customWidth="1"/>
    <col min="36" max="41" width="8.28515625" style="230" hidden="1" customWidth="1"/>
    <col min="42" max="42" width="11.42578125" style="234" hidden="1" customWidth="1"/>
    <col min="43" max="51" width="8.28515625" style="234" hidden="1" customWidth="1"/>
    <col min="52" max="52" width="11.85546875" style="234" hidden="1" customWidth="1"/>
    <col min="53" max="53" width="8.28515625" style="234" hidden="1" customWidth="1"/>
    <col min="54" max="54" width="130" style="234" hidden="1" customWidth="1"/>
    <col min="55" max="55" width="11.42578125" style="234" hidden="1" customWidth="1"/>
    <col min="56" max="56" width="11.85546875" style="234" hidden="1" customWidth="1"/>
    <col min="57" max="86" width="13.140625" style="234" hidden="1" customWidth="1"/>
    <col min="87" max="87" width="89.28515625" style="234" customWidth="1"/>
    <col min="88" max="88" width="20.7109375" style="234" customWidth="1"/>
    <col min="89" max="91" width="13.140625" style="234" hidden="1" customWidth="1"/>
    <col min="92" max="92" width="12.42578125" style="234" hidden="1" customWidth="1"/>
    <col min="93" max="93" width="11.42578125" style="234" hidden="1" customWidth="1"/>
    <col min="94" max="94" width="12.42578125" style="234" hidden="1" customWidth="1"/>
    <col min="95" max="95" width="12.7109375" style="234" hidden="1" customWidth="1"/>
    <col min="96" max="96" width="20.7109375" style="234" customWidth="1"/>
    <col min="97" max="108" width="7.42578125" style="234" hidden="1" customWidth="1"/>
    <col min="109" max="109" width="12.42578125" style="234" hidden="1" customWidth="1"/>
    <col min="110" max="110" width="12.7109375" style="234" customWidth="1"/>
    <col min="111" max="16384" width="12.7109375" style="234"/>
  </cols>
  <sheetData>
    <row r="1" spans="1:256" s="233" customFormat="1" ht="62.25" x14ac:dyDescent="0.8">
      <c r="A1" s="455" t="s">
        <v>172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  <c r="EJ1" s="232"/>
      <c r="EK1" s="232"/>
      <c r="EL1" s="232"/>
      <c r="EM1" s="232"/>
      <c r="EN1" s="232"/>
      <c r="EO1" s="232"/>
      <c r="EP1" s="232"/>
      <c r="EQ1" s="232"/>
      <c r="ER1" s="232"/>
      <c r="ES1" s="232"/>
      <c r="ET1" s="232"/>
      <c r="EU1" s="232"/>
      <c r="EV1" s="232"/>
      <c r="EW1" s="232"/>
      <c r="EX1" s="232"/>
      <c r="EY1" s="232"/>
      <c r="EZ1" s="232"/>
      <c r="FA1" s="232"/>
      <c r="FB1" s="232"/>
      <c r="FC1" s="232"/>
      <c r="FD1" s="232"/>
      <c r="FE1" s="232"/>
      <c r="FF1" s="232"/>
      <c r="FG1" s="232"/>
      <c r="FH1" s="232"/>
      <c r="FI1" s="232"/>
      <c r="FJ1" s="232"/>
      <c r="FK1" s="232"/>
      <c r="FL1" s="232"/>
      <c r="FM1" s="232"/>
      <c r="FN1" s="232"/>
      <c r="FO1" s="232"/>
      <c r="FP1" s="232"/>
      <c r="FQ1" s="232"/>
      <c r="FR1" s="232"/>
      <c r="FS1" s="232"/>
      <c r="FT1" s="232"/>
      <c r="FU1" s="232"/>
      <c r="FV1" s="232"/>
      <c r="FW1" s="232"/>
      <c r="FX1" s="232"/>
      <c r="FY1" s="232"/>
      <c r="FZ1" s="232"/>
      <c r="GA1" s="232"/>
      <c r="GB1" s="232"/>
      <c r="GC1" s="232"/>
      <c r="GD1" s="232"/>
      <c r="GE1" s="232"/>
      <c r="GF1" s="232"/>
      <c r="GG1" s="232"/>
      <c r="GH1" s="232"/>
      <c r="GI1" s="232"/>
      <c r="GJ1" s="232"/>
      <c r="GK1" s="232"/>
      <c r="GL1" s="232"/>
      <c r="GM1" s="232"/>
      <c r="GN1" s="232"/>
      <c r="GO1" s="232"/>
      <c r="GP1" s="232"/>
      <c r="GQ1" s="232"/>
      <c r="GR1" s="232"/>
      <c r="GS1" s="232"/>
      <c r="GT1" s="232"/>
      <c r="GU1" s="232"/>
      <c r="GV1" s="232"/>
      <c r="GW1" s="232"/>
      <c r="GX1" s="232"/>
      <c r="GY1" s="232"/>
      <c r="GZ1" s="232"/>
      <c r="HA1" s="232"/>
      <c r="HB1" s="232"/>
      <c r="HC1" s="232"/>
      <c r="HD1" s="232"/>
      <c r="HE1" s="232"/>
      <c r="HF1" s="232"/>
      <c r="HG1" s="232"/>
      <c r="HH1" s="232"/>
      <c r="HI1" s="232"/>
      <c r="HJ1" s="232"/>
      <c r="HK1" s="232"/>
      <c r="HL1" s="232"/>
      <c r="HM1" s="232"/>
      <c r="HN1" s="232"/>
      <c r="HO1" s="232"/>
      <c r="HP1" s="232"/>
      <c r="HQ1" s="232"/>
      <c r="HR1" s="232"/>
      <c r="HS1" s="232"/>
      <c r="HT1" s="232"/>
      <c r="HU1" s="232"/>
      <c r="HV1" s="232"/>
      <c r="HW1" s="232"/>
      <c r="HX1" s="232"/>
      <c r="HY1" s="232"/>
      <c r="HZ1" s="232"/>
      <c r="IA1" s="232"/>
      <c r="IB1" s="232"/>
      <c r="IC1" s="232"/>
      <c r="ID1" s="232"/>
      <c r="IE1" s="232"/>
      <c r="IF1" s="232"/>
      <c r="IG1" s="232"/>
      <c r="IH1" s="232"/>
      <c r="II1" s="232"/>
      <c r="IJ1" s="232"/>
      <c r="IK1" s="232"/>
      <c r="IL1" s="232"/>
      <c r="IM1" s="232"/>
      <c r="IN1" s="232"/>
      <c r="IO1" s="232"/>
      <c r="IP1" s="232"/>
      <c r="IQ1" s="232"/>
      <c r="IR1" s="232"/>
      <c r="IS1" s="232"/>
      <c r="IT1" s="232"/>
      <c r="IU1" s="232"/>
      <c r="IV1" s="232"/>
    </row>
    <row r="2" spans="1:256" x14ac:dyDescent="0.25">
      <c r="A2" s="456" t="s">
        <v>0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  <c r="AQ2" s="456"/>
      <c r="AR2" s="456"/>
      <c r="AS2" s="456"/>
      <c r="AT2" s="456"/>
      <c r="AU2" s="456"/>
      <c r="AV2" s="456"/>
      <c r="AW2" s="456"/>
      <c r="AX2" s="456"/>
      <c r="AY2" s="456"/>
      <c r="AZ2" s="456"/>
      <c r="BA2" s="456"/>
      <c r="BB2" s="456"/>
      <c r="BC2" s="456"/>
      <c r="BD2" s="456"/>
      <c r="BE2" s="456"/>
      <c r="BF2" s="456"/>
      <c r="BG2" s="456"/>
      <c r="BH2" s="456"/>
      <c r="BI2" s="456"/>
      <c r="BJ2" s="456"/>
      <c r="BK2" s="456"/>
      <c r="BL2" s="456"/>
      <c r="BM2" s="456"/>
      <c r="BN2" s="456"/>
      <c r="BO2" s="456"/>
      <c r="BP2" s="456"/>
      <c r="BQ2" s="456"/>
      <c r="BR2" s="456"/>
      <c r="BS2" s="456"/>
      <c r="BT2" s="456"/>
      <c r="BU2" s="456"/>
      <c r="BV2" s="456"/>
      <c r="BW2" s="456"/>
      <c r="BX2" s="456"/>
      <c r="BY2" s="456"/>
      <c r="BZ2" s="456"/>
      <c r="CA2" s="456"/>
      <c r="CB2" s="456"/>
      <c r="CC2" s="456"/>
      <c r="CD2" s="456"/>
      <c r="CE2" s="456"/>
      <c r="CF2" s="456"/>
      <c r="CG2" s="456"/>
      <c r="CH2" s="456"/>
      <c r="CI2" s="456"/>
      <c r="CJ2" s="456"/>
      <c r="CK2" s="456"/>
      <c r="CL2" s="456"/>
      <c r="CM2" s="456"/>
      <c r="CN2" s="456"/>
      <c r="CO2" s="456"/>
      <c r="CP2" s="456"/>
      <c r="CQ2" s="456"/>
      <c r="CR2" s="456"/>
      <c r="CS2" s="456"/>
      <c r="CT2" s="456"/>
      <c r="CU2" s="456"/>
      <c r="CV2" s="456"/>
      <c r="CW2" s="456"/>
      <c r="CX2" s="456"/>
      <c r="CY2" s="456"/>
      <c r="CZ2" s="456"/>
      <c r="DA2" s="456"/>
      <c r="DB2" s="456"/>
      <c r="DC2" s="456"/>
      <c r="DD2" s="456"/>
      <c r="DE2" s="456"/>
    </row>
    <row r="3" spans="1:256" s="239" customFormat="1" ht="12.75" customHeight="1" x14ac:dyDescent="0.2">
      <c r="A3" s="457"/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  <c r="P3" s="458"/>
      <c r="Q3" s="458"/>
      <c r="R3" s="458"/>
      <c r="S3" s="458"/>
      <c r="T3" s="458"/>
      <c r="U3" s="458"/>
      <c r="V3" s="458"/>
      <c r="W3" s="458"/>
      <c r="X3" s="458"/>
      <c r="Y3" s="458"/>
      <c r="Z3" s="458"/>
      <c r="AA3" s="458"/>
      <c r="AB3" s="458"/>
      <c r="AC3" s="458"/>
      <c r="AD3" s="458"/>
      <c r="AE3" s="458"/>
      <c r="AF3" s="458"/>
      <c r="AG3" s="458"/>
      <c r="AH3" s="458"/>
      <c r="AI3" s="458"/>
      <c r="AJ3" s="458"/>
      <c r="AK3" s="458"/>
      <c r="AL3" s="458"/>
      <c r="AM3" s="458"/>
      <c r="AN3" s="458"/>
      <c r="AO3" s="458"/>
      <c r="AP3" s="458"/>
      <c r="AQ3" s="458"/>
      <c r="AR3" s="458"/>
      <c r="AS3" s="458"/>
      <c r="AT3" s="458"/>
      <c r="AU3" s="458"/>
      <c r="AV3" s="458"/>
      <c r="AW3" s="458"/>
      <c r="AX3" s="458"/>
      <c r="AY3" s="458"/>
      <c r="AZ3" s="458"/>
      <c r="BA3" s="459"/>
      <c r="BB3" s="236" t="s">
        <v>173</v>
      </c>
      <c r="BC3" s="460" t="s">
        <v>5</v>
      </c>
      <c r="BD3" s="461"/>
      <c r="BE3" s="461"/>
      <c r="BF3" s="461"/>
      <c r="BG3" s="461"/>
      <c r="BH3" s="461"/>
      <c r="BI3" s="461"/>
      <c r="BJ3" s="461"/>
      <c r="BK3" s="461"/>
      <c r="BL3" s="461"/>
      <c r="BM3" s="461"/>
      <c r="BN3" s="461"/>
      <c r="BO3" s="461"/>
      <c r="BP3" s="461"/>
      <c r="BQ3" s="461"/>
      <c r="BR3" s="461"/>
      <c r="BS3" s="461"/>
      <c r="BT3" s="461"/>
      <c r="BU3" s="461"/>
      <c r="BV3" s="461"/>
      <c r="BW3" s="461"/>
      <c r="BX3" s="461"/>
      <c r="BY3" s="461"/>
      <c r="BZ3" s="461"/>
      <c r="CA3" s="461"/>
      <c r="CB3" s="461"/>
      <c r="CC3" s="461"/>
      <c r="CD3" s="461"/>
      <c r="CE3" s="461"/>
      <c r="CF3" s="461"/>
      <c r="CG3" s="461"/>
      <c r="CH3" s="237"/>
      <c r="CI3" s="461" t="s">
        <v>6</v>
      </c>
      <c r="CJ3" s="461"/>
      <c r="CK3" s="461"/>
      <c r="CL3" s="461"/>
      <c r="CM3" s="461"/>
      <c r="CN3" s="461"/>
      <c r="CO3" s="461"/>
      <c r="CP3" s="461"/>
      <c r="CQ3" s="461"/>
      <c r="CR3" s="461"/>
      <c r="CS3" s="461"/>
      <c r="CT3" s="461"/>
      <c r="CU3" s="461"/>
      <c r="CV3" s="461"/>
      <c r="CW3" s="461"/>
      <c r="CX3" s="461"/>
      <c r="CY3" s="461"/>
      <c r="CZ3" s="461"/>
      <c r="DA3" s="461"/>
      <c r="DB3" s="461"/>
      <c r="DC3" s="461"/>
      <c r="DD3" s="461"/>
      <c r="DE3" s="462"/>
      <c r="DF3" s="238"/>
      <c r="DG3" s="238"/>
      <c r="DH3" s="238"/>
      <c r="DI3" s="238"/>
      <c r="DJ3" s="238"/>
      <c r="DK3" s="238"/>
      <c r="DL3" s="238"/>
      <c r="DM3" s="238"/>
      <c r="DN3" s="238"/>
      <c r="DO3" s="238"/>
      <c r="DP3" s="238"/>
      <c r="DQ3" s="238"/>
      <c r="DR3" s="238"/>
      <c r="DS3" s="238"/>
      <c r="DT3" s="238"/>
      <c r="DU3" s="238"/>
      <c r="DV3" s="238"/>
      <c r="DW3" s="238"/>
      <c r="DX3" s="238"/>
      <c r="DY3" s="238"/>
      <c r="DZ3" s="238"/>
      <c r="EA3" s="238"/>
      <c r="EB3" s="238"/>
      <c r="EC3" s="238"/>
      <c r="ED3" s="238"/>
      <c r="EE3" s="238"/>
      <c r="EF3" s="238"/>
      <c r="EG3" s="238"/>
      <c r="EH3" s="238"/>
      <c r="EI3" s="238"/>
      <c r="EJ3" s="238"/>
      <c r="EK3" s="238"/>
      <c r="EL3" s="238"/>
      <c r="EM3" s="238"/>
      <c r="EN3" s="238"/>
      <c r="EO3" s="238"/>
      <c r="EP3" s="238"/>
      <c r="EQ3" s="238"/>
      <c r="ER3" s="238"/>
      <c r="ES3" s="238"/>
      <c r="ET3" s="238"/>
      <c r="EU3" s="238"/>
      <c r="EV3" s="238"/>
      <c r="EW3" s="238"/>
      <c r="EX3" s="238"/>
      <c r="EY3" s="238"/>
      <c r="EZ3" s="238"/>
      <c r="FA3" s="238"/>
      <c r="FB3" s="238"/>
      <c r="FC3" s="238"/>
      <c r="FD3" s="238"/>
      <c r="FE3" s="238"/>
      <c r="FF3" s="238"/>
      <c r="FG3" s="238"/>
      <c r="FH3" s="238"/>
      <c r="FI3" s="238"/>
      <c r="FJ3" s="238"/>
      <c r="FK3" s="238"/>
      <c r="FL3" s="238"/>
      <c r="FM3" s="238"/>
      <c r="FN3" s="238"/>
      <c r="FO3" s="238"/>
      <c r="FP3" s="238"/>
      <c r="FQ3" s="238"/>
      <c r="FR3" s="238"/>
      <c r="FS3" s="238"/>
      <c r="FT3" s="238"/>
      <c r="FU3" s="238"/>
      <c r="FV3" s="238"/>
      <c r="FW3" s="238"/>
      <c r="FX3" s="238"/>
      <c r="FY3" s="238"/>
      <c r="FZ3" s="238"/>
      <c r="GA3" s="238"/>
      <c r="GB3" s="238"/>
      <c r="GC3" s="238"/>
      <c r="GD3" s="238"/>
      <c r="GE3" s="238"/>
      <c r="GF3" s="238"/>
      <c r="GG3" s="238"/>
      <c r="GH3" s="238"/>
      <c r="GI3" s="238"/>
      <c r="GJ3" s="238"/>
      <c r="GK3" s="238"/>
      <c r="GL3" s="238"/>
      <c r="GM3" s="238"/>
      <c r="GN3" s="238"/>
      <c r="GO3" s="238"/>
      <c r="GP3" s="238"/>
      <c r="GQ3" s="238"/>
      <c r="GR3" s="238"/>
      <c r="GS3" s="238"/>
      <c r="GT3" s="238"/>
      <c r="GU3" s="238"/>
      <c r="GV3" s="238"/>
      <c r="GW3" s="238"/>
      <c r="GX3" s="238"/>
      <c r="GY3" s="238"/>
      <c r="GZ3" s="238"/>
      <c r="HA3" s="238"/>
      <c r="HB3" s="238"/>
      <c r="HC3" s="238"/>
      <c r="HD3" s="238"/>
      <c r="HE3" s="238"/>
      <c r="HF3" s="238"/>
      <c r="HG3" s="238"/>
      <c r="HH3" s="238"/>
      <c r="HI3" s="238"/>
      <c r="HJ3" s="238"/>
      <c r="HK3" s="238"/>
      <c r="HL3" s="238"/>
      <c r="HM3" s="238"/>
      <c r="HN3" s="238"/>
      <c r="HO3" s="238"/>
      <c r="HP3" s="238"/>
      <c r="HQ3" s="238"/>
      <c r="HR3" s="238"/>
      <c r="HS3" s="238"/>
      <c r="HT3" s="238"/>
      <c r="HU3" s="238"/>
      <c r="HV3" s="238"/>
      <c r="HW3" s="238"/>
      <c r="HX3" s="238"/>
      <c r="HY3" s="238"/>
      <c r="HZ3" s="238"/>
      <c r="IA3" s="238"/>
      <c r="IB3" s="238"/>
      <c r="IC3" s="238"/>
      <c r="ID3" s="238"/>
      <c r="IE3" s="238"/>
      <c r="IF3" s="238"/>
      <c r="IG3" s="238"/>
      <c r="IH3" s="238"/>
      <c r="II3" s="238"/>
      <c r="IJ3" s="238"/>
      <c r="IK3" s="238"/>
      <c r="IL3" s="238"/>
      <c r="IM3" s="238"/>
      <c r="IN3" s="238"/>
      <c r="IO3" s="238"/>
      <c r="IP3" s="238"/>
      <c r="IQ3" s="238"/>
      <c r="IR3" s="238"/>
      <c r="IS3" s="238"/>
      <c r="IT3" s="238"/>
      <c r="IU3" s="238"/>
      <c r="IV3" s="238"/>
    </row>
    <row r="4" spans="1:256" s="239" customFormat="1" x14ac:dyDescent="0.2">
      <c r="A4" s="240" t="s">
        <v>174</v>
      </c>
      <c r="B4" s="241" t="s">
        <v>7</v>
      </c>
      <c r="C4" s="241">
        <v>43831</v>
      </c>
      <c r="D4" s="241">
        <v>43862</v>
      </c>
      <c r="E4" s="241">
        <v>43891</v>
      </c>
      <c r="F4" s="241">
        <v>43922</v>
      </c>
      <c r="G4" s="241">
        <v>43952</v>
      </c>
      <c r="H4" s="241">
        <v>43983</v>
      </c>
      <c r="I4" s="241">
        <v>44013</v>
      </c>
      <c r="J4" s="241">
        <v>44044</v>
      </c>
      <c r="K4" s="241">
        <v>44075</v>
      </c>
      <c r="L4" s="241">
        <v>44105</v>
      </c>
      <c r="M4" s="241">
        <v>44136</v>
      </c>
      <c r="N4" s="241">
        <v>44166</v>
      </c>
      <c r="O4" s="241" t="s">
        <v>7</v>
      </c>
      <c r="P4" s="241">
        <v>44197</v>
      </c>
      <c r="Q4" s="241">
        <v>44228</v>
      </c>
      <c r="R4" s="241">
        <v>44256</v>
      </c>
      <c r="S4" s="241">
        <v>44287</v>
      </c>
      <c r="T4" s="241">
        <v>44317</v>
      </c>
      <c r="U4" s="241">
        <v>44348</v>
      </c>
      <c r="V4" s="241">
        <v>44378</v>
      </c>
      <c r="W4" s="241">
        <v>44409</v>
      </c>
      <c r="X4" s="241">
        <v>44440</v>
      </c>
      <c r="Y4" s="241">
        <v>44470</v>
      </c>
      <c r="Z4" s="241">
        <v>44501</v>
      </c>
      <c r="AA4" s="241">
        <v>44531</v>
      </c>
      <c r="AB4" s="241" t="s">
        <v>7</v>
      </c>
      <c r="AC4" s="241">
        <v>44562</v>
      </c>
      <c r="AD4" s="241">
        <v>44593</v>
      </c>
      <c r="AE4" s="241">
        <v>44621</v>
      </c>
      <c r="AF4" s="241">
        <v>44652</v>
      </c>
      <c r="AG4" s="241">
        <v>44682</v>
      </c>
      <c r="AH4" s="241">
        <v>44713</v>
      </c>
      <c r="AI4" s="241" t="s">
        <v>7</v>
      </c>
      <c r="AJ4" s="241">
        <v>44743</v>
      </c>
      <c r="AK4" s="241">
        <v>44774</v>
      </c>
      <c r="AL4" s="241">
        <v>44805</v>
      </c>
      <c r="AM4" s="241">
        <v>44835</v>
      </c>
      <c r="AN4" s="241">
        <v>44866</v>
      </c>
      <c r="AO4" s="241">
        <v>44896</v>
      </c>
      <c r="AP4" s="241" t="s">
        <v>7</v>
      </c>
      <c r="AQ4" s="241">
        <v>44927</v>
      </c>
      <c r="AR4" s="241">
        <v>44958</v>
      </c>
      <c r="AS4" s="241">
        <v>44986</v>
      </c>
      <c r="AT4" s="241">
        <v>45017</v>
      </c>
      <c r="AU4" s="241">
        <v>45047</v>
      </c>
      <c r="AV4" s="241">
        <v>45078</v>
      </c>
      <c r="AW4" s="241">
        <v>45108</v>
      </c>
      <c r="AX4" s="241">
        <v>45139</v>
      </c>
      <c r="AY4" s="241">
        <v>45170</v>
      </c>
      <c r="AZ4" s="241" t="s">
        <v>175</v>
      </c>
      <c r="BA4" s="241">
        <v>45200</v>
      </c>
      <c r="BB4" s="236" t="s">
        <v>174</v>
      </c>
      <c r="BC4" s="241" t="s">
        <v>7</v>
      </c>
      <c r="BD4" s="241" t="s">
        <v>176</v>
      </c>
      <c r="BE4" s="241">
        <v>45200</v>
      </c>
      <c r="BF4" s="241" t="e">
        <f t="shared" ref="BF4:DD4" ca="1" si="0">_xll.FIMMÊS(BE4,0)+1</f>
        <v>#NAME?</v>
      </c>
      <c r="BG4" s="241" t="e">
        <f t="shared" ca="1" si="0"/>
        <v>#NAME?</v>
      </c>
      <c r="BH4" s="241" t="e">
        <f t="shared" ca="1" si="0"/>
        <v>#NAME?</v>
      </c>
      <c r="BI4" s="241" t="e">
        <f t="shared" ca="1" si="0"/>
        <v>#NAME?</v>
      </c>
      <c r="BJ4" s="241" t="e">
        <f t="shared" ca="1" si="0"/>
        <v>#NAME?</v>
      </c>
      <c r="BK4" s="241" t="e">
        <f t="shared" ca="1" si="0"/>
        <v>#NAME?</v>
      </c>
      <c r="BL4" s="241" t="e">
        <f t="shared" ca="1" si="0"/>
        <v>#NAME?</v>
      </c>
      <c r="BM4" s="241" t="e">
        <f t="shared" ca="1" si="0"/>
        <v>#NAME?</v>
      </c>
      <c r="BN4" s="241" t="e">
        <f t="shared" ca="1" si="0"/>
        <v>#NAME?</v>
      </c>
      <c r="BO4" s="241" t="e">
        <f t="shared" ca="1" si="0"/>
        <v>#NAME?</v>
      </c>
      <c r="BP4" s="241" t="e">
        <f t="shared" ca="1" si="0"/>
        <v>#NAME?</v>
      </c>
      <c r="BQ4" s="241" t="e">
        <f t="shared" ca="1" si="0"/>
        <v>#NAME?</v>
      </c>
      <c r="BR4" s="241" t="e">
        <f t="shared" ca="1" si="0"/>
        <v>#NAME?</v>
      </c>
      <c r="BS4" s="241" t="e">
        <f t="shared" ca="1" si="0"/>
        <v>#NAME?</v>
      </c>
      <c r="BT4" s="241" t="e">
        <f t="shared" ca="1" si="0"/>
        <v>#NAME?</v>
      </c>
      <c r="BU4" s="241" t="e">
        <f t="shared" ca="1" si="0"/>
        <v>#NAME?</v>
      </c>
      <c r="BV4" s="241" t="e">
        <f t="shared" ca="1" si="0"/>
        <v>#NAME?</v>
      </c>
      <c r="BW4" s="241" t="e">
        <f t="shared" ca="1" si="0"/>
        <v>#NAME?</v>
      </c>
      <c r="BX4" s="241" t="e">
        <f t="shared" ca="1" si="0"/>
        <v>#NAME?</v>
      </c>
      <c r="BY4" s="241" t="e">
        <f t="shared" ca="1" si="0"/>
        <v>#NAME?</v>
      </c>
      <c r="BZ4" s="241" t="e">
        <f t="shared" ca="1" si="0"/>
        <v>#NAME?</v>
      </c>
      <c r="CA4" s="241" t="e">
        <f t="shared" ca="1" si="0"/>
        <v>#NAME?</v>
      </c>
      <c r="CB4" s="241" t="e">
        <f t="shared" ca="1" si="0"/>
        <v>#NAME?</v>
      </c>
      <c r="CC4" s="241" t="e">
        <f t="shared" ca="1" si="0"/>
        <v>#NAME?</v>
      </c>
      <c r="CD4" s="241" t="e">
        <f t="shared" ca="1" si="0"/>
        <v>#NAME?</v>
      </c>
      <c r="CE4" s="241" t="e">
        <f t="shared" ca="1" si="0"/>
        <v>#NAME?</v>
      </c>
      <c r="CF4" s="241" t="e">
        <f t="shared" ca="1" si="0"/>
        <v>#NAME?</v>
      </c>
      <c r="CG4" s="241" t="e">
        <f t="shared" ca="1" si="0"/>
        <v>#NAME?</v>
      </c>
      <c r="CH4" s="241" t="s">
        <v>21</v>
      </c>
      <c r="CI4" s="236" t="s">
        <v>174</v>
      </c>
      <c r="CJ4" s="241" t="s">
        <v>7</v>
      </c>
      <c r="CK4" s="241" t="s">
        <v>23</v>
      </c>
      <c r="CL4" s="241">
        <v>46082</v>
      </c>
      <c r="CM4" s="241">
        <v>46113</v>
      </c>
      <c r="CN4" s="241" t="s">
        <v>24</v>
      </c>
      <c r="CO4" s="241" t="s">
        <v>7</v>
      </c>
      <c r="CP4" s="241" t="s">
        <v>25</v>
      </c>
      <c r="CQ4" s="241">
        <v>46143</v>
      </c>
      <c r="CR4" s="241" t="e">
        <f t="shared" ca="1" si="0"/>
        <v>#NAME?</v>
      </c>
      <c r="CS4" s="241" t="e">
        <f t="shared" ca="1" si="0"/>
        <v>#NAME?</v>
      </c>
      <c r="CT4" s="241" t="e">
        <f t="shared" ca="1" si="0"/>
        <v>#NAME?</v>
      </c>
      <c r="CU4" s="241" t="e">
        <f t="shared" ca="1" si="0"/>
        <v>#NAME?</v>
      </c>
      <c r="CV4" s="241" t="e">
        <f t="shared" ca="1" si="0"/>
        <v>#NAME?</v>
      </c>
      <c r="CW4" s="241" t="e">
        <f t="shared" ca="1" si="0"/>
        <v>#NAME?</v>
      </c>
      <c r="CX4" s="241" t="e">
        <f t="shared" ca="1" si="0"/>
        <v>#NAME?</v>
      </c>
      <c r="CY4" s="241" t="e">
        <f t="shared" ca="1" si="0"/>
        <v>#NAME?</v>
      </c>
      <c r="CZ4" s="241" t="e">
        <f t="shared" ca="1" si="0"/>
        <v>#NAME?</v>
      </c>
      <c r="DA4" s="241" t="e">
        <f t="shared" ca="1" si="0"/>
        <v>#NAME?</v>
      </c>
      <c r="DB4" s="241" t="e">
        <f t="shared" ca="1" si="0"/>
        <v>#NAME?</v>
      </c>
      <c r="DC4" s="241" t="e">
        <f t="shared" ca="1" si="0"/>
        <v>#NAME?</v>
      </c>
      <c r="DD4" s="241" t="e">
        <f t="shared" ca="1" si="0"/>
        <v>#NAME?</v>
      </c>
      <c r="DE4" s="241" t="s">
        <v>177</v>
      </c>
      <c r="DF4" s="238"/>
      <c r="DG4" s="238"/>
      <c r="DH4" s="238"/>
      <c r="DI4" s="238"/>
      <c r="DJ4" s="238"/>
      <c r="DK4" s="238"/>
      <c r="DL4" s="238"/>
      <c r="DM4" s="238"/>
      <c r="DN4" s="238"/>
      <c r="DO4" s="238"/>
      <c r="DP4" s="238"/>
      <c r="DQ4" s="238"/>
      <c r="DR4" s="238"/>
      <c r="DS4" s="238"/>
      <c r="DT4" s="238"/>
      <c r="DU4" s="238"/>
      <c r="DV4" s="238"/>
      <c r="DW4" s="238"/>
      <c r="DX4" s="238"/>
      <c r="DY4" s="238"/>
      <c r="DZ4" s="238"/>
      <c r="EA4" s="238"/>
      <c r="EB4" s="238"/>
      <c r="EC4" s="238"/>
      <c r="ED4" s="238"/>
      <c r="EE4" s="238"/>
      <c r="EF4" s="238"/>
      <c r="EG4" s="238"/>
      <c r="EH4" s="238"/>
      <c r="EI4" s="238"/>
      <c r="EJ4" s="238"/>
      <c r="EK4" s="238"/>
      <c r="EL4" s="238"/>
      <c r="EM4" s="238"/>
      <c r="EN4" s="238"/>
      <c r="EO4" s="238"/>
      <c r="EP4" s="238"/>
      <c r="EQ4" s="238"/>
      <c r="ER4" s="238"/>
      <c r="ES4" s="238"/>
      <c r="ET4" s="238"/>
      <c r="EU4" s="238"/>
      <c r="EV4" s="238"/>
      <c r="EW4" s="238"/>
      <c r="EX4" s="238"/>
      <c r="EY4" s="238"/>
      <c r="EZ4" s="238"/>
      <c r="FA4" s="238"/>
      <c r="FB4" s="238"/>
      <c r="FC4" s="238"/>
      <c r="FD4" s="238"/>
      <c r="FE4" s="238"/>
      <c r="FF4" s="238"/>
      <c r="FG4" s="238"/>
      <c r="FH4" s="238"/>
      <c r="FI4" s="238"/>
      <c r="FJ4" s="238"/>
      <c r="FK4" s="238"/>
      <c r="FL4" s="238"/>
      <c r="FM4" s="238"/>
      <c r="FN4" s="238"/>
      <c r="FO4" s="238"/>
      <c r="FP4" s="238"/>
      <c r="FQ4" s="238"/>
      <c r="FR4" s="238"/>
      <c r="FS4" s="238"/>
      <c r="FT4" s="238"/>
      <c r="FU4" s="238"/>
      <c r="FV4" s="238"/>
      <c r="FW4" s="238"/>
      <c r="FX4" s="238"/>
      <c r="FY4" s="238"/>
      <c r="FZ4" s="238"/>
      <c r="GA4" s="238"/>
      <c r="GB4" s="238"/>
      <c r="GC4" s="238"/>
      <c r="GD4" s="238"/>
      <c r="GE4" s="238"/>
      <c r="GF4" s="238"/>
      <c r="GG4" s="238"/>
      <c r="GH4" s="238"/>
      <c r="GI4" s="238"/>
      <c r="GJ4" s="238"/>
      <c r="GK4" s="238"/>
      <c r="GL4" s="238"/>
      <c r="GM4" s="238"/>
      <c r="GN4" s="238"/>
      <c r="GO4" s="238"/>
      <c r="GP4" s="238"/>
      <c r="GQ4" s="238"/>
      <c r="GR4" s="238"/>
      <c r="GS4" s="238"/>
      <c r="GT4" s="238"/>
      <c r="GU4" s="238"/>
      <c r="GV4" s="238"/>
      <c r="GW4" s="238"/>
      <c r="GX4" s="238"/>
      <c r="GY4" s="238"/>
      <c r="GZ4" s="238"/>
      <c r="HA4" s="238"/>
      <c r="HB4" s="238"/>
      <c r="HC4" s="238"/>
      <c r="HD4" s="238"/>
      <c r="HE4" s="238"/>
      <c r="HF4" s="238"/>
      <c r="HG4" s="238"/>
      <c r="HH4" s="238"/>
      <c r="HI4" s="238"/>
      <c r="HJ4" s="238"/>
      <c r="HK4" s="238"/>
      <c r="HL4" s="238"/>
      <c r="HM4" s="238"/>
      <c r="HN4" s="238"/>
      <c r="HO4" s="238"/>
      <c r="HP4" s="238"/>
      <c r="HQ4" s="238"/>
      <c r="HR4" s="238"/>
      <c r="HS4" s="238"/>
      <c r="HT4" s="238"/>
      <c r="HU4" s="238"/>
      <c r="HV4" s="238"/>
      <c r="HW4" s="238"/>
      <c r="HX4" s="238"/>
      <c r="HY4" s="238"/>
      <c r="HZ4" s="238"/>
      <c r="IA4" s="238"/>
      <c r="IB4" s="238"/>
      <c r="IC4" s="238"/>
      <c r="ID4" s="238"/>
      <c r="IE4" s="238"/>
      <c r="IF4" s="238"/>
      <c r="IG4" s="238"/>
      <c r="IH4" s="238"/>
      <c r="II4" s="238"/>
      <c r="IJ4" s="238"/>
      <c r="IK4" s="238"/>
      <c r="IL4" s="238"/>
      <c r="IM4" s="238"/>
      <c r="IN4" s="238"/>
      <c r="IO4" s="238"/>
      <c r="IP4" s="238"/>
      <c r="IQ4" s="238"/>
      <c r="IR4" s="238"/>
      <c r="IS4" s="238"/>
      <c r="IT4" s="238"/>
      <c r="IU4" s="238"/>
      <c r="IV4" s="238"/>
    </row>
    <row r="5" spans="1:256" s="246" customFormat="1" x14ac:dyDescent="0.25">
      <c r="A5" s="242" t="s">
        <v>178</v>
      </c>
      <c r="B5" s="243" t="s">
        <v>179</v>
      </c>
      <c r="C5" s="212">
        <v>0</v>
      </c>
      <c r="D5" s="212">
        <v>0</v>
      </c>
      <c r="E5" s="212">
        <v>0</v>
      </c>
      <c r="F5" s="212">
        <v>0</v>
      </c>
      <c r="G5" s="212">
        <v>0</v>
      </c>
      <c r="H5" s="212">
        <v>0</v>
      </c>
      <c r="I5" s="212">
        <v>0</v>
      </c>
      <c r="J5" s="212">
        <v>0</v>
      </c>
      <c r="K5" s="212">
        <v>0</v>
      </c>
      <c r="L5" s="212">
        <v>0</v>
      </c>
      <c r="M5" s="212">
        <v>0</v>
      </c>
      <c r="N5" s="212">
        <v>0</v>
      </c>
      <c r="O5" s="243" t="s">
        <v>179</v>
      </c>
      <c r="P5" s="212">
        <v>0.63029999999999997</v>
      </c>
      <c r="Q5" s="212">
        <v>0.67859999999999998</v>
      </c>
      <c r="R5" s="212">
        <v>0.74550000000000005</v>
      </c>
      <c r="S5" s="212">
        <v>0.69689999999999996</v>
      </c>
      <c r="T5" s="212">
        <v>0.66849999999999998</v>
      </c>
      <c r="U5" s="212">
        <v>0.6956</v>
      </c>
      <c r="V5" s="212">
        <v>0.62250000000000005</v>
      </c>
      <c r="W5" s="212">
        <v>0.6653</v>
      </c>
      <c r="X5" s="212">
        <v>0.56850000000000001</v>
      </c>
      <c r="Y5" s="212">
        <v>0.37269999999999998</v>
      </c>
      <c r="Z5" s="212">
        <v>0.49530000000000002</v>
      </c>
      <c r="AA5" s="212">
        <v>0.6139</v>
      </c>
      <c r="AB5" s="243" t="s">
        <v>179</v>
      </c>
      <c r="AC5" s="212">
        <v>0.69550000000000001</v>
      </c>
      <c r="AD5" s="212">
        <v>0.55530000000000002</v>
      </c>
      <c r="AE5" s="212">
        <v>0.73380000000000001</v>
      </c>
      <c r="AF5" s="212">
        <v>0.77849999999999997</v>
      </c>
      <c r="AG5" s="212">
        <v>0.80079999999999996</v>
      </c>
      <c r="AH5" s="212">
        <v>0.59119999999999995</v>
      </c>
      <c r="AI5" s="243" t="s">
        <v>179</v>
      </c>
      <c r="AJ5" s="212">
        <v>0.6603</v>
      </c>
      <c r="AK5" s="212">
        <v>0.8024</v>
      </c>
      <c r="AL5" s="212">
        <v>0.85370000000000001</v>
      </c>
      <c r="AM5" s="212">
        <v>0.88360000000000005</v>
      </c>
      <c r="AN5" s="212">
        <v>0.86960000000000004</v>
      </c>
      <c r="AO5" s="244">
        <v>0.84619999999999995</v>
      </c>
      <c r="AP5" s="243" t="s">
        <v>179</v>
      </c>
      <c r="AQ5" s="244">
        <f t="shared" ref="AQ5:BA5" si="1">IFERROR(ROUND((AQ6/AQ7),4),0)</f>
        <v>0.88370000000000004</v>
      </c>
      <c r="AR5" s="212">
        <f t="shared" si="1"/>
        <v>0.85519999999999996</v>
      </c>
      <c r="AS5" s="212">
        <f t="shared" si="1"/>
        <v>0.84189999999999998</v>
      </c>
      <c r="AT5" s="212">
        <f t="shared" si="1"/>
        <v>0.88959999999999995</v>
      </c>
      <c r="AU5" s="212">
        <f t="shared" si="1"/>
        <v>0.879</v>
      </c>
      <c r="AV5" s="245">
        <f t="shared" si="1"/>
        <v>0.83989999999999998</v>
      </c>
      <c r="AW5" s="212">
        <f t="shared" si="1"/>
        <v>0.89090000000000003</v>
      </c>
      <c r="AX5" s="212">
        <f t="shared" si="1"/>
        <v>0.92349999999999999</v>
      </c>
      <c r="AY5" s="212">
        <f t="shared" si="1"/>
        <v>0.8931</v>
      </c>
      <c r="AZ5" s="244">
        <f t="shared" si="1"/>
        <v>0.87060000000000004</v>
      </c>
      <c r="BA5" s="244">
        <f t="shared" si="1"/>
        <v>0.87009999999999998</v>
      </c>
      <c r="BB5" s="242" t="s">
        <v>180</v>
      </c>
      <c r="BC5" s="243" t="s">
        <v>179</v>
      </c>
      <c r="BD5" s="212">
        <f t="shared" ref="BD5:DE5" si="2">IFERROR(ROUND((BD6/BD7),4),0)</f>
        <v>0.86960000000000004</v>
      </c>
      <c r="BE5" s="212">
        <f t="shared" si="2"/>
        <v>0.87009999999999998</v>
      </c>
      <c r="BF5" s="212">
        <f t="shared" si="2"/>
        <v>0.9486</v>
      </c>
      <c r="BG5" s="212">
        <f t="shared" si="2"/>
        <v>0.94840000000000002</v>
      </c>
      <c r="BH5" s="212">
        <f t="shared" si="2"/>
        <v>0.93220000000000003</v>
      </c>
      <c r="BI5" s="212">
        <f t="shared" si="2"/>
        <v>0.94489999999999996</v>
      </c>
      <c r="BJ5" s="212">
        <f t="shared" si="2"/>
        <v>0.96709999999999996</v>
      </c>
      <c r="BK5" s="212">
        <f t="shared" si="2"/>
        <v>0.97899999999999998</v>
      </c>
      <c r="BL5" s="212">
        <f t="shared" si="2"/>
        <v>0.97670000000000001</v>
      </c>
      <c r="BM5" s="212">
        <f t="shared" si="2"/>
        <v>0.98</v>
      </c>
      <c r="BN5" s="212">
        <f t="shared" si="2"/>
        <v>0.98599999999999999</v>
      </c>
      <c r="BO5" s="212">
        <f t="shared" si="2"/>
        <v>0.98509999999999998</v>
      </c>
      <c r="BP5" s="212">
        <f t="shared" si="2"/>
        <v>0.98080000000000001</v>
      </c>
      <c r="BQ5" s="212">
        <f t="shared" si="2"/>
        <v>0.99239999999999995</v>
      </c>
      <c r="BR5" s="212">
        <f t="shared" si="2"/>
        <v>0.99390000000000001</v>
      </c>
      <c r="BS5" s="212">
        <f t="shared" si="2"/>
        <v>0.98360000000000003</v>
      </c>
      <c r="BT5" s="212">
        <f t="shared" si="2"/>
        <v>0.9607</v>
      </c>
      <c r="BU5" s="212">
        <f t="shared" si="2"/>
        <v>0.96970000000000001</v>
      </c>
      <c r="BV5" s="212">
        <f t="shared" si="2"/>
        <v>0.97750000000000004</v>
      </c>
      <c r="BW5" s="212">
        <f t="shared" si="2"/>
        <v>0.96860000000000002</v>
      </c>
      <c r="BX5" s="212">
        <f t="shared" si="2"/>
        <v>0.97009999999999996</v>
      </c>
      <c r="BY5" s="212">
        <f t="shared" si="2"/>
        <v>0.97909999999999997</v>
      </c>
      <c r="BZ5" s="212">
        <f t="shared" si="2"/>
        <v>0.97740000000000005</v>
      </c>
      <c r="CA5" s="212">
        <f t="shared" si="2"/>
        <v>0.97189999999999999</v>
      </c>
      <c r="CB5" s="212">
        <f t="shared" si="2"/>
        <v>0.94040000000000001</v>
      </c>
      <c r="CC5" s="212">
        <f t="shared" si="2"/>
        <v>0.95179999999999998</v>
      </c>
      <c r="CD5" s="212">
        <f t="shared" si="2"/>
        <v>0.96850000000000003</v>
      </c>
      <c r="CE5" s="212">
        <f t="shared" si="2"/>
        <v>0.94740000000000002</v>
      </c>
      <c r="CF5" s="212">
        <f t="shared" si="2"/>
        <v>0.95950000000000002</v>
      </c>
      <c r="CG5" s="212">
        <f t="shared" si="2"/>
        <v>0.97670000000000001</v>
      </c>
      <c r="CH5" s="212">
        <v>0.87670000000000003</v>
      </c>
      <c r="CI5" s="242" t="s">
        <v>180</v>
      </c>
      <c r="CJ5" s="243" t="s">
        <v>179</v>
      </c>
      <c r="CK5" s="212">
        <f t="shared" si="2"/>
        <v>0.876</v>
      </c>
      <c r="CL5" s="212">
        <v>0.87639999999999996</v>
      </c>
      <c r="CM5" s="212">
        <f t="shared" si="2"/>
        <v>0.90880000000000005</v>
      </c>
      <c r="CN5" s="212">
        <f t="shared" si="2"/>
        <v>0</v>
      </c>
      <c r="CO5" s="243" t="s">
        <v>179</v>
      </c>
      <c r="CP5" s="212">
        <f t="shared" si="2"/>
        <v>0</v>
      </c>
      <c r="CQ5" s="212">
        <f t="shared" si="2"/>
        <v>0.96209999999999996</v>
      </c>
      <c r="CR5" s="212">
        <f t="shared" si="2"/>
        <v>0.94359999999999999</v>
      </c>
      <c r="CS5" s="212">
        <f t="shared" si="2"/>
        <v>0</v>
      </c>
      <c r="CT5" s="212">
        <f t="shared" si="2"/>
        <v>0</v>
      </c>
      <c r="CU5" s="212">
        <f t="shared" si="2"/>
        <v>0</v>
      </c>
      <c r="CV5" s="212">
        <f t="shared" si="2"/>
        <v>0</v>
      </c>
      <c r="CW5" s="212">
        <f t="shared" si="2"/>
        <v>0</v>
      </c>
      <c r="CX5" s="212">
        <f t="shared" si="2"/>
        <v>0</v>
      </c>
      <c r="CY5" s="212">
        <f t="shared" si="2"/>
        <v>0</v>
      </c>
      <c r="CZ5" s="212">
        <f t="shared" si="2"/>
        <v>0</v>
      </c>
      <c r="DA5" s="212">
        <f t="shared" si="2"/>
        <v>0</v>
      </c>
      <c r="DB5" s="212">
        <f t="shared" si="2"/>
        <v>0</v>
      </c>
      <c r="DC5" s="212">
        <f t="shared" si="2"/>
        <v>0</v>
      </c>
      <c r="DD5" s="212">
        <f t="shared" si="2"/>
        <v>0</v>
      </c>
      <c r="DE5" s="212">
        <f t="shared" si="2"/>
        <v>0</v>
      </c>
    </row>
    <row r="6" spans="1:256" s="250" customFormat="1" x14ac:dyDescent="0.2">
      <c r="A6" s="247" t="s">
        <v>181</v>
      </c>
      <c r="B6" s="248"/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237</v>
      </c>
      <c r="K6" s="31">
        <v>224</v>
      </c>
      <c r="L6" s="31">
        <v>690</v>
      </c>
      <c r="M6" s="31">
        <v>454</v>
      </c>
      <c r="N6" s="31">
        <v>735</v>
      </c>
      <c r="O6" s="248"/>
      <c r="P6" s="31">
        <v>977</v>
      </c>
      <c r="Q6" s="31">
        <v>988</v>
      </c>
      <c r="R6" s="31">
        <v>1248</v>
      </c>
      <c r="S6" s="31">
        <v>1129</v>
      </c>
      <c r="T6" s="31">
        <v>1119</v>
      </c>
      <c r="U6" s="31">
        <v>1131</v>
      </c>
      <c r="V6" s="31">
        <v>1042</v>
      </c>
      <c r="W6" s="31">
        <v>1155</v>
      </c>
      <c r="X6" s="31">
        <v>987</v>
      </c>
      <c r="Y6" s="31">
        <v>647</v>
      </c>
      <c r="Z6" s="31">
        <v>852</v>
      </c>
      <c r="AA6" s="31">
        <v>1059</v>
      </c>
      <c r="AB6" s="248"/>
      <c r="AC6" s="31">
        <v>1199</v>
      </c>
      <c r="AD6" s="31">
        <v>798</v>
      </c>
      <c r="AE6" s="31">
        <v>1265</v>
      </c>
      <c r="AF6" s="31">
        <v>1286</v>
      </c>
      <c r="AG6" s="31">
        <v>1371</v>
      </c>
      <c r="AH6" s="31">
        <v>985</v>
      </c>
      <c r="AI6" s="248"/>
      <c r="AJ6" s="31">
        <v>1143</v>
      </c>
      <c r="AK6" s="31">
        <v>1393</v>
      </c>
      <c r="AL6" s="31">
        <v>1482</v>
      </c>
      <c r="AM6" s="31">
        <v>1534</v>
      </c>
      <c r="AN6" s="31">
        <v>1461</v>
      </c>
      <c r="AO6" s="31">
        <v>1469</v>
      </c>
      <c r="AP6" s="248"/>
      <c r="AQ6" s="31">
        <v>1520</v>
      </c>
      <c r="AR6" s="31">
        <v>1329</v>
      </c>
      <c r="AS6" s="31">
        <v>1448</v>
      </c>
      <c r="AT6" s="31">
        <v>1451</v>
      </c>
      <c r="AU6" s="31">
        <v>1526</v>
      </c>
      <c r="AV6" s="31">
        <v>1390</v>
      </c>
      <c r="AW6" s="31">
        <v>1503</v>
      </c>
      <c r="AX6" s="31">
        <v>1546</v>
      </c>
      <c r="AY6" s="31">
        <v>1403</v>
      </c>
      <c r="AZ6" s="31">
        <v>713</v>
      </c>
      <c r="BA6" s="31">
        <v>1460</v>
      </c>
      <c r="BB6" s="247" t="s">
        <v>181</v>
      </c>
      <c r="BC6" s="248"/>
      <c r="BD6" s="31">
        <f>BA6-AZ6</f>
        <v>747</v>
      </c>
      <c r="BE6" s="31">
        <f>BA6</f>
        <v>1460</v>
      </c>
      <c r="BF6" s="31">
        <v>1495</v>
      </c>
      <c r="BG6" s="31">
        <v>1581</v>
      </c>
      <c r="BH6" s="31">
        <v>1580</v>
      </c>
      <c r="BI6" s="31">
        <v>1422</v>
      </c>
      <c r="BJ6" s="31">
        <v>1617</v>
      </c>
      <c r="BK6" s="31">
        <v>1630</v>
      </c>
      <c r="BL6" s="31">
        <v>1675</v>
      </c>
      <c r="BM6" s="31">
        <v>1615</v>
      </c>
      <c r="BN6" s="31">
        <v>1694</v>
      </c>
      <c r="BO6" s="31">
        <v>1653</v>
      </c>
      <c r="BP6" s="31">
        <v>1587</v>
      </c>
      <c r="BQ6" s="31">
        <v>1688</v>
      </c>
      <c r="BR6" s="31">
        <v>1632</v>
      </c>
      <c r="BS6" s="31">
        <v>1615</v>
      </c>
      <c r="BT6" s="31">
        <v>1614</v>
      </c>
      <c r="BU6" s="31">
        <v>1441</v>
      </c>
      <c r="BV6" s="31">
        <v>1649</v>
      </c>
      <c r="BW6" s="31">
        <v>1574</v>
      </c>
      <c r="BX6" s="31">
        <v>1625</v>
      </c>
      <c r="BY6" s="31">
        <v>1595</v>
      </c>
      <c r="BZ6" s="31">
        <v>1641</v>
      </c>
      <c r="CA6" s="31">
        <v>1628</v>
      </c>
      <c r="CB6" s="31">
        <v>1530</v>
      </c>
      <c r="CC6" s="31">
        <v>1579</v>
      </c>
      <c r="CD6" s="31">
        <v>1568</v>
      </c>
      <c r="CE6" s="31">
        <v>1585</v>
      </c>
      <c r="CF6" s="31">
        <v>1565</v>
      </c>
      <c r="CG6" s="31">
        <v>1466</v>
      </c>
      <c r="CH6" s="31">
        <v>1216</v>
      </c>
      <c r="CI6" s="247" t="s">
        <v>181</v>
      </c>
      <c r="CJ6" s="248"/>
      <c r="CK6" s="181">
        <v>1215</v>
      </c>
      <c r="CL6" s="181">
        <v>2431</v>
      </c>
      <c r="CM6" s="31">
        <v>3159</v>
      </c>
      <c r="CN6" s="31"/>
      <c r="CO6" s="248"/>
      <c r="CP6" s="31"/>
      <c r="CQ6" s="31">
        <v>3579</v>
      </c>
      <c r="CR6" s="31">
        <v>3397</v>
      </c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249"/>
      <c r="DG6" s="249"/>
      <c r="DH6" s="249"/>
      <c r="DI6" s="249"/>
      <c r="DJ6" s="249"/>
      <c r="DK6" s="249"/>
      <c r="DL6" s="249"/>
      <c r="DM6" s="249"/>
      <c r="DN6" s="249"/>
      <c r="DO6" s="249"/>
      <c r="DP6" s="249"/>
      <c r="DQ6" s="249"/>
      <c r="DR6" s="249"/>
      <c r="DS6" s="249"/>
      <c r="DT6" s="249"/>
      <c r="DU6" s="249"/>
      <c r="DV6" s="249"/>
      <c r="DW6" s="249"/>
      <c r="DX6" s="249"/>
      <c r="DY6" s="249"/>
      <c r="DZ6" s="249"/>
      <c r="EA6" s="249"/>
      <c r="EB6" s="249"/>
      <c r="EC6" s="249"/>
      <c r="ED6" s="249"/>
      <c r="EE6" s="249"/>
      <c r="EF6" s="249"/>
      <c r="EG6" s="249"/>
      <c r="EH6" s="249"/>
      <c r="EI6" s="249"/>
      <c r="EJ6" s="249"/>
      <c r="EK6" s="249"/>
      <c r="EL6" s="249"/>
      <c r="EM6" s="249"/>
      <c r="EN6" s="249"/>
      <c r="EO6" s="249"/>
      <c r="EP6" s="249"/>
      <c r="EQ6" s="249"/>
      <c r="ER6" s="249"/>
      <c r="ES6" s="249"/>
      <c r="ET6" s="249"/>
      <c r="EU6" s="249"/>
      <c r="EV6" s="249"/>
      <c r="EW6" s="249"/>
      <c r="EX6" s="249"/>
      <c r="EY6" s="249"/>
      <c r="EZ6" s="249"/>
      <c r="FA6" s="249"/>
      <c r="FB6" s="249"/>
      <c r="FC6" s="249"/>
      <c r="FD6" s="249"/>
      <c r="FE6" s="249"/>
      <c r="FF6" s="249"/>
      <c r="FG6" s="249"/>
      <c r="FH6" s="249"/>
      <c r="FI6" s="249"/>
      <c r="FJ6" s="249"/>
      <c r="FK6" s="249"/>
      <c r="FL6" s="249"/>
      <c r="FM6" s="249"/>
      <c r="FN6" s="249"/>
      <c r="FO6" s="249"/>
      <c r="FP6" s="249"/>
      <c r="FQ6" s="249"/>
      <c r="FR6" s="249"/>
      <c r="FS6" s="249"/>
      <c r="FT6" s="249"/>
      <c r="FU6" s="249"/>
      <c r="FV6" s="249"/>
      <c r="FW6" s="249"/>
      <c r="FX6" s="249"/>
      <c r="FY6" s="249"/>
      <c r="FZ6" s="249"/>
      <c r="GA6" s="249"/>
      <c r="GB6" s="249"/>
      <c r="GC6" s="249"/>
      <c r="GD6" s="249"/>
      <c r="GE6" s="249"/>
      <c r="GF6" s="249"/>
      <c r="GG6" s="249"/>
      <c r="GH6" s="249"/>
      <c r="GI6" s="249"/>
      <c r="GJ6" s="249"/>
      <c r="GK6" s="249"/>
      <c r="GL6" s="249"/>
      <c r="GM6" s="249"/>
      <c r="GN6" s="249"/>
      <c r="GO6" s="249"/>
      <c r="GP6" s="249"/>
      <c r="GQ6" s="249"/>
      <c r="GR6" s="249"/>
      <c r="GS6" s="249"/>
      <c r="GT6" s="249"/>
      <c r="GU6" s="249"/>
      <c r="GV6" s="249"/>
      <c r="GW6" s="249"/>
      <c r="GX6" s="249"/>
      <c r="GY6" s="249"/>
      <c r="GZ6" s="249"/>
      <c r="HA6" s="249"/>
      <c r="HB6" s="249"/>
      <c r="HC6" s="249"/>
      <c r="HD6" s="249"/>
      <c r="HE6" s="249"/>
      <c r="HF6" s="249"/>
      <c r="HG6" s="249"/>
      <c r="HH6" s="249"/>
      <c r="HI6" s="249"/>
      <c r="HJ6" s="249"/>
      <c r="HK6" s="249"/>
      <c r="HL6" s="249"/>
      <c r="HM6" s="249"/>
      <c r="HN6" s="249"/>
      <c r="HO6" s="249"/>
      <c r="HP6" s="249"/>
      <c r="HQ6" s="249"/>
      <c r="HR6" s="249"/>
      <c r="HS6" s="249"/>
      <c r="HT6" s="249"/>
      <c r="HU6" s="249"/>
      <c r="HV6" s="249"/>
      <c r="HW6" s="249"/>
      <c r="HX6" s="249"/>
      <c r="HY6" s="249"/>
      <c r="HZ6" s="249"/>
      <c r="IA6" s="249"/>
      <c r="IB6" s="249"/>
      <c r="IC6" s="249"/>
      <c r="ID6" s="249"/>
      <c r="IE6" s="249"/>
      <c r="IF6" s="249"/>
      <c r="IG6" s="249"/>
      <c r="IH6" s="249"/>
      <c r="II6" s="249"/>
      <c r="IJ6" s="249"/>
      <c r="IK6" s="249"/>
      <c r="IL6" s="249"/>
      <c r="IM6" s="249"/>
      <c r="IN6" s="249"/>
      <c r="IO6" s="249"/>
      <c r="IP6" s="249"/>
      <c r="IQ6" s="249"/>
      <c r="IR6" s="249"/>
      <c r="IS6" s="249"/>
      <c r="IT6" s="249"/>
      <c r="IU6" s="249"/>
      <c r="IV6" s="249"/>
    </row>
    <row r="7" spans="1:256" s="250" customFormat="1" x14ac:dyDescent="0.2">
      <c r="A7" s="247" t="s">
        <v>182</v>
      </c>
      <c r="B7" s="248"/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248"/>
      <c r="P7" s="31">
        <v>1550</v>
      </c>
      <c r="Q7" s="31">
        <v>1456</v>
      </c>
      <c r="R7" s="31">
        <v>1674</v>
      </c>
      <c r="S7" s="31">
        <v>1620</v>
      </c>
      <c r="T7" s="31">
        <v>1674</v>
      </c>
      <c r="U7" s="31">
        <v>1626</v>
      </c>
      <c r="V7" s="31">
        <v>1674</v>
      </c>
      <c r="W7" s="31">
        <v>1736</v>
      </c>
      <c r="X7" s="31">
        <v>1736</v>
      </c>
      <c r="Y7" s="31">
        <v>1736</v>
      </c>
      <c r="Z7" s="31">
        <v>1720</v>
      </c>
      <c r="AA7" s="31">
        <v>1725</v>
      </c>
      <c r="AB7" s="248"/>
      <c r="AC7" s="31">
        <v>1724</v>
      </c>
      <c r="AD7" s="31">
        <v>1437</v>
      </c>
      <c r="AE7" s="31">
        <v>1724</v>
      </c>
      <c r="AF7" s="31">
        <v>1652</v>
      </c>
      <c r="AG7" s="31">
        <v>1712</v>
      </c>
      <c r="AH7" s="31">
        <v>1666</v>
      </c>
      <c r="AI7" s="248"/>
      <c r="AJ7" s="31">
        <v>1731</v>
      </c>
      <c r="AK7" s="31">
        <v>1736</v>
      </c>
      <c r="AL7" s="31">
        <v>1736</v>
      </c>
      <c r="AM7" s="31">
        <v>1736</v>
      </c>
      <c r="AN7" s="31">
        <v>1680</v>
      </c>
      <c r="AO7" s="31">
        <v>1736</v>
      </c>
      <c r="AP7" s="248"/>
      <c r="AQ7" s="31">
        <v>1720</v>
      </c>
      <c r="AR7" s="31">
        <v>1554</v>
      </c>
      <c r="AS7" s="31">
        <v>1720</v>
      </c>
      <c r="AT7" s="31">
        <v>1631</v>
      </c>
      <c r="AU7" s="31">
        <v>1736</v>
      </c>
      <c r="AV7" s="31">
        <v>1655</v>
      </c>
      <c r="AW7" s="31">
        <v>1687</v>
      </c>
      <c r="AX7" s="31">
        <v>1674</v>
      </c>
      <c r="AY7" s="31">
        <v>1571</v>
      </c>
      <c r="AZ7" s="31">
        <v>819</v>
      </c>
      <c r="BA7" s="31">
        <v>1678</v>
      </c>
      <c r="BB7" s="247" t="s">
        <v>182</v>
      </c>
      <c r="BC7" s="248"/>
      <c r="BD7" s="31">
        <f>BA7-AZ7</f>
        <v>859</v>
      </c>
      <c r="BE7" s="31">
        <f>BA7</f>
        <v>1678</v>
      </c>
      <c r="BF7" s="31">
        <v>1576</v>
      </c>
      <c r="BG7" s="31">
        <v>1667</v>
      </c>
      <c r="BH7" s="31">
        <v>1695</v>
      </c>
      <c r="BI7" s="31">
        <v>1505</v>
      </c>
      <c r="BJ7" s="31">
        <v>1672</v>
      </c>
      <c r="BK7" s="31">
        <v>1665</v>
      </c>
      <c r="BL7" s="31">
        <v>1715</v>
      </c>
      <c r="BM7" s="31">
        <v>1648</v>
      </c>
      <c r="BN7" s="31">
        <v>1718</v>
      </c>
      <c r="BO7" s="31">
        <v>1678</v>
      </c>
      <c r="BP7" s="31">
        <v>1618</v>
      </c>
      <c r="BQ7" s="31">
        <v>1701</v>
      </c>
      <c r="BR7" s="31">
        <v>1642</v>
      </c>
      <c r="BS7" s="31">
        <v>1642</v>
      </c>
      <c r="BT7" s="31">
        <v>1680</v>
      </c>
      <c r="BU7" s="31">
        <v>1486</v>
      </c>
      <c r="BV7" s="31">
        <v>1687</v>
      </c>
      <c r="BW7" s="31">
        <v>1625</v>
      </c>
      <c r="BX7" s="31">
        <v>1675</v>
      </c>
      <c r="BY7" s="31">
        <v>1629</v>
      </c>
      <c r="BZ7" s="31">
        <v>1679</v>
      </c>
      <c r="CA7" s="31">
        <v>1675</v>
      </c>
      <c r="CB7" s="31">
        <v>1627</v>
      </c>
      <c r="CC7" s="31">
        <v>1659</v>
      </c>
      <c r="CD7" s="31">
        <v>1619</v>
      </c>
      <c r="CE7" s="31">
        <v>1673</v>
      </c>
      <c r="CF7" s="31">
        <v>1631</v>
      </c>
      <c r="CG7" s="31">
        <v>1501</v>
      </c>
      <c r="CH7" s="31">
        <v>1387</v>
      </c>
      <c r="CI7" s="247" t="s">
        <v>182</v>
      </c>
      <c r="CJ7" s="248"/>
      <c r="CK7" s="181">
        <v>1387</v>
      </c>
      <c r="CL7" s="181">
        <v>2774</v>
      </c>
      <c r="CM7" s="31">
        <v>3476</v>
      </c>
      <c r="CN7" s="31"/>
      <c r="CO7" s="248"/>
      <c r="CP7" s="31"/>
      <c r="CQ7" s="31">
        <v>3720</v>
      </c>
      <c r="CR7" s="31">
        <v>3600</v>
      </c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249"/>
      <c r="DG7" s="249"/>
      <c r="DH7" s="249"/>
      <c r="DI7" s="249"/>
      <c r="DJ7" s="249"/>
      <c r="DK7" s="249"/>
      <c r="DL7" s="249"/>
      <c r="DM7" s="249"/>
      <c r="DN7" s="249"/>
      <c r="DO7" s="249"/>
      <c r="DP7" s="249"/>
      <c r="DQ7" s="249"/>
      <c r="DR7" s="249"/>
      <c r="DS7" s="249"/>
      <c r="DT7" s="249"/>
      <c r="DU7" s="249"/>
      <c r="DV7" s="249"/>
      <c r="DW7" s="249"/>
      <c r="DX7" s="249"/>
      <c r="DY7" s="249"/>
      <c r="DZ7" s="249"/>
      <c r="EA7" s="249"/>
      <c r="EB7" s="249"/>
      <c r="EC7" s="249"/>
      <c r="ED7" s="249"/>
      <c r="EE7" s="249"/>
      <c r="EF7" s="249"/>
      <c r="EG7" s="249"/>
      <c r="EH7" s="249"/>
      <c r="EI7" s="249"/>
      <c r="EJ7" s="249"/>
      <c r="EK7" s="249"/>
      <c r="EL7" s="249"/>
      <c r="EM7" s="249"/>
      <c r="EN7" s="249"/>
      <c r="EO7" s="249"/>
      <c r="EP7" s="249"/>
      <c r="EQ7" s="249"/>
      <c r="ER7" s="249"/>
      <c r="ES7" s="249"/>
      <c r="ET7" s="249"/>
      <c r="EU7" s="249"/>
      <c r="EV7" s="249"/>
      <c r="EW7" s="249"/>
      <c r="EX7" s="249"/>
      <c r="EY7" s="249"/>
      <c r="EZ7" s="249"/>
      <c r="FA7" s="249"/>
      <c r="FB7" s="249"/>
      <c r="FC7" s="249"/>
      <c r="FD7" s="249"/>
      <c r="FE7" s="249"/>
      <c r="FF7" s="249"/>
      <c r="FG7" s="249"/>
      <c r="FH7" s="249"/>
      <c r="FI7" s="249"/>
      <c r="FJ7" s="249"/>
      <c r="FK7" s="249"/>
      <c r="FL7" s="249"/>
      <c r="FM7" s="249"/>
      <c r="FN7" s="249"/>
      <c r="FO7" s="249"/>
      <c r="FP7" s="249"/>
      <c r="FQ7" s="249"/>
      <c r="FR7" s="249"/>
      <c r="FS7" s="249"/>
      <c r="FT7" s="249"/>
      <c r="FU7" s="249"/>
      <c r="FV7" s="249"/>
      <c r="FW7" s="249"/>
      <c r="FX7" s="249"/>
      <c r="FY7" s="249"/>
      <c r="FZ7" s="249"/>
      <c r="GA7" s="249"/>
      <c r="GB7" s="249"/>
      <c r="GC7" s="249"/>
      <c r="GD7" s="249"/>
      <c r="GE7" s="249"/>
      <c r="GF7" s="249"/>
      <c r="GG7" s="249"/>
      <c r="GH7" s="249"/>
      <c r="GI7" s="249"/>
      <c r="GJ7" s="249"/>
      <c r="GK7" s="249"/>
      <c r="GL7" s="249"/>
      <c r="GM7" s="249"/>
      <c r="GN7" s="249"/>
      <c r="GO7" s="249"/>
      <c r="GP7" s="249"/>
      <c r="GQ7" s="249"/>
      <c r="GR7" s="249"/>
      <c r="GS7" s="249"/>
      <c r="GT7" s="249"/>
      <c r="GU7" s="249"/>
      <c r="GV7" s="249"/>
      <c r="GW7" s="249"/>
      <c r="GX7" s="249"/>
      <c r="GY7" s="249"/>
      <c r="GZ7" s="249"/>
      <c r="HA7" s="249"/>
      <c r="HB7" s="249"/>
      <c r="HC7" s="249"/>
      <c r="HD7" s="249"/>
      <c r="HE7" s="249"/>
      <c r="HF7" s="249"/>
      <c r="HG7" s="249"/>
      <c r="HH7" s="249"/>
      <c r="HI7" s="249"/>
      <c r="HJ7" s="249"/>
      <c r="HK7" s="249"/>
      <c r="HL7" s="249"/>
      <c r="HM7" s="249"/>
      <c r="HN7" s="249"/>
      <c r="HO7" s="249"/>
      <c r="HP7" s="249"/>
      <c r="HQ7" s="249"/>
      <c r="HR7" s="249"/>
      <c r="HS7" s="249"/>
      <c r="HT7" s="249"/>
      <c r="HU7" s="249"/>
      <c r="HV7" s="249"/>
      <c r="HW7" s="249"/>
      <c r="HX7" s="249"/>
      <c r="HY7" s="249"/>
      <c r="HZ7" s="249"/>
      <c r="IA7" s="249"/>
      <c r="IB7" s="249"/>
      <c r="IC7" s="249"/>
      <c r="ID7" s="249"/>
      <c r="IE7" s="249"/>
      <c r="IF7" s="249"/>
      <c r="IG7" s="249"/>
      <c r="IH7" s="249"/>
      <c r="II7" s="249"/>
      <c r="IJ7" s="249"/>
      <c r="IK7" s="249"/>
      <c r="IL7" s="249"/>
      <c r="IM7" s="249"/>
      <c r="IN7" s="249"/>
      <c r="IO7" s="249"/>
      <c r="IP7" s="249"/>
      <c r="IQ7" s="249"/>
      <c r="IR7" s="249"/>
      <c r="IS7" s="249"/>
      <c r="IT7" s="249"/>
      <c r="IU7" s="249"/>
      <c r="IV7" s="249"/>
    </row>
    <row r="8" spans="1:256" s="258" customFormat="1" x14ac:dyDescent="0.25">
      <c r="A8" s="251" t="s">
        <v>183</v>
      </c>
      <c r="B8" s="252" t="s">
        <v>184</v>
      </c>
      <c r="C8" s="253">
        <v>0</v>
      </c>
      <c r="D8" s="253">
        <v>0</v>
      </c>
      <c r="E8" s="253">
        <v>0</v>
      </c>
      <c r="F8" s="253">
        <v>0</v>
      </c>
      <c r="G8" s="253">
        <v>0</v>
      </c>
      <c r="H8" s="253">
        <v>0</v>
      </c>
      <c r="I8" s="253">
        <v>0</v>
      </c>
      <c r="J8" s="253">
        <v>1</v>
      </c>
      <c r="K8" s="253">
        <v>0.95</v>
      </c>
      <c r="L8" s="253">
        <v>3.17</v>
      </c>
      <c r="M8" s="253">
        <v>2.95</v>
      </c>
      <c r="N8" s="253">
        <v>3.22</v>
      </c>
      <c r="O8" s="252" t="s">
        <v>184</v>
      </c>
      <c r="P8" s="253">
        <v>2.37</v>
      </c>
      <c r="Q8" s="253">
        <v>2.91</v>
      </c>
      <c r="R8" s="253">
        <v>6.06</v>
      </c>
      <c r="S8" s="253">
        <v>6.27</v>
      </c>
      <c r="T8" s="253">
        <v>5.89</v>
      </c>
      <c r="U8" s="253">
        <v>6.25</v>
      </c>
      <c r="V8" s="253">
        <v>5.51</v>
      </c>
      <c r="W8" s="253">
        <v>4.29</v>
      </c>
      <c r="X8" s="253">
        <v>3.63</v>
      </c>
      <c r="Y8" s="253">
        <v>2.83</v>
      </c>
      <c r="Z8" s="253">
        <v>3.91</v>
      </c>
      <c r="AA8" s="253">
        <v>4</v>
      </c>
      <c r="AB8" s="252" t="s">
        <v>184</v>
      </c>
      <c r="AC8" s="253">
        <v>3.46</v>
      </c>
      <c r="AD8" s="253">
        <v>5.15</v>
      </c>
      <c r="AE8" s="253">
        <v>3.49</v>
      </c>
      <c r="AF8" s="253">
        <v>3.72</v>
      </c>
      <c r="AG8" s="253">
        <v>3.8</v>
      </c>
      <c r="AH8" s="253">
        <v>4.46</v>
      </c>
      <c r="AI8" s="252" t="s">
        <v>184</v>
      </c>
      <c r="AJ8" s="253">
        <v>4.1100000000000003</v>
      </c>
      <c r="AK8" s="253">
        <v>3.74</v>
      </c>
      <c r="AL8" s="253">
        <v>4.0599999999999996</v>
      </c>
      <c r="AM8" s="253">
        <v>3.91</v>
      </c>
      <c r="AN8" s="253">
        <v>4.16</v>
      </c>
      <c r="AO8" s="253">
        <v>4.42</v>
      </c>
      <c r="AP8" s="252" t="s">
        <v>184</v>
      </c>
      <c r="AQ8" s="253">
        <f t="shared" ref="AQ8:BA8" si="3">IFERROR(ROUND((AQ9/AQ10),2),0)</f>
        <v>4.2699999999999996</v>
      </c>
      <c r="AR8" s="253">
        <f t="shared" si="3"/>
        <v>4.22</v>
      </c>
      <c r="AS8" s="253">
        <f t="shared" si="3"/>
        <v>3.93</v>
      </c>
      <c r="AT8" s="253">
        <f t="shared" si="3"/>
        <v>4.76</v>
      </c>
      <c r="AU8" s="253">
        <f t="shared" si="3"/>
        <v>4.6399999999999997</v>
      </c>
      <c r="AV8" s="253">
        <f t="shared" si="3"/>
        <v>4.6500000000000004</v>
      </c>
      <c r="AW8" s="253">
        <f t="shared" si="3"/>
        <v>4.7</v>
      </c>
      <c r="AX8" s="253">
        <f t="shared" si="3"/>
        <v>4.1900000000000004</v>
      </c>
      <c r="AY8" s="253">
        <f t="shared" si="3"/>
        <v>4.16</v>
      </c>
      <c r="AZ8" s="254">
        <f t="shared" si="3"/>
        <v>5.0199999999999996</v>
      </c>
      <c r="BA8" s="253">
        <f t="shared" si="3"/>
        <v>4.59</v>
      </c>
      <c r="BB8" s="255" t="s">
        <v>185</v>
      </c>
      <c r="BC8" s="256" t="s">
        <v>184</v>
      </c>
      <c r="BD8" s="257">
        <f t="shared" ref="BD8:DE8" si="4">IFERROR(ROUND((BD9/BD10),2),0)</f>
        <v>4.24</v>
      </c>
      <c r="BE8" s="257">
        <f t="shared" si="4"/>
        <v>4.59</v>
      </c>
      <c r="BF8" s="257">
        <f t="shared" si="4"/>
        <v>4.7</v>
      </c>
      <c r="BG8" s="257">
        <f t="shared" si="4"/>
        <v>3.93</v>
      </c>
      <c r="BH8" s="257">
        <f t="shared" si="4"/>
        <v>4.1399999999999997</v>
      </c>
      <c r="BI8" s="257">
        <f t="shared" si="4"/>
        <v>3.84</v>
      </c>
      <c r="BJ8" s="257">
        <f t="shared" si="4"/>
        <v>4.3899999999999997</v>
      </c>
      <c r="BK8" s="257">
        <f t="shared" si="4"/>
        <v>4.59</v>
      </c>
      <c r="BL8" s="257">
        <f t="shared" si="4"/>
        <v>4.22</v>
      </c>
      <c r="BM8" s="257">
        <f t="shared" si="4"/>
        <v>4.1100000000000003</v>
      </c>
      <c r="BN8" s="257">
        <f t="shared" si="4"/>
        <v>3.84</v>
      </c>
      <c r="BO8" s="257">
        <f t="shared" si="4"/>
        <v>3.53</v>
      </c>
      <c r="BP8" s="257">
        <f t="shared" si="4"/>
        <v>3.72</v>
      </c>
      <c r="BQ8" s="257">
        <f t="shared" si="4"/>
        <v>4.38</v>
      </c>
      <c r="BR8" s="257">
        <f t="shared" si="4"/>
        <v>4.43</v>
      </c>
      <c r="BS8" s="257">
        <f t="shared" si="4"/>
        <v>4.33</v>
      </c>
      <c r="BT8" s="257">
        <f t="shared" si="4"/>
        <v>4.04</v>
      </c>
      <c r="BU8" s="257">
        <f t="shared" si="4"/>
        <v>3.87</v>
      </c>
      <c r="BV8" s="257">
        <f t="shared" si="4"/>
        <v>4.1399999999999997</v>
      </c>
      <c r="BW8" s="257">
        <f t="shared" si="4"/>
        <v>4.1399999999999997</v>
      </c>
      <c r="BX8" s="257">
        <f t="shared" si="4"/>
        <v>4.32</v>
      </c>
      <c r="BY8" s="257">
        <f t="shared" si="4"/>
        <v>4.21</v>
      </c>
      <c r="BZ8" s="257">
        <f t="shared" si="4"/>
        <v>4.03</v>
      </c>
      <c r="CA8" s="257">
        <f t="shared" si="4"/>
        <v>3.99</v>
      </c>
      <c r="CB8" s="257">
        <f t="shared" si="4"/>
        <v>3.9</v>
      </c>
      <c r="CC8" s="257">
        <f t="shared" si="4"/>
        <v>3.81</v>
      </c>
      <c r="CD8" s="257">
        <f t="shared" si="4"/>
        <v>3.93</v>
      </c>
      <c r="CE8" s="257">
        <f t="shared" si="4"/>
        <v>3.94</v>
      </c>
      <c r="CF8" s="257">
        <f t="shared" si="4"/>
        <v>3.91</v>
      </c>
      <c r="CG8" s="257">
        <f t="shared" si="4"/>
        <v>3.72</v>
      </c>
      <c r="CH8" s="257">
        <v>2.1</v>
      </c>
      <c r="CI8" s="255" t="s">
        <v>185</v>
      </c>
      <c r="CJ8" s="256" t="s">
        <v>184</v>
      </c>
      <c r="CK8" s="257">
        <f t="shared" si="4"/>
        <v>4.1900000000000004</v>
      </c>
      <c r="CL8" s="257">
        <v>4.1900000000000004</v>
      </c>
      <c r="CM8" s="257">
        <f t="shared" si="4"/>
        <v>4.12</v>
      </c>
      <c r="CN8" s="257">
        <f t="shared" si="4"/>
        <v>0</v>
      </c>
      <c r="CO8" s="256" t="s">
        <v>184</v>
      </c>
      <c r="CP8" s="257">
        <f t="shared" si="4"/>
        <v>0</v>
      </c>
      <c r="CQ8" s="257">
        <f t="shared" si="4"/>
        <v>4.6500000000000004</v>
      </c>
      <c r="CR8" s="257">
        <f t="shared" si="4"/>
        <v>4.5199999999999996</v>
      </c>
      <c r="CS8" s="257">
        <f t="shared" si="4"/>
        <v>0</v>
      </c>
      <c r="CT8" s="257">
        <f t="shared" si="4"/>
        <v>0</v>
      </c>
      <c r="CU8" s="257">
        <f t="shared" si="4"/>
        <v>0</v>
      </c>
      <c r="CV8" s="257">
        <f t="shared" si="4"/>
        <v>0</v>
      </c>
      <c r="CW8" s="257">
        <f t="shared" si="4"/>
        <v>0</v>
      </c>
      <c r="CX8" s="257">
        <f t="shared" si="4"/>
        <v>0</v>
      </c>
      <c r="CY8" s="257">
        <f t="shared" si="4"/>
        <v>0</v>
      </c>
      <c r="CZ8" s="257">
        <f t="shared" si="4"/>
        <v>0</v>
      </c>
      <c r="DA8" s="257">
        <f t="shared" si="4"/>
        <v>0</v>
      </c>
      <c r="DB8" s="257">
        <f t="shared" si="4"/>
        <v>0</v>
      </c>
      <c r="DC8" s="257">
        <f t="shared" si="4"/>
        <v>0</v>
      </c>
      <c r="DD8" s="257">
        <f t="shared" si="4"/>
        <v>0</v>
      </c>
      <c r="DE8" s="257">
        <f t="shared" si="4"/>
        <v>0</v>
      </c>
    </row>
    <row r="9" spans="1:256" s="250" customFormat="1" x14ac:dyDescent="0.2">
      <c r="A9" s="247" t="s">
        <v>181</v>
      </c>
      <c r="B9" s="248"/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237</v>
      </c>
      <c r="K9" s="31">
        <v>224</v>
      </c>
      <c r="L9" s="31">
        <v>690</v>
      </c>
      <c r="M9" s="31">
        <v>454</v>
      </c>
      <c r="N9" s="31">
        <v>735</v>
      </c>
      <c r="O9" s="248"/>
      <c r="P9" s="31">
        <v>977</v>
      </c>
      <c r="Q9" s="31">
        <v>988</v>
      </c>
      <c r="R9" s="31">
        <v>1248</v>
      </c>
      <c r="S9" s="31">
        <v>1129</v>
      </c>
      <c r="T9" s="31">
        <v>1119</v>
      </c>
      <c r="U9" s="31">
        <v>1131</v>
      </c>
      <c r="V9" s="31">
        <v>1042</v>
      </c>
      <c r="W9" s="31">
        <v>1155</v>
      </c>
      <c r="X9" s="31">
        <v>987</v>
      </c>
      <c r="Y9" s="31">
        <v>647</v>
      </c>
      <c r="Z9" s="31">
        <v>852</v>
      </c>
      <c r="AA9" s="31">
        <v>1059</v>
      </c>
      <c r="AB9" s="248"/>
      <c r="AC9" s="31">
        <v>1199</v>
      </c>
      <c r="AD9" s="31">
        <v>798</v>
      </c>
      <c r="AE9" s="31">
        <v>1265</v>
      </c>
      <c r="AF9" s="31">
        <v>1286</v>
      </c>
      <c r="AG9" s="31">
        <v>1371</v>
      </c>
      <c r="AH9" s="31">
        <v>985</v>
      </c>
      <c r="AI9" s="248"/>
      <c r="AJ9" s="31">
        <v>1143</v>
      </c>
      <c r="AK9" s="31">
        <v>1393</v>
      </c>
      <c r="AL9" s="31">
        <v>1482</v>
      </c>
      <c r="AM9" s="31">
        <v>1534</v>
      </c>
      <c r="AN9" s="31">
        <v>1461</v>
      </c>
      <c r="AO9" s="31">
        <v>1469</v>
      </c>
      <c r="AP9" s="248"/>
      <c r="AQ9" s="31">
        <f t="shared" ref="AQ9:BA9" si="5">AQ6</f>
        <v>1520</v>
      </c>
      <c r="AR9" s="31">
        <f t="shared" si="5"/>
        <v>1329</v>
      </c>
      <c r="AS9" s="31">
        <f t="shared" si="5"/>
        <v>1448</v>
      </c>
      <c r="AT9" s="31">
        <f t="shared" si="5"/>
        <v>1451</v>
      </c>
      <c r="AU9" s="31">
        <f t="shared" si="5"/>
        <v>1526</v>
      </c>
      <c r="AV9" s="31">
        <f t="shared" si="5"/>
        <v>1390</v>
      </c>
      <c r="AW9" s="31">
        <f t="shared" si="5"/>
        <v>1503</v>
      </c>
      <c r="AX9" s="31">
        <f t="shared" si="5"/>
        <v>1546</v>
      </c>
      <c r="AY9" s="31">
        <f t="shared" si="5"/>
        <v>1403</v>
      </c>
      <c r="AZ9" s="31">
        <f t="shared" si="5"/>
        <v>713</v>
      </c>
      <c r="BA9" s="31">
        <f t="shared" si="5"/>
        <v>1460</v>
      </c>
      <c r="BB9" s="247" t="s">
        <v>181</v>
      </c>
      <c r="BC9" s="248"/>
      <c r="BD9" s="31">
        <f>BD6</f>
        <v>747</v>
      </c>
      <c r="BE9" s="31">
        <f>BA9</f>
        <v>1460</v>
      </c>
      <c r="BF9" s="31">
        <v>1494</v>
      </c>
      <c r="BG9" s="31">
        <f t="shared" ref="BG9:CG9" si="6">BG6</f>
        <v>1581</v>
      </c>
      <c r="BH9" s="31">
        <f t="shared" si="6"/>
        <v>1580</v>
      </c>
      <c r="BI9" s="31">
        <f t="shared" si="6"/>
        <v>1422</v>
      </c>
      <c r="BJ9" s="31">
        <f t="shared" si="6"/>
        <v>1617</v>
      </c>
      <c r="BK9" s="31">
        <f t="shared" si="6"/>
        <v>1630</v>
      </c>
      <c r="BL9" s="31">
        <f t="shared" si="6"/>
        <v>1675</v>
      </c>
      <c r="BM9" s="31">
        <f t="shared" si="6"/>
        <v>1615</v>
      </c>
      <c r="BN9" s="31">
        <f t="shared" si="6"/>
        <v>1694</v>
      </c>
      <c r="BO9" s="31">
        <f t="shared" si="6"/>
        <v>1653</v>
      </c>
      <c r="BP9" s="31">
        <f t="shared" si="6"/>
        <v>1587</v>
      </c>
      <c r="BQ9" s="31">
        <f t="shared" si="6"/>
        <v>1688</v>
      </c>
      <c r="BR9" s="31">
        <f t="shared" si="6"/>
        <v>1632</v>
      </c>
      <c r="BS9" s="31">
        <f t="shared" si="6"/>
        <v>1615</v>
      </c>
      <c r="BT9" s="31">
        <f t="shared" si="6"/>
        <v>1614</v>
      </c>
      <c r="BU9" s="31">
        <f t="shared" si="6"/>
        <v>1441</v>
      </c>
      <c r="BV9" s="31">
        <f t="shared" si="6"/>
        <v>1649</v>
      </c>
      <c r="BW9" s="31">
        <f t="shared" si="6"/>
        <v>1574</v>
      </c>
      <c r="BX9" s="31">
        <f t="shared" si="6"/>
        <v>1625</v>
      </c>
      <c r="BY9" s="31">
        <f t="shared" si="6"/>
        <v>1595</v>
      </c>
      <c r="BZ9" s="31">
        <f t="shared" si="6"/>
        <v>1641</v>
      </c>
      <c r="CA9" s="31">
        <f t="shared" si="6"/>
        <v>1628</v>
      </c>
      <c r="CB9" s="31">
        <f t="shared" si="6"/>
        <v>1530</v>
      </c>
      <c r="CC9" s="31">
        <f t="shared" si="6"/>
        <v>1579</v>
      </c>
      <c r="CD9" s="31">
        <f t="shared" si="6"/>
        <v>1568</v>
      </c>
      <c r="CE9" s="31">
        <f t="shared" si="6"/>
        <v>1585</v>
      </c>
      <c r="CF9" s="31">
        <f t="shared" si="6"/>
        <v>1565</v>
      </c>
      <c r="CG9" s="31">
        <f t="shared" si="6"/>
        <v>1466</v>
      </c>
      <c r="CH9" s="31">
        <v>1216</v>
      </c>
      <c r="CI9" s="247" t="s">
        <v>181</v>
      </c>
      <c r="CJ9" s="248"/>
      <c r="CK9" s="181">
        <v>1215</v>
      </c>
      <c r="CL9" s="181">
        <v>2431</v>
      </c>
      <c r="CM9" s="31">
        <f>CM6</f>
        <v>3159</v>
      </c>
      <c r="CN9" s="31"/>
      <c r="CO9" s="248"/>
      <c r="CP9" s="31"/>
      <c r="CQ9" s="31">
        <v>3579</v>
      </c>
      <c r="CR9" s="31">
        <v>3397</v>
      </c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249"/>
      <c r="DG9" s="249"/>
      <c r="DH9" s="249"/>
      <c r="DI9" s="249"/>
      <c r="DJ9" s="249"/>
      <c r="DK9" s="249"/>
      <c r="DL9" s="249"/>
      <c r="DM9" s="249"/>
      <c r="DN9" s="249"/>
      <c r="DO9" s="249"/>
      <c r="DP9" s="249"/>
      <c r="DQ9" s="249"/>
      <c r="DR9" s="249"/>
      <c r="DS9" s="249"/>
      <c r="DT9" s="249"/>
      <c r="DU9" s="249"/>
      <c r="DV9" s="249"/>
      <c r="DW9" s="249"/>
      <c r="DX9" s="249"/>
      <c r="DY9" s="249"/>
      <c r="DZ9" s="249"/>
      <c r="EA9" s="249"/>
      <c r="EB9" s="249"/>
      <c r="EC9" s="249"/>
      <c r="ED9" s="249"/>
      <c r="EE9" s="249"/>
      <c r="EF9" s="249"/>
      <c r="EG9" s="249"/>
      <c r="EH9" s="249"/>
      <c r="EI9" s="249"/>
      <c r="EJ9" s="249"/>
      <c r="EK9" s="249"/>
      <c r="EL9" s="249"/>
      <c r="EM9" s="249"/>
      <c r="EN9" s="249"/>
      <c r="EO9" s="249"/>
      <c r="EP9" s="249"/>
      <c r="EQ9" s="249"/>
      <c r="ER9" s="249"/>
      <c r="ES9" s="249"/>
      <c r="ET9" s="249"/>
      <c r="EU9" s="249"/>
      <c r="EV9" s="249"/>
      <c r="EW9" s="249"/>
      <c r="EX9" s="249"/>
      <c r="EY9" s="249"/>
      <c r="EZ9" s="249"/>
      <c r="FA9" s="249"/>
      <c r="FB9" s="249"/>
      <c r="FC9" s="249"/>
      <c r="FD9" s="249"/>
      <c r="FE9" s="249"/>
      <c r="FF9" s="249"/>
      <c r="FG9" s="249"/>
      <c r="FH9" s="249"/>
      <c r="FI9" s="249"/>
      <c r="FJ9" s="249"/>
      <c r="FK9" s="249"/>
      <c r="FL9" s="249"/>
      <c r="FM9" s="249"/>
      <c r="FN9" s="249"/>
      <c r="FO9" s="249"/>
      <c r="FP9" s="249"/>
      <c r="FQ9" s="249"/>
      <c r="FR9" s="249"/>
      <c r="FS9" s="249"/>
      <c r="FT9" s="249"/>
      <c r="FU9" s="249"/>
      <c r="FV9" s="249"/>
      <c r="FW9" s="249"/>
      <c r="FX9" s="249"/>
      <c r="FY9" s="249"/>
      <c r="FZ9" s="249"/>
      <c r="GA9" s="249"/>
      <c r="GB9" s="249"/>
      <c r="GC9" s="249"/>
      <c r="GD9" s="249"/>
      <c r="GE9" s="249"/>
      <c r="GF9" s="249"/>
      <c r="GG9" s="249"/>
      <c r="GH9" s="249"/>
      <c r="GI9" s="249"/>
      <c r="GJ9" s="249"/>
      <c r="GK9" s="249"/>
      <c r="GL9" s="249"/>
      <c r="GM9" s="249"/>
      <c r="GN9" s="249"/>
      <c r="GO9" s="249"/>
      <c r="GP9" s="249"/>
      <c r="GQ9" s="249"/>
      <c r="GR9" s="249"/>
      <c r="GS9" s="249"/>
      <c r="GT9" s="249"/>
      <c r="GU9" s="249"/>
      <c r="GV9" s="249"/>
      <c r="GW9" s="249"/>
      <c r="GX9" s="249"/>
      <c r="GY9" s="249"/>
      <c r="GZ9" s="249"/>
      <c r="HA9" s="249"/>
      <c r="HB9" s="249"/>
      <c r="HC9" s="249"/>
      <c r="HD9" s="249"/>
      <c r="HE9" s="249"/>
      <c r="HF9" s="249"/>
      <c r="HG9" s="249"/>
      <c r="HH9" s="249"/>
      <c r="HI9" s="249"/>
      <c r="HJ9" s="249"/>
      <c r="HK9" s="249"/>
      <c r="HL9" s="249"/>
      <c r="HM9" s="249"/>
      <c r="HN9" s="249"/>
      <c r="HO9" s="249"/>
      <c r="HP9" s="249"/>
      <c r="HQ9" s="249"/>
      <c r="HR9" s="249"/>
      <c r="HS9" s="249"/>
      <c r="HT9" s="249"/>
      <c r="HU9" s="249"/>
      <c r="HV9" s="249"/>
      <c r="HW9" s="249"/>
      <c r="HX9" s="249"/>
      <c r="HY9" s="249"/>
      <c r="HZ9" s="249"/>
      <c r="IA9" s="249"/>
      <c r="IB9" s="249"/>
      <c r="IC9" s="249"/>
      <c r="ID9" s="249"/>
      <c r="IE9" s="249"/>
      <c r="IF9" s="249"/>
      <c r="IG9" s="249"/>
      <c r="IH9" s="249"/>
      <c r="II9" s="249"/>
      <c r="IJ9" s="249"/>
      <c r="IK9" s="249"/>
      <c r="IL9" s="249"/>
      <c r="IM9" s="249"/>
      <c r="IN9" s="249"/>
      <c r="IO9" s="249"/>
      <c r="IP9" s="249"/>
      <c r="IQ9" s="249"/>
      <c r="IR9" s="249"/>
      <c r="IS9" s="249"/>
      <c r="IT9" s="249"/>
      <c r="IU9" s="249"/>
      <c r="IV9" s="249"/>
    </row>
    <row r="10" spans="1:256" s="250" customFormat="1" x14ac:dyDescent="0.2">
      <c r="A10" s="247" t="s">
        <v>186</v>
      </c>
      <c r="B10" s="248"/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236</v>
      </c>
      <c r="K10" s="31">
        <v>235</v>
      </c>
      <c r="L10" s="31">
        <v>218</v>
      </c>
      <c r="M10" s="31">
        <v>154</v>
      </c>
      <c r="N10" s="31">
        <v>228</v>
      </c>
      <c r="O10" s="248"/>
      <c r="P10" s="31">
        <v>412</v>
      </c>
      <c r="Q10" s="31">
        <v>339</v>
      </c>
      <c r="R10" s="31">
        <v>206</v>
      </c>
      <c r="S10" s="31">
        <v>180</v>
      </c>
      <c r="T10" s="31">
        <v>190</v>
      </c>
      <c r="U10" s="31">
        <v>181</v>
      </c>
      <c r="V10" s="31">
        <v>189</v>
      </c>
      <c r="W10" s="31">
        <v>269</v>
      </c>
      <c r="X10" s="31">
        <v>272</v>
      </c>
      <c r="Y10" s="31">
        <v>229</v>
      </c>
      <c r="Z10" s="31">
        <v>218</v>
      </c>
      <c r="AA10" s="31">
        <v>265</v>
      </c>
      <c r="AB10" s="248"/>
      <c r="AC10" s="31">
        <v>347</v>
      </c>
      <c r="AD10" s="31">
        <v>155</v>
      </c>
      <c r="AE10" s="31">
        <v>362</v>
      </c>
      <c r="AF10" s="31">
        <v>346</v>
      </c>
      <c r="AG10" s="31">
        <v>361</v>
      </c>
      <c r="AH10" s="31">
        <v>221</v>
      </c>
      <c r="AI10" s="248"/>
      <c r="AJ10" s="31">
        <v>278</v>
      </c>
      <c r="AK10" s="31">
        <v>386</v>
      </c>
      <c r="AL10" s="31">
        <v>365</v>
      </c>
      <c r="AM10" s="31">
        <v>392</v>
      </c>
      <c r="AN10" s="31">
        <v>351</v>
      </c>
      <c r="AO10" s="31">
        <v>332</v>
      </c>
      <c r="AP10" s="248"/>
      <c r="AQ10" s="31">
        <v>356</v>
      </c>
      <c r="AR10" s="31">
        <v>315</v>
      </c>
      <c r="AS10" s="31">
        <v>368</v>
      </c>
      <c r="AT10" s="31">
        <v>305</v>
      </c>
      <c r="AU10" s="31">
        <v>329</v>
      </c>
      <c r="AV10" s="31">
        <v>299</v>
      </c>
      <c r="AW10" s="31">
        <v>320</v>
      </c>
      <c r="AX10" s="31">
        <v>369</v>
      </c>
      <c r="AY10" s="31">
        <v>337</v>
      </c>
      <c r="AZ10" s="31">
        <v>142</v>
      </c>
      <c r="BA10" s="31">
        <v>318</v>
      </c>
      <c r="BB10" s="247" t="s">
        <v>186</v>
      </c>
      <c r="BC10" s="248"/>
      <c r="BD10" s="31">
        <f>BA10-AZ10</f>
        <v>176</v>
      </c>
      <c r="BE10" s="31">
        <f>BA10</f>
        <v>318</v>
      </c>
      <c r="BF10" s="31">
        <v>318</v>
      </c>
      <c r="BG10" s="31">
        <v>402</v>
      </c>
      <c r="BH10" s="31">
        <v>382</v>
      </c>
      <c r="BI10" s="31">
        <v>370</v>
      </c>
      <c r="BJ10" s="31">
        <v>368</v>
      </c>
      <c r="BK10" s="31">
        <v>355</v>
      </c>
      <c r="BL10" s="31">
        <v>397</v>
      </c>
      <c r="BM10" s="31">
        <v>393</v>
      </c>
      <c r="BN10" s="31">
        <f>producao!BV18</f>
        <v>441</v>
      </c>
      <c r="BO10" s="31">
        <v>468</v>
      </c>
      <c r="BP10" s="31">
        <v>427</v>
      </c>
      <c r="BQ10" s="31">
        <v>385</v>
      </c>
      <c r="BR10" s="31">
        <v>368</v>
      </c>
      <c r="BS10" s="31">
        <v>373</v>
      </c>
      <c r="BT10" s="31">
        <v>400</v>
      </c>
      <c r="BU10" s="31">
        <v>372</v>
      </c>
      <c r="BV10" s="31">
        <v>398</v>
      </c>
      <c r="BW10" s="31">
        <v>380</v>
      </c>
      <c r="BX10" s="31">
        <v>376</v>
      </c>
      <c r="BY10" s="31">
        <v>379</v>
      </c>
      <c r="BZ10" s="31">
        <v>407</v>
      </c>
      <c r="CA10" s="31">
        <v>408</v>
      </c>
      <c r="CB10" s="31">
        <v>392</v>
      </c>
      <c r="CC10" s="31">
        <v>414</v>
      </c>
      <c r="CD10" s="31">
        <v>399</v>
      </c>
      <c r="CE10" s="31">
        <v>402</v>
      </c>
      <c r="CF10" s="31">
        <v>400</v>
      </c>
      <c r="CG10" s="31">
        <v>394</v>
      </c>
      <c r="CH10" s="31">
        <v>580</v>
      </c>
      <c r="CI10" s="247" t="s">
        <v>186</v>
      </c>
      <c r="CJ10" s="248"/>
      <c r="CK10" s="181">
        <v>290</v>
      </c>
      <c r="CL10" s="181">
        <v>580</v>
      </c>
      <c r="CM10" s="31">
        <v>766</v>
      </c>
      <c r="CN10" s="31"/>
      <c r="CO10" s="248"/>
      <c r="CP10" s="31"/>
      <c r="CQ10" s="31">
        <v>770</v>
      </c>
      <c r="CR10" s="31">
        <v>752</v>
      </c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249"/>
      <c r="DG10" s="249"/>
      <c r="DH10" s="249"/>
      <c r="DI10" s="249"/>
      <c r="DJ10" s="249"/>
      <c r="DK10" s="249"/>
      <c r="DL10" s="249"/>
      <c r="DM10" s="249"/>
      <c r="DN10" s="249"/>
      <c r="DO10" s="249"/>
      <c r="DP10" s="249"/>
      <c r="DQ10" s="249"/>
      <c r="DR10" s="249"/>
      <c r="DS10" s="249"/>
      <c r="DT10" s="249"/>
      <c r="DU10" s="249"/>
      <c r="DV10" s="249"/>
      <c r="DW10" s="249"/>
      <c r="DX10" s="249"/>
      <c r="DY10" s="249"/>
      <c r="DZ10" s="249"/>
      <c r="EA10" s="249"/>
      <c r="EB10" s="249"/>
      <c r="EC10" s="249"/>
      <c r="ED10" s="249"/>
      <c r="EE10" s="249"/>
      <c r="EF10" s="249"/>
      <c r="EG10" s="249"/>
      <c r="EH10" s="249"/>
      <c r="EI10" s="249"/>
      <c r="EJ10" s="249"/>
      <c r="EK10" s="249"/>
      <c r="EL10" s="249"/>
      <c r="EM10" s="249"/>
      <c r="EN10" s="249"/>
      <c r="EO10" s="249"/>
      <c r="EP10" s="249"/>
      <c r="EQ10" s="249"/>
      <c r="ER10" s="249"/>
      <c r="ES10" s="249"/>
      <c r="ET10" s="249"/>
      <c r="EU10" s="249"/>
      <c r="EV10" s="249"/>
      <c r="EW10" s="249"/>
      <c r="EX10" s="249"/>
      <c r="EY10" s="249"/>
      <c r="EZ10" s="249"/>
      <c r="FA10" s="249"/>
      <c r="FB10" s="249"/>
      <c r="FC10" s="249"/>
      <c r="FD10" s="249"/>
      <c r="FE10" s="249"/>
      <c r="FF10" s="249"/>
      <c r="FG10" s="249"/>
      <c r="FH10" s="249"/>
      <c r="FI10" s="249"/>
      <c r="FJ10" s="249"/>
      <c r="FK10" s="249"/>
      <c r="FL10" s="249"/>
      <c r="FM10" s="249"/>
      <c r="FN10" s="249"/>
      <c r="FO10" s="249"/>
      <c r="FP10" s="249"/>
      <c r="FQ10" s="249"/>
      <c r="FR10" s="249"/>
      <c r="FS10" s="249"/>
      <c r="FT10" s="249"/>
      <c r="FU10" s="249"/>
      <c r="FV10" s="249"/>
      <c r="FW10" s="249"/>
      <c r="FX10" s="249"/>
      <c r="FY10" s="249"/>
      <c r="FZ10" s="249"/>
      <c r="GA10" s="249"/>
      <c r="GB10" s="249"/>
      <c r="GC10" s="249"/>
      <c r="GD10" s="249"/>
      <c r="GE10" s="249"/>
      <c r="GF10" s="249"/>
      <c r="GG10" s="249"/>
      <c r="GH10" s="249"/>
      <c r="GI10" s="249"/>
      <c r="GJ10" s="249"/>
      <c r="GK10" s="249"/>
      <c r="GL10" s="249"/>
      <c r="GM10" s="249"/>
      <c r="GN10" s="249"/>
      <c r="GO10" s="249"/>
      <c r="GP10" s="249"/>
      <c r="GQ10" s="249"/>
      <c r="GR10" s="249"/>
      <c r="GS10" s="249"/>
      <c r="GT10" s="249"/>
      <c r="GU10" s="249"/>
      <c r="GV10" s="249"/>
      <c r="GW10" s="249"/>
      <c r="GX10" s="249"/>
      <c r="GY10" s="249"/>
      <c r="GZ10" s="249"/>
      <c r="HA10" s="249"/>
      <c r="HB10" s="249"/>
      <c r="HC10" s="249"/>
      <c r="HD10" s="249"/>
      <c r="HE10" s="249"/>
      <c r="HF10" s="249"/>
      <c r="HG10" s="249"/>
      <c r="HH10" s="249"/>
      <c r="HI10" s="249"/>
      <c r="HJ10" s="249"/>
      <c r="HK10" s="249"/>
      <c r="HL10" s="249"/>
      <c r="HM10" s="249"/>
      <c r="HN10" s="249"/>
      <c r="HO10" s="249"/>
      <c r="HP10" s="249"/>
      <c r="HQ10" s="249"/>
      <c r="HR10" s="249"/>
      <c r="HS10" s="249"/>
      <c r="HT10" s="249"/>
      <c r="HU10" s="249"/>
      <c r="HV10" s="249"/>
      <c r="HW10" s="249"/>
      <c r="HX10" s="249"/>
      <c r="HY10" s="249"/>
      <c r="HZ10" s="249"/>
      <c r="IA10" s="249"/>
      <c r="IB10" s="249"/>
      <c r="IC10" s="249"/>
      <c r="ID10" s="249"/>
      <c r="IE10" s="249"/>
      <c r="IF10" s="249"/>
      <c r="IG10" s="249"/>
      <c r="IH10" s="249"/>
      <c r="II10" s="249"/>
      <c r="IJ10" s="249"/>
      <c r="IK10" s="249"/>
      <c r="IL10" s="249"/>
      <c r="IM10" s="249"/>
      <c r="IN10" s="249"/>
      <c r="IO10" s="249"/>
      <c r="IP10" s="249"/>
      <c r="IQ10" s="249"/>
      <c r="IR10" s="249"/>
      <c r="IS10" s="249"/>
      <c r="IT10" s="249"/>
      <c r="IU10" s="249"/>
      <c r="IV10" s="249"/>
    </row>
    <row r="11" spans="1:256" s="258" customFormat="1" x14ac:dyDescent="0.25">
      <c r="A11" s="259" t="s">
        <v>187</v>
      </c>
      <c r="B11" s="260" t="s">
        <v>188</v>
      </c>
      <c r="C11" s="261">
        <v>0</v>
      </c>
      <c r="D11" s="261">
        <v>0</v>
      </c>
      <c r="E11" s="261">
        <v>0</v>
      </c>
      <c r="F11" s="261">
        <v>0</v>
      </c>
      <c r="G11" s="261">
        <v>0</v>
      </c>
      <c r="H11" s="261">
        <v>0</v>
      </c>
      <c r="I11" s="261">
        <v>0</v>
      </c>
      <c r="J11" s="261">
        <v>0</v>
      </c>
      <c r="K11" s="261">
        <v>0</v>
      </c>
      <c r="L11" s="261">
        <v>0</v>
      </c>
      <c r="M11" s="261">
        <v>0</v>
      </c>
      <c r="N11" s="261">
        <v>0</v>
      </c>
      <c r="O11" s="260" t="s">
        <v>188</v>
      </c>
      <c r="P11" s="261">
        <v>33.362741551642081</v>
      </c>
      <c r="Q11" s="261">
        <v>33.077771883289131</v>
      </c>
      <c r="R11" s="261">
        <v>49.650543259557331</v>
      </c>
      <c r="S11" s="261">
        <v>65.447679724494208</v>
      </c>
      <c r="T11" s="261">
        <v>70.098489154824222</v>
      </c>
      <c r="U11" s="261">
        <v>65.641173087981599</v>
      </c>
      <c r="V11" s="261">
        <v>80.193734939759011</v>
      </c>
      <c r="W11" s="261">
        <v>51.797252367353082</v>
      </c>
      <c r="X11" s="261">
        <v>66.125382585751964</v>
      </c>
      <c r="Y11" s="261">
        <v>114.31772471156427</v>
      </c>
      <c r="Z11" s="261">
        <v>95.620932768019358</v>
      </c>
      <c r="AA11" s="261">
        <v>60.377260140087955</v>
      </c>
      <c r="AB11" s="260" t="s">
        <v>188</v>
      </c>
      <c r="AC11" s="261">
        <v>36.356117900790792</v>
      </c>
      <c r="AD11" s="261">
        <v>98.982387898433288</v>
      </c>
      <c r="AE11" s="261">
        <v>30.385543744889617</v>
      </c>
      <c r="AF11" s="261">
        <v>25.402080924855497</v>
      </c>
      <c r="AG11" s="261">
        <v>22.68611388611389</v>
      </c>
      <c r="AH11" s="261">
        <v>74.015480378890402</v>
      </c>
      <c r="AI11" s="260" t="s">
        <v>188</v>
      </c>
      <c r="AJ11" s="261">
        <v>50.746642435256703</v>
      </c>
      <c r="AK11" s="261">
        <v>22.104406779661019</v>
      </c>
      <c r="AL11" s="261">
        <v>16.698456132130723</v>
      </c>
      <c r="AM11" s="261">
        <v>12.361901312811222</v>
      </c>
      <c r="AN11" s="261">
        <v>14.971407543698247</v>
      </c>
      <c r="AO11" s="261">
        <v>19.280434885369893</v>
      </c>
      <c r="AP11" s="260" t="s">
        <v>188</v>
      </c>
      <c r="AQ11" s="261">
        <f t="shared" ref="AQ11:BA11" si="7">IFERROR(((((1-AQ12)*AQ13)/(AQ12))*24),0)</f>
        <v>13.486957112142125</v>
      </c>
      <c r="AR11" s="261">
        <f t="shared" si="7"/>
        <v>17.148437792329286</v>
      </c>
      <c r="AS11" s="261">
        <f t="shared" si="7"/>
        <v>17.712307875044544</v>
      </c>
      <c r="AT11" s="261">
        <f t="shared" si="7"/>
        <v>14.177266187050366</v>
      </c>
      <c r="AU11" s="261">
        <f t="shared" si="7"/>
        <v>15.32941979522184</v>
      </c>
      <c r="AV11" s="261">
        <f t="shared" si="7"/>
        <v>21.27296106679367</v>
      </c>
      <c r="AW11" s="261">
        <f t="shared" si="7"/>
        <v>13.81353687282523</v>
      </c>
      <c r="AX11" s="261">
        <f t="shared" si="7"/>
        <v>8.3300920411478092</v>
      </c>
      <c r="AY11" s="261">
        <f t="shared" si="7"/>
        <v>11.950393013100436</v>
      </c>
      <c r="AZ11" s="261">
        <f t="shared" si="7"/>
        <v>17.907319090282556</v>
      </c>
      <c r="BA11" s="261">
        <f t="shared" si="7"/>
        <v>16.44613722560625</v>
      </c>
      <c r="BB11" s="255" t="s">
        <v>189</v>
      </c>
      <c r="BC11" s="262" t="s">
        <v>188</v>
      </c>
      <c r="BD11" s="257">
        <f t="shared" ref="BD11:DE11" si="8">IFERROR(((((1-BD12)*BD13)/(BD12))*24),0)</f>
        <v>15.259319227230904</v>
      </c>
      <c r="BE11" s="257">
        <f t="shared" si="8"/>
        <v>16.44613722560625</v>
      </c>
      <c r="BF11" s="257">
        <f t="shared" si="8"/>
        <v>6.112080961416825</v>
      </c>
      <c r="BG11" s="257">
        <f t="shared" si="8"/>
        <v>5.1317081400253031</v>
      </c>
      <c r="BH11" s="257">
        <f t="shared" si="8"/>
        <v>7.2265694057069272</v>
      </c>
      <c r="BI11" s="257">
        <f t="shared" si="8"/>
        <v>5.3741305958302501</v>
      </c>
      <c r="BJ11" s="257">
        <f t="shared" si="8"/>
        <v>3.584266363354363</v>
      </c>
      <c r="BK11" s="257">
        <f t="shared" si="8"/>
        <v>2.3629826353421883</v>
      </c>
      <c r="BL11" s="257">
        <f t="shared" si="8"/>
        <v>2.4161195863622389</v>
      </c>
      <c r="BM11" s="257">
        <f t="shared" si="8"/>
        <v>2.0130612244897979</v>
      </c>
      <c r="BN11" s="257">
        <f t="shared" si="8"/>
        <v>1.308559837728196</v>
      </c>
      <c r="BO11" s="257">
        <f t="shared" si="8"/>
        <v>1.2814211755151781</v>
      </c>
      <c r="BP11" s="257">
        <f t="shared" si="8"/>
        <v>1.7477324632952689</v>
      </c>
      <c r="BQ11" s="257">
        <f t="shared" si="8"/>
        <v>0.80503022974607541</v>
      </c>
      <c r="BR11" s="257">
        <f t="shared" si="8"/>
        <v>0.65253244793238685</v>
      </c>
      <c r="BS11" s="257">
        <f t="shared" si="8"/>
        <v>1.7327043513623392</v>
      </c>
      <c r="BT11" s="257">
        <f t="shared" si="8"/>
        <v>3.96640782762569</v>
      </c>
      <c r="BU11" s="257">
        <f t="shared" si="8"/>
        <v>2.9022006806228724</v>
      </c>
      <c r="BV11" s="257">
        <f t="shared" si="8"/>
        <v>2.2870588235294078</v>
      </c>
      <c r="BW11" s="257">
        <f t="shared" si="8"/>
        <v>3.2210448069378463</v>
      </c>
      <c r="BX11" s="257">
        <f t="shared" si="8"/>
        <v>3.1955798371301976</v>
      </c>
      <c r="BY11" s="257">
        <f t="shared" si="8"/>
        <v>2.1568134000612837</v>
      </c>
      <c r="BZ11" s="257">
        <f t="shared" si="8"/>
        <v>2.2364149785144214</v>
      </c>
      <c r="CA11" s="257">
        <f t="shared" si="8"/>
        <v>2.7686552114415077</v>
      </c>
      <c r="CB11" s="257">
        <f t="shared" si="8"/>
        <v>5.9321139940450864</v>
      </c>
      <c r="CC11" s="257">
        <f t="shared" si="8"/>
        <v>4.6306030678714034</v>
      </c>
      <c r="CD11" s="257">
        <f t="shared" si="8"/>
        <v>3.0677129581827538</v>
      </c>
      <c r="CE11" s="257">
        <f t="shared" si="8"/>
        <v>5.2500063331222275</v>
      </c>
      <c r="CF11" s="257">
        <f>IFERROR(((((1-CF12)*CF13)/(CF12))*24),0)</f>
        <v>3.9609379885356937</v>
      </c>
      <c r="CG11" s="257">
        <f t="shared" si="8"/>
        <v>2.1298494931913576</v>
      </c>
      <c r="CH11" s="257">
        <v>7.0883084293372862</v>
      </c>
      <c r="CI11" s="255" t="s">
        <v>189</v>
      </c>
      <c r="CJ11" s="262" t="s">
        <v>188</v>
      </c>
      <c r="CK11" s="257">
        <f t="shared" si="8"/>
        <v>14.234520547945205</v>
      </c>
      <c r="CL11" s="257">
        <v>14.182126882701969</v>
      </c>
      <c r="CM11" s="257">
        <f t="shared" si="8"/>
        <v>9.922816901408444</v>
      </c>
      <c r="CN11" s="257">
        <f t="shared" si="8"/>
        <v>0</v>
      </c>
      <c r="CO11" s="262" t="s">
        <v>188</v>
      </c>
      <c r="CP11" s="257">
        <f t="shared" si="8"/>
        <v>0</v>
      </c>
      <c r="CQ11" s="257">
        <f t="shared" si="8"/>
        <v>4.3962581852198372</v>
      </c>
      <c r="CR11" s="257">
        <f t="shared" si="8"/>
        <v>6.4839677829588815</v>
      </c>
      <c r="CS11" s="257">
        <f t="shared" si="8"/>
        <v>0</v>
      </c>
      <c r="CT11" s="257">
        <f t="shared" si="8"/>
        <v>0</v>
      </c>
      <c r="CU11" s="257">
        <f t="shared" si="8"/>
        <v>0</v>
      </c>
      <c r="CV11" s="257">
        <f t="shared" si="8"/>
        <v>0</v>
      </c>
      <c r="CW11" s="257">
        <f t="shared" si="8"/>
        <v>0</v>
      </c>
      <c r="CX11" s="257">
        <f t="shared" si="8"/>
        <v>0</v>
      </c>
      <c r="CY11" s="257">
        <f t="shared" si="8"/>
        <v>0</v>
      </c>
      <c r="CZ11" s="257">
        <f t="shared" si="8"/>
        <v>0</v>
      </c>
      <c r="DA11" s="257">
        <f t="shared" si="8"/>
        <v>0</v>
      </c>
      <c r="DB11" s="257">
        <f t="shared" si="8"/>
        <v>0</v>
      </c>
      <c r="DC11" s="257">
        <f t="shared" si="8"/>
        <v>0</v>
      </c>
      <c r="DD11" s="257">
        <f t="shared" si="8"/>
        <v>0</v>
      </c>
      <c r="DE11" s="257">
        <f t="shared" si="8"/>
        <v>0</v>
      </c>
    </row>
    <row r="12" spans="1:256" s="269" customFormat="1" x14ac:dyDescent="0.2">
      <c r="A12" s="263" t="s">
        <v>190</v>
      </c>
      <c r="B12" s="264"/>
      <c r="C12" s="265">
        <v>0</v>
      </c>
      <c r="D12" s="265">
        <v>0</v>
      </c>
      <c r="E12" s="265">
        <v>0</v>
      </c>
      <c r="F12" s="265">
        <v>0</v>
      </c>
      <c r="G12" s="265">
        <v>0</v>
      </c>
      <c r="H12" s="265">
        <v>0</v>
      </c>
      <c r="I12" s="265">
        <v>0</v>
      </c>
      <c r="J12" s="265">
        <v>0</v>
      </c>
      <c r="K12" s="265">
        <v>0</v>
      </c>
      <c r="L12" s="265">
        <v>0</v>
      </c>
      <c r="M12" s="265">
        <v>0</v>
      </c>
      <c r="N12" s="265">
        <v>0</v>
      </c>
      <c r="O12" s="264"/>
      <c r="P12" s="265">
        <v>0.63029999999999997</v>
      </c>
      <c r="Q12" s="265">
        <v>0.67859999999999998</v>
      </c>
      <c r="R12" s="265">
        <v>0.74550000000000005</v>
      </c>
      <c r="S12" s="265">
        <v>0.69689999999999996</v>
      </c>
      <c r="T12" s="265">
        <v>0.66849999999999998</v>
      </c>
      <c r="U12" s="265">
        <v>0.6956</v>
      </c>
      <c r="V12" s="265">
        <v>0.62250000000000005</v>
      </c>
      <c r="W12" s="265">
        <v>0.6653</v>
      </c>
      <c r="X12" s="265">
        <v>0.56850000000000001</v>
      </c>
      <c r="Y12" s="265">
        <v>0.37269999999999998</v>
      </c>
      <c r="Z12" s="265">
        <v>0.49530000000000002</v>
      </c>
      <c r="AA12" s="265">
        <v>0.6139</v>
      </c>
      <c r="AB12" s="264"/>
      <c r="AC12" s="265">
        <v>0.69550000000000001</v>
      </c>
      <c r="AD12" s="265">
        <v>0.55530000000000002</v>
      </c>
      <c r="AE12" s="265">
        <v>0.73380000000000001</v>
      </c>
      <c r="AF12" s="265">
        <v>0.77849999999999997</v>
      </c>
      <c r="AG12" s="265">
        <v>0.80079999999999996</v>
      </c>
      <c r="AH12" s="265">
        <v>0.59119999999999995</v>
      </c>
      <c r="AI12" s="264"/>
      <c r="AJ12" s="265">
        <v>0.6603</v>
      </c>
      <c r="AK12" s="265">
        <v>0.8024</v>
      </c>
      <c r="AL12" s="265">
        <v>0.85370000000000001</v>
      </c>
      <c r="AM12" s="265">
        <v>0.88360000000000005</v>
      </c>
      <c r="AN12" s="265">
        <v>0.86960000000000004</v>
      </c>
      <c r="AO12" s="265">
        <v>0.84619999999999995</v>
      </c>
      <c r="AP12" s="264"/>
      <c r="AQ12" s="265">
        <f t="shared" ref="AQ12:BA12" si="9">AQ5</f>
        <v>0.88370000000000004</v>
      </c>
      <c r="AR12" s="265">
        <f t="shared" si="9"/>
        <v>0.85519999999999996</v>
      </c>
      <c r="AS12" s="265">
        <f t="shared" si="9"/>
        <v>0.84189999999999998</v>
      </c>
      <c r="AT12" s="265">
        <f t="shared" si="9"/>
        <v>0.88959999999999995</v>
      </c>
      <c r="AU12" s="265">
        <f t="shared" si="9"/>
        <v>0.879</v>
      </c>
      <c r="AV12" s="265">
        <f t="shared" si="9"/>
        <v>0.83989999999999998</v>
      </c>
      <c r="AW12" s="265">
        <f t="shared" si="9"/>
        <v>0.89090000000000003</v>
      </c>
      <c r="AX12" s="265">
        <f t="shared" si="9"/>
        <v>0.92349999999999999</v>
      </c>
      <c r="AY12" s="265">
        <f t="shared" si="9"/>
        <v>0.8931</v>
      </c>
      <c r="AZ12" s="265">
        <f t="shared" si="9"/>
        <v>0.87060000000000004</v>
      </c>
      <c r="BA12" s="265">
        <f t="shared" si="9"/>
        <v>0.87009999999999998</v>
      </c>
      <c r="BB12" s="266" t="s">
        <v>190</v>
      </c>
      <c r="BC12" s="267"/>
      <c r="BD12" s="267">
        <f t="shared" ref="BD12:CG12" si="10">BD5</f>
        <v>0.86960000000000004</v>
      </c>
      <c r="BE12" s="267">
        <f t="shared" si="10"/>
        <v>0.87009999999999998</v>
      </c>
      <c r="BF12" s="267">
        <f t="shared" si="10"/>
        <v>0.9486</v>
      </c>
      <c r="BG12" s="267">
        <f t="shared" si="10"/>
        <v>0.94840000000000002</v>
      </c>
      <c r="BH12" s="267">
        <f t="shared" si="10"/>
        <v>0.93220000000000003</v>
      </c>
      <c r="BI12" s="267">
        <f t="shared" si="10"/>
        <v>0.94489999999999996</v>
      </c>
      <c r="BJ12" s="267">
        <f t="shared" si="10"/>
        <v>0.96709999999999996</v>
      </c>
      <c r="BK12" s="267">
        <f t="shared" si="10"/>
        <v>0.97899999999999998</v>
      </c>
      <c r="BL12" s="267">
        <f t="shared" si="10"/>
        <v>0.97670000000000001</v>
      </c>
      <c r="BM12" s="267">
        <f t="shared" si="10"/>
        <v>0.98</v>
      </c>
      <c r="BN12" s="267">
        <f t="shared" si="10"/>
        <v>0.98599999999999999</v>
      </c>
      <c r="BO12" s="267">
        <f t="shared" si="10"/>
        <v>0.98509999999999998</v>
      </c>
      <c r="BP12" s="267">
        <f t="shared" si="10"/>
        <v>0.98080000000000001</v>
      </c>
      <c r="BQ12" s="267">
        <f t="shared" si="10"/>
        <v>0.99239999999999995</v>
      </c>
      <c r="BR12" s="267">
        <f t="shared" si="10"/>
        <v>0.99390000000000001</v>
      </c>
      <c r="BS12" s="267">
        <f t="shared" si="10"/>
        <v>0.98360000000000003</v>
      </c>
      <c r="BT12" s="267">
        <f t="shared" si="10"/>
        <v>0.9607</v>
      </c>
      <c r="BU12" s="267">
        <f t="shared" si="10"/>
        <v>0.96970000000000001</v>
      </c>
      <c r="BV12" s="267">
        <f t="shared" si="10"/>
        <v>0.97750000000000004</v>
      </c>
      <c r="BW12" s="267">
        <f t="shared" si="10"/>
        <v>0.96860000000000002</v>
      </c>
      <c r="BX12" s="267">
        <f t="shared" si="10"/>
        <v>0.97009999999999996</v>
      </c>
      <c r="BY12" s="267">
        <f t="shared" si="10"/>
        <v>0.97909999999999997</v>
      </c>
      <c r="BZ12" s="267">
        <f t="shared" si="10"/>
        <v>0.97740000000000005</v>
      </c>
      <c r="CA12" s="267">
        <f t="shared" si="10"/>
        <v>0.97189999999999999</v>
      </c>
      <c r="CB12" s="267">
        <f t="shared" si="10"/>
        <v>0.94040000000000001</v>
      </c>
      <c r="CC12" s="267">
        <f t="shared" si="10"/>
        <v>0.95179999999999998</v>
      </c>
      <c r="CD12" s="267">
        <f t="shared" si="10"/>
        <v>0.96850000000000003</v>
      </c>
      <c r="CE12" s="267">
        <f t="shared" si="10"/>
        <v>0.94740000000000002</v>
      </c>
      <c r="CF12" s="267">
        <f t="shared" si="10"/>
        <v>0.95950000000000002</v>
      </c>
      <c r="CG12" s="267">
        <f t="shared" si="10"/>
        <v>0.97670000000000001</v>
      </c>
      <c r="CH12" s="267">
        <v>0.87670000000000003</v>
      </c>
      <c r="CI12" s="266" t="s">
        <v>190</v>
      </c>
      <c r="CJ12" s="267"/>
      <c r="CK12" s="267">
        <f t="shared" ref="CK12:DE12" si="11">CK5</f>
        <v>0.876</v>
      </c>
      <c r="CL12" s="267">
        <v>0.87639999999999996</v>
      </c>
      <c r="CM12" s="267">
        <f t="shared" si="11"/>
        <v>0.90880000000000005</v>
      </c>
      <c r="CN12" s="267">
        <f t="shared" si="11"/>
        <v>0</v>
      </c>
      <c r="CO12" s="267"/>
      <c r="CP12" s="267">
        <f t="shared" si="11"/>
        <v>0</v>
      </c>
      <c r="CQ12" s="267">
        <f t="shared" si="11"/>
        <v>0.96209999999999996</v>
      </c>
      <c r="CR12" s="267">
        <f t="shared" si="11"/>
        <v>0.94359999999999999</v>
      </c>
      <c r="CS12" s="267">
        <f t="shared" si="11"/>
        <v>0</v>
      </c>
      <c r="CT12" s="267">
        <f t="shared" si="11"/>
        <v>0</v>
      </c>
      <c r="CU12" s="267">
        <f t="shared" si="11"/>
        <v>0</v>
      </c>
      <c r="CV12" s="267">
        <f t="shared" si="11"/>
        <v>0</v>
      </c>
      <c r="CW12" s="267">
        <f t="shared" si="11"/>
        <v>0</v>
      </c>
      <c r="CX12" s="267">
        <f t="shared" si="11"/>
        <v>0</v>
      </c>
      <c r="CY12" s="267">
        <f t="shared" si="11"/>
        <v>0</v>
      </c>
      <c r="CZ12" s="267">
        <f t="shared" si="11"/>
        <v>0</v>
      </c>
      <c r="DA12" s="267">
        <f t="shared" si="11"/>
        <v>0</v>
      </c>
      <c r="DB12" s="267">
        <f t="shared" si="11"/>
        <v>0</v>
      </c>
      <c r="DC12" s="267">
        <f t="shared" si="11"/>
        <v>0</v>
      </c>
      <c r="DD12" s="267">
        <f t="shared" si="11"/>
        <v>0</v>
      </c>
      <c r="DE12" s="267">
        <f t="shared" si="11"/>
        <v>0</v>
      </c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pans="1:256" s="276" customFormat="1" x14ac:dyDescent="0.2">
      <c r="A13" s="270" t="s">
        <v>191</v>
      </c>
      <c r="B13" s="271"/>
      <c r="C13" s="272">
        <v>0</v>
      </c>
      <c r="D13" s="272">
        <v>0</v>
      </c>
      <c r="E13" s="272">
        <v>0</v>
      </c>
      <c r="F13" s="272">
        <v>0</v>
      </c>
      <c r="G13" s="272">
        <v>0</v>
      </c>
      <c r="H13" s="272">
        <v>0</v>
      </c>
      <c r="I13" s="272">
        <v>0</v>
      </c>
      <c r="J13" s="272">
        <v>1</v>
      </c>
      <c r="K13" s="272">
        <v>0.95</v>
      </c>
      <c r="L13" s="272">
        <v>3.17</v>
      </c>
      <c r="M13" s="272">
        <v>2.95</v>
      </c>
      <c r="N13" s="272">
        <v>3.22</v>
      </c>
      <c r="O13" s="271"/>
      <c r="P13" s="272">
        <v>2.37</v>
      </c>
      <c r="Q13" s="272">
        <v>2.91</v>
      </c>
      <c r="R13" s="272">
        <v>6.06</v>
      </c>
      <c r="S13" s="272">
        <v>6.27</v>
      </c>
      <c r="T13" s="272">
        <v>5.89</v>
      </c>
      <c r="U13" s="272">
        <v>6.25</v>
      </c>
      <c r="V13" s="272">
        <v>5.51</v>
      </c>
      <c r="W13" s="272">
        <v>4.29</v>
      </c>
      <c r="X13" s="272">
        <v>3.63</v>
      </c>
      <c r="Y13" s="272">
        <v>2.83</v>
      </c>
      <c r="Z13" s="272">
        <v>3.91</v>
      </c>
      <c r="AA13" s="272">
        <v>4</v>
      </c>
      <c r="AB13" s="271"/>
      <c r="AC13" s="272">
        <v>3.46</v>
      </c>
      <c r="AD13" s="272">
        <v>5.15</v>
      </c>
      <c r="AE13" s="272">
        <v>3.49</v>
      </c>
      <c r="AF13" s="272">
        <v>3.72</v>
      </c>
      <c r="AG13" s="272">
        <v>3.8</v>
      </c>
      <c r="AH13" s="272">
        <v>4.46</v>
      </c>
      <c r="AI13" s="271"/>
      <c r="AJ13" s="272">
        <v>4.1100000000000003</v>
      </c>
      <c r="AK13" s="272">
        <v>3.74</v>
      </c>
      <c r="AL13" s="272">
        <v>4.0599999999999996</v>
      </c>
      <c r="AM13" s="272">
        <v>3.91</v>
      </c>
      <c r="AN13" s="272">
        <v>4.16</v>
      </c>
      <c r="AO13" s="272">
        <v>4.42</v>
      </c>
      <c r="AP13" s="271"/>
      <c r="AQ13" s="272">
        <f t="shared" ref="AQ13:BA13" si="12">AQ8</f>
        <v>4.2699999999999996</v>
      </c>
      <c r="AR13" s="272">
        <f t="shared" si="12"/>
        <v>4.22</v>
      </c>
      <c r="AS13" s="272">
        <f t="shared" si="12"/>
        <v>3.93</v>
      </c>
      <c r="AT13" s="272">
        <f t="shared" si="12"/>
        <v>4.76</v>
      </c>
      <c r="AU13" s="272">
        <f t="shared" si="12"/>
        <v>4.6399999999999997</v>
      </c>
      <c r="AV13" s="272">
        <f t="shared" si="12"/>
        <v>4.6500000000000004</v>
      </c>
      <c r="AW13" s="272">
        <f t="shared" si="12"/>
        <v>4.7</v>
      </c>
      <c r="AX13" s="272">
        <f t="shared" si="12"/>
        <v>4.1900000000000004</v>
      </c>
      <c r="AY13" s="272">
        <f t="shared" si="12"/>
        <v>4.16</v>
      </c>
      <c r="AZ13" s="272">
        <f t="shared" si="12"/>
        <v>5.0199999999999996</v>
      </c>
      <c r="BA13" s="272">
        <f t="shared" si="12"/>
        <v>4.59</v>
      </c>
      <c r="BB13" s="273" t="s">
        <v>191</v>
      </c>
      <c r="BC13" s="274"/>
      <c r="BD13" s="274">
        <f t="shared" ref="BD13:CG13" si="13">BD8</f>
        <v>4.24</v>
      </c>
      <c r="BE13" s="274">
        <f t="shared" si="13"/>
        <v>4.59</v>
      </c>
      <c r="BF13" s="274">
        <f t="shared" si="13"/>
        <v>4.7</v>
      </c>
      <c r="BG13" s="274">
        <f t="shared" si="13"/>
        <v>3.93</v>
      </c>
      <c r="BH13" s="274">
        <f t="shared" si="13"/>
        <v>4.1399999999999997</v>
      </c>
      <c r="BI13" s="274">
        <f t="shared" si="13"/>
        <v>3.84</v>
      </c>
      <c r="BJ13" s="274">
        <f t="shared" si="13"/>
        <v>4.3899999999999997</v>
      </c>
      <c r="BK13" s="274">
        <f t="shared" si="13"/>
        <v>4.59</v>
      </c>
      <c r="BL13" s="274">
        <f t="shared" si="13"/>
        <v>4.22</v>
      </c>
      <c r="BM13" s="274">
        <f t="shared" si="13"/>
        <v>4.1100000000000003</v>
      </c>
      <c r="BN13" s="274">
        <f t="shared" si="13"/>
        <v>3.84</v>
      </c>
      <c r="BO13" s="274">
        <f t="shared" si="13"/>
        <v>3.53</v>
      </c>
      <c r="BP13" s="274">
        <f t="shared" si="13"/>
        <v>3.72</v>
      </c>
      <c r="BQ13" s="274">
        <f t="shared" si="13"/>
        <v>4.38</v>
      </c>
      <c r="BR13" s="274">
        <f t="shared" si="13"/>
        <v>4.43</v>
      </c>
      <c r="BS13" s="274">
        <f t="shared" si="13"/>
        <v>4.33</v>
      </c>
      <c r="BT13" s="274">
        <f t="shared" si="13"/>
        <v>4.04</v>
      </c>
      <c r="BU13" s="274">
        <f t="shared" si="13"/>
        <v>3.87</v>
      </c>
      <c r="BV13" s="274">
        <f t="shared" si="13"/>
        <v>4.1399999999999997</v>
      </c>
      <c r="BW13" s="274">
        <f t="shared" si="13"/>
        <v>4.1399999999999997</v>
      </c>
      <c r="BX13" s="274">
        <f t="shared" si="13"/>
        <v>4.32</v>
      </c>
      <c r="BY13" s="274">
        <f t="shared" si="13"/>
        <v>4.21</v>
      </c>
      <c r="BZ13" s="274">
        <f t="shared" si="13"/>
        <v>4.03</v>
      </c>
      <c r="CA13" s="274">
        <f t="shared" si="13"/>
        <v>3.99</v>
      </c>
      <c r="CB13" s="274">
        <f t="shared" si="13"/>
        <v>3.9</v>
      </c>
      <c r="CC13" s="274">
        <f t="shared" si="13"/>
        <v>3.81</v>
      </c>
      <c r="CD13" s="274">
        <f t="shared" si="13"/>
        <v>3.93</v>
      </c>
      <c r="CE13" s="274">
        <f t="shared" si="13"/>
        <v>3.94</v>
      </c>
      <c r="CF13" s="274">
        <f t="shared" si="13"/>
        <v>3.91</v>
      </c>
      <c r="CG13" s="274">
        <f t="shared" si="13"/>
        <v>3.72</v>
      </c>
      <c r="CH13" s="274">
        <v>2.1</v>
      </c>
      <c r="CI13" s="273" t="s">
        <v>191</v>
      </c>
      <c r="CJ13" s="274"/>
      <c r="CK13" s="274">
        <f t="shared" ref="CK13:DE13" si="14">CK8</f>
        <v>4.1900000000000004</v>
      </c>
      <c r="CL13" s="274">
        <v>4.1900000000000004</v>
      </c>
      <c r="CM13" s="274">
        <f t="shared" si="14"/>
        <v>4.12</v>
      </c>
      <c r="CN13" s="274">
        <f t="shared" si="14"/>
        <v>0</v>
      </c>
      <c r="CO13" s="274"/>
      <c r="CP13" s="274">
        <f t="shared" si="14"/>
        <v>0</v>
      </c>
      <c r="CQ13" s="274">
        <f t="shared" si="14"/>
        <v>4.6500000000000004</v>
      </c>
      <c r="CR13" s="274">
        <f t="shared" si="14"/>
        <v>4.5199999999999996</v>
      </c>
      <c r="CS13" s="274">
        <f t="shared" si="14"/>
        <v>0</v>
      </c>
      <c r="CT13" s="274">
        <f t="shared" si="14"/>
        <v>0</v>
      </c>
      <c r="CU13" s="274">
        <f t="shared" si="14"/>
        <v>0</v>
      </c>
      <c r="CV13" s="274">
        <f t="shared" si="14"/>
        <v>0</v>
      </c>
      <c r="CW13" s="274">
        <f t="shared" si="14"/>
        <v>0</v>
      </c>
      <c r="CX13" s="274">
        <f t="shared" si="14"/>
        <v>0</v>
      </c>
      <c r="CY13" s="274">
        <f t="shared" si="14"/>
        <v>0</v>
      </c>
      <c r="CZ13" s="274">
        <f t="shared" si="14"/>
        <v>0</v>
      </c>
      <c r="DA13" s="274">
        <f t="shared" si="14"/>
        <v>0</v>
      </c>
      <c r="DB13" s="274">
        <f t="shared" si="14"/>
        <v>0</v>
      </c>
      <c r="DC13" s="274">
        <f t="shared" si="14"/>
        <v>0</v>
      </c>
      <c r="DD13" s="274">
        <f t="shared" si="14"/>
        <v>0</v>
      </c>
      <c r="DE13" s="274">
        <f t="shared" si="14"/>
        <v>0</v>
      </c>
      <c r="DF13" s="275"/>
      <c r="DG13" s="275"/>
      <c r="DH13" s="275"/>
      <c r="DI13" s="275"/>
      <c r="DJ13" s="275"/>
      <c r="DK13" s="275"/>
      <c r="DL13" s="275"/>
      <c r="DM13" s="275"/>
      <c r="DN13" s="275"/>
      <c r="DO13" s="275"/>
      <c r="DP13" s="275"/>
      <c r="DQ13" s="275"/>
      <c r="DR13" s="275"/>
      <c r="DS13" s="275"/>
      <c r="DT13" s="275"/>
      <c r="DU13" s="275"/>
      <c r="DV13" s="275"/>
      <c r="DW13" s="275"/>
      <c r="DX13" s="275"/>
      <c r="DY13" s="275"/>
      <c r="DZ13" s="275"/>
      <c r="EA13" s="275"/>
      <c r="EB13" s="275"/>
      <c r="EC13" s="275"/>
      <c r="ED13" s="275"/>
      <c r="EE13" s="275"/>
      <c r="EF13" s="275"/>
      <c r="EG13" s="275"/>
      <c r="EH13" s="275"/>
      <c r="EI13" s="275"/>
      <c r="EJ13" s="275"/>
      <c r="EK13" s="275"/>
      <c r="EL13" s="275"/>
      <c r="EM13" s="275"/>
      <c r="EN13" s="275"/>
      <c r="EO13" s="275"/>
      <c r="EP13" s="275"/>
      <c r="EQ13" s="275"/>
      <c r="ER13" s="275"/>
      <c r="ES13" s="275"/>
      <c r="ET13" s="275"/>
      <c r="EU13" s="275"/>
      <c r="EV13" s="275"/>
      <c r="EW13" s="275"/>
      <c r="EX13" s="275"/>
      <c r="EY13" s="275"/>
      <c r="EZ13" s="275"/>
      <c r="FA13" s="275"/>
      <c r="FB13" s="275"/>
      <c r="FC13" s="275"/>
      <c r="FD13" s="275"/>
      <c r="FE13" s="275"/>
      <c r="FF13" s="275"/>
      <c r="FG13" s="275"/>
      <c r="FH13" s="275"/>
      <c r="FI13" s="275"/>
      <c r="FJ13" s="275"/>
      <c r="FK13" s="275"/>
      <c r="FL13" s="275"/>
      <c r="FM13" s="275"/>
      <c r="FN13" s="275"/>
      <c r="FO13" s="275"/>
      <c r="FP13" s="275"/>
      <c r="FQ13" s="275"/>
      <c r="FR13" s="275"/>
      <c r="FS13" s="275"/>
      <c r="FT13" s="275"/>
      <c r="FU13" s="275"/>
      <c r="FV13" s="275"/>
      <c r="FW13" s="275"/>
      <c r="FX13" s="275"/>
      <c r="FY13" s="275"/>
      <c r="FZ13" s="275"/>
      <c r="GA13" s="275"/>
      <c r="GB13" s="275"/>
      <c r="GC13" s="275"/>
      <c r="GD13" s="275"/>
      <c r="GE13" s="275"/>
      <c r="GF13" s="275"/>
      <c r="GG13" s="275"/>
      <c r="GH13" s="275"/>
      <c r="GI13" s="275"/>
      <c r="GJ13" s="275"/>
      <c r="GK13" s="275"/>
      <c r="GL13" s="275"/>
      <c r="GM13" s="275"/>
      <c r="GN13" s="275"/>
      <c r="GO13" s="275"/>
      <c r="GP13" s="275"/>
      <c r="GQ13" s="275"/>
      <c r="GR13" s="275"/>
      <c r="GS13" s="275"/>
      <c r="GT13" s="275"/>
      <c r="GU13" s="275"/>
      <c r="GV13" s="275"/>
      <c r="GW13" s="275"/>
      <c r="GX13" s="275"/>
      <c r="GY13" s="275"/>
      <c r="GZ13" s="275"/>
      <c r="HA13" s="275"/>
      <c r="HB13" s="275"/>
      <c r="HC13" s="275"/>
      <c r="HD13" s="275"/>
      <c r="HE13" s="275"/>
      <c r="HF13" s="275"/>
      <c r="HG13" s="275"/>
      <c r="HH13" s="275"/>
      <c r="HI13" s="275"/>
      <c r="HJ13" s="275"/>
      <c r="HK13" s="275"/>
      <c r="HL13" s="275"/>
      <c r="HM13" s="275"/>
      <c r="HN13" s="275"/>
      <c r="HO13" s="275"/>
      <c r="HP13" s="275"/>
      <c r="HQ13" s="275"/>
      <c r="HR13" s="275"/>
      <c r="HS13" s="275"/>
      <c r="HT13" s="275"/>
      <c r="HU13" s="275"/>
      <c r="HV13" s="275"/>
      <c r="HW13" s="275"/>
      <c r="HX13" s="275"/>
      <c r="HY13" s="275"/>
      <c r="HZ13" s="275"/>
      <c r="IA13" s="275"/>
      <c r="IB13" s="275"/>
      <c r="IC13" s="275"/>
      <c r="ID13" s="275"/>
      <c r="IE13" s="275"/>
      <c r="IF13" s="275"/>
      <c r="IG13" s="275"/>
      <c r="IH13" s="275"/>
      <c r="II13" s="275"/>
      <c r="IJ13" s="275"/>
      <c r="IK13" s="275"/>
      <c r="IL13" s="275"/>
      <c r="IM13" s="275"/>
      <c r="IN13" s="275"/>
      <c r="IO13" s="275"/>
      <c r="IP13" s="275"/>
      <c r="IQ13" s="275"/>
      <c r="IR13" s="275"/>
      <c r="IS13" s="275"/>
      <c r="IT13" s="275"/>
      <c r="IU13" s="275"/>
      <c r="IV13" s="275"/>
    </row>
    <row r="14" spans="1:256" s="246" customFormat="1" x14ac:dyDescent="0.25">
      <c r="A14" s="277" t="s">
        <v>192</v>
      </c>
      <c r="B14" s="278" t="s">
        <v>193</v>
      </c>
      <c r="C14" s="279">
        <v>0</v>
      </c>
      <c r="D14" s="279">
        <v>0</v>
      </c>
      <c r="E14" s="279">
        <v>0</v>
      </c>
      <c r="F14" s="279">
        <v>0</v>
      </c>
      <c r="G14" s="279">
        <v>0</v>
      </c>
      <c r="H14" s="279">
        <v>0</v>
      </c>
      <c r="I14" s="279">
        <v>0</v>
      </c>
      <c r="J14" s="279">
        <v>0</v>
      </c>
      <c r="K14" s="279">
        <v>0</v>
      </c>
      <c r="L14" s="279">
        <v>0</v>
      </c>
      <c r="M14" s="279">
        <v>0</v>
      </c>
      <c r="N14" s="279">
        <v>0</v>
      </c>
      <c r="O14" s="278" t="s">
        <v>193</v>
      </c>
      <c r="P14" s="279">
        <v>1.201923076923077E-2</v>
      </c>
      <c r="Q14" s="279">
        <v>1.834862385321101E-2</v>
      </c>
      <c r="R14" s="279">
        <v>4.736842105263158E-2</v>
      </c>
      <c r="S14" s="279">
        <v>0</v>
      </c>
      <c r="T14" s="279">
        <v>3.6842105263157891E-2</v>
      </c>
      <c r="U14" s="279">
        <v>1.0638297872340425E-2</v>
      </c>
      <c r="V14" s="279">
        <v>5.5555555555555558E-3</v>
      </c>
      <c r="W14" s="279">
        <v>0</v>
      </c>
      <c r="X14" s="279">
        <v>1.1450381679389313E-2</v>
      </c>
      <c r="Y14" s="279">
        <v>4.5454545454545452E-3</v>
      </c>
      <c r="Z14" s="279">
        <v>3.1746031746031744E-2</v>
      </c>
      <c r="AA14" s="279">
        <v>4.6692607003891051E-2</v>
      </c>
      <c r="AB14" s="278" t="s">
        <v>193</v>
      </c>
      <c r="AC14" s="279">
        <v>2.5423728813559324E-2</v>
      </c>
      <c r="AD14" s="279">
        <v>6.6225165562913907E-3</v>
      </c>
      <c r="AE14" s="279">
        <v>1.8867924528301886E-2</v>
      </c>
      <c r="AF14" s="279">
        <v>3.8860103626943004E-2</v>
      </c>
      <c r="AG14" s="279">
        <v>7.7306733167082295E-2</v>
      </c>
      <c r="AH14" s="279">
        <v>2.7450980392156862E-2</v>
      </c>
      <c r="AI14" s="278" t="s">
        <v>194</v>
      </c>
      <c r="AJ14" s="279">
        <v>4.142011834319527E-2</v>
      </c>
      <c r="AK14" s="279">
        <v>4.0449438202247189E-2</v>
      </c>
      <c r="AL14" s="279">
        <v>2.2727272727272728E-2</v>
      </c>
      <c r="AM14" s="279">
        <v>2.771362586605081E-2</v>
      </c>
      <c r="AN14" s="279">
        <v>3.0303030303030304E-2</v>
      </c>
      <c r="AO14" s="279">
        <v>2.1428571428571429E-2</v>
      </c>
      <c r="AP14" s="278" t="s">
        <v>194</v>
      </c>
      <c r="AQ14" s="279">
        <f t="shared" ref="AQ14:BA14" si="15">IFERROR((AQ15/AQ16),0)</f>
        <v>4.4444444444444446E-2</v>
      </c>
      <c r="AR14" s="279">
        <f t="shared" si="15"/>
        <v>3.9900249376558602E-2</v>
      </c>
      <c r="AS14" s="279">
        <f t="shared" si="15"/>
        <v>2.9345372460496615E-2</v>
      </c>
      <c r="AT14" s="279">
        <f t="shared" si="15"/>
        <v>4.5112781954887216E-2</v>
      </c>
      <c r="AU14" s="279">
        <f t="shared" si="15"/>
        <v>2.5000000000000001E-2</v>
      </c>
      <c r="AV14" s="279">
        <f t="shared" si="15"/>
        <v>5.2631578947368418E-2</v>
      </c>
      <c r="AW14" s="279">
        <f t="shared" si="15"/>
        <v>2.4390243902439025E-2</v>
      </c>
      <c r="AX14" s="279">
        <f t="shared" si="15"/>
        <v>1.4675052410901468E-2</v>
      </c>
      <c r="AY14" s="279">
        <f t="shared" si="15"/>
        <v>1.9417475728155338E-2</v>
      </c>
      <c r="AZ14" s="279">
        <f t="shared" si="15"/>
        <v>1.015228426395939E-2</v>
      </c>
      <c r="BA14" s="279">
        <f t="shared" si="15"/>
        <v>1.6771488469601678E-2</v>
      </c>
      <c r="BB14" s="280" t="s">
        <v>195</v>
      </c>
      <c r="BC14" s="243" t="s">
        <v>196</v>
      </c>
      <c r="BD14" s="212">
        <f t="shared" ref="BD14:BV14" si="16">IFERROR(ROUND((BD15/BD16),4),0)</f>
        <v>1.43E-2</v>
      </c>
      <c r="BE14" s="212">
        <f t="shared" si="16"/>
        <v>1.6799999999999999E-2</v>
      </c>
      <c r="BF14" s="212">
        <f t="shared" si="16"/>
        <v>4.1099999999999998E-2</v>
      </c>
      <c r="BG14" s="212">
        <f t="shared" si="16"/>
        <v>1.7399999999999999E-2</v>
      </c>
      <c r="BH14" s="212">
        <f t="shared" si="16"/>
        <v>1.54E-2</v>
      </c>
      <c r="BI14" s="212">
        <f t="shared" si="16"/>
        <v>1.67E-2</v>
      </c>
      <c r="BJ14" s="212">
        <f t="shared" si="16"/>
        <v>1.34E-2</v>
      </c>
      <c r="BK14" s="212">
        <f t="shared" si="16"/>
        <v>8.2000000000000007E-3</v>
      </c>
      <c r="BL14" s="212">
        <f t="shared" si="16"/>
        <v>1.2800000000000001E-2</v>
      </c>
      <c r="BM14" s="212">
        <f t="shared" si="16"/>
        <v>1.2999999999999999E-2</v>
      </c>
      <c r="BN14" s="212">
        <f t="shared" si="16"/>
        <v>1.2699999999999999E-2</v>
      </c>
      <c r="BO14" s="212">
        <f t="shared" si="16"/>
        <v>1.67E-2</v>
      </c>
      <c r="BP14" s="212">
        <f t="shared" si="16"/>
        <v>1.4E-2</v>
      </c>
      <c r="BQ14" s="212">
        <f t="shared" si="16"/>
        <v>2.8799999999999999E-2</v>
      </c>
      <c r="BR14" s="212">
        <f t="shared" si="16"/>
        <v>2.1600000000000001E-2</v>
      </c>
      <c r="BS14" s="212">
        <f t="shared" si="16"/>
        <v>4.1099999999999998E-2</v>
      </c>
      <c r="BT14" s="212">
        <f t="shared" si="16"/>
        <v>3.8100000000000002E-2</v>
      </c>
      <c r="BU14" s="212">
        <f t="shared" si="16"/>
        <v>3.95E-2</v>
      </c>
      <c r="BV14" s="212">
        <f t="shared" si="16"/>
        <v>2.4500000000000001E-2</v>
      </c>
      <c r="BW14" s="212">
        <f>BW15/BW16</f>
        <v>2.1164021164021163E-2</v>
      </c>
      <c r="BX14" s="212">
        <f t="shared" ref="BX14:DE14" si="17">IFERROR(ROUND((BX15/BX16),4),0)</f>
        <v>1.8499999999999999E-2</v>
      </c>
      <c r="BY14" s="212">
        <f t="shared" si="17"/>
        <v>2.86E-2</v>
      </c>
      <c r="BZ14" s="212">
        <f t="shared" si="17"/>
        <v>1.7299999999999999E-2</v>
      </c>
      <c r="CA14" s="212">
        <f t="shared" si="17"/>
        <v>2.9499999999999998E-2</v>
      </c>
      <c r="CB14" s="212">
        <f t="shared" si="17"/>
        <v>3.2399999999999998E-2</v>
      </c>
      <c r="CC14" s="212">
        <f t="shared" si="17"/>
        <v>1.4999999999999999E-2</v>
      </c>
      <c r="CD14" s="212">
        <f t="shared" si="17"/>
        <v>1.2200000000000001E-2</v>
      </c>
      <c r="CE14" s="212">
        <f t="shared" si="17"/>
        <v>3.4500000000000003E-2</v>
      </c>
      <c r="CF14" s="212">
        <f t="shared" si="17"/>
        <v>2.9700000000000001E-2</v>
      </c>
      <c r="CG14" s="212">
        <f t="shared" si="17"/>
        <v>2.7900000000000001E-2</v>
      </c>
      <c r="CH14" s="212">
        <v>0</v>
      </c>
      <c r="CI14" s="280" t="s">
        <v>195</v>
      </c>
      <c r="CJ14" s="243" t="s">
        <v>196</v>
      </c>
      <c r="CK14" s="212">
        <f t="shared" si="17"/>
        <v>3.3999999999999998E-3</v>
      </c>
      <c r="CL14" s="212">
        <v>2E-3</v>
      </c>
      <c r="CM14" s="212">
        <f t="shared" si="17"/>
        <v>1.26E-2</v>
      </c>
      <c r="CN14" s="212">
        <f t="shared" si="17"/>
        <v>0</v>
      </c>
      <c r="CO14" s="243" t="s">
        <v>196</v>
      </c>
      <c r="CP14" s="212">
        <f t="shared" si="17"/>
        <v>0</v>
      </c>
      <c r="CQ14" s="212">
        <f t="shared" si="17"/>
        <v>6.4000000000000003E-3</v>
      </c>
      <c r="CR14" s="212">
        <f t="shared" si="17"/>
        <v>1.15E-2</v>
      </c>
      <c r="CS14" s="212">
        <f t="shared" si="17"/>
        <v>0</v>
      </c>
      <c r="CT14" s="212">
        <f t="shared" si="17"/>
        <v>0</v>
      </c>
      <c r="CU14" s="212">
        <f t="shared" si="17"/>
        <v>0</v>
      </c>
      <c r="CV14" s="212">
        <f t="shared" si="17"/>
        <v>0</v>
      </c>
      <c r="CW14" s="212">
        <f t="shared" si="17"/>
        <v>0</v>
      </c>
      <c r="CX14" s="212">
        <f t="shared" si="17"/>
        <v>0</v>
      </c>
      <c r="CY14" s="212">
        <f t="shared" si="17"/>
        <v>0</v>
      </c>
      <c r="CZ14" s="212">
        <f t="shared" si="17"/>
        <v>0</v>
      </c>
      <c r="DA14" s="212">
        <f t="shared" si="17"/>
        <v>0</v>
      </c>
      <c r="DB14" s="212">
        <f t="shared" si="17"/>
        <v>0</v>
      </c>
      <c r="DC14" s="212">
        <f t="shared" si="17"/>
        <v>0</v>
      </c>
      <c r="DD14" s="212">
        <f t="shared" si="17"/>
        <v>0</v>
      </c>
      <c r="DE14" s="212">
        <f t="shared" si="17"/>
        <v>0</v>
      </c>
    </row>
    <row r="15" spans="1:256" s="250" customFormat="1" x14ac:dyDescent="0.2">
      <c r="A15" s="247" t="s">
        <v>197</v>
      </c>
      <c r="B15" s="281"/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281"/>
      <c r="P15" s="31">
        <v>5</v>
      </c>
      <c r="Q15" s="31">
        <v>6</v>
      </c>
      <c r="R15" s="31">
        <v>9</v>
      </c>
      <c r="S15" s="31">
        <v>0</v>
      </c>
      <c r="T15" s="31">
        <v>7</v>
      </c>
      <c r="U15" s="31">
        <v>2</v>
      </c>
      <c r="V15" s="31">
        <v>1</v>
      </c>
      <c r="W15" s="31">
        <v>0</v>
      </c>
      <c r="X15" s="31">
        <v>3</v>
      </c>
      <c r="Y15" s="31">
        <v>1</v>
      </c>
      <c r="Z15" s="31">
        <v>8</v>
      </c>
      <c r="AA15" s="31">
        <v>12</v>
      </c>
      <c r="AB15" s="281"/>
      <c r="AC15" s="31">
        <v>9</v>
      </c>
      <c r="AD15" s="31">
        <v>1</v>
      </c>
      <c r="AE15" s="31">
        <v>8</v>
      </c>
      <c r="AF15" s="31">
        <v>15</v>
      </c>
      <c r="AG15" s="31">
        <v>31</v>
      </c>
      <c r="AH15" s="31">
        <v>7</v>
      </c>
      <c r="AI15" s="281"/>
      <c r="AJ15" s="31">
        <v>14</v>
      </c>
      <c r="AK15" s="31">
        <v>18</v>
      </c>
      <c r="AL15" s="31">
        <v>9</v>
      </c>
      <c r="AM15" s="31">
        <v>12</v>
      </c>
      <c r="AN15" s="31">
        <v>12</v>
      </c>
      <c r="AO15" s="31">
        <v>9</v>
      </c>
      <c r="AP15" s="281"/>
      <c r="AQ15" s="31">
        <v>20</v>
      </c>
      <c r="AR15" s="31">
        <v>16</v>
      </c>
      <c r="AS15" s="31">
        <v>13</v>
      </c>
      <c r="AT15" s="31">
        <v>18</v>
      </c>
      <c r="AU15" s="31">
        <v>11</v>
      </c>
      <c r="AV15" s="31">
        <v>21</v>
      </c>
      <c r="AW15" s="31">
        <v>10</v>
      </c>
      <c r="AX15" s="31">
        <v>7</v>
      </c>
      <c r="AY15" s="31">
        <v>8</v>
      </c>
      <c r="AZ15" s="31">
        <v>2</v>
      </c>
      <c r="BA15" s="31">
        <v>8</v>
      </c>
      <c r="BB15" s="247" t="s">
        <v>198</v>
      </c>
      <c r="BC15" s="281"/>
      <c r="BD15" s="31">
        <v>4</v>
      </c>
      <c r="BE15" s="31">
        <f>BA15</f>
        <v>8</v>
      </c>
      <c r="BF15" s="31">
        <v>14</v>
      </c>
      <c r="BG15" s="31">
        <v>7</v>
      </c>
      <c r="BH15" s="31">
        <v>6</v>
      </c>
      <c r="BI15" s="31">
        <v>6</v>
      </c>
      <c r="BJ15" s="31">
        <v>5</v>
      </c>
      <c r="BK15" s="31">
        <v>3</v>
      </c>
      <c r="BL15" s="31">
        <v>5</v>
      </c>
      <c r="BM15" s="31">
        <v>5</v>
      </c>
      <c r="BN15" s="31">
        <v>6</v>
      </c>
      <c r="BO15" s="31">
        <v>8</v>
      </c>
      <c r="BP15" s="31">
        <v>6</v>
      </c>
      <c r="BQ15" s="31">
        <v>11</v>
      </c>
      <c r="BR15" s="31">
        <v>8</v>
      </c>
      <c r="BS15" s="31">
        <v>16</v>
      </c>
      <c r="BT15" s="31">
        <v>15</v>
      </c>
      <c r="BU15" s="31">
        <v>15</v>
      </c>
      <c r="BV15" s="31">
        <v>10</v>
      </c>
      <c r="BW15" s="31">
        <v>8</v>
      </c>
      <c r="BX15" s="31">
        <v>7</v>
      </c>
      <c r="BY15" s="31">
        <v>11</v>
      </c>
      <c r="BZ15" s="31">
        <v>7</v>
      </c>
      <c r="CA15" s="31">
        <v>12</v>
      </c>
      <c r="CB15" s="31">
        <v>13</v>
      </c>
      <c r="CC15" s="31">
        <v>6</v>
      </c>
      <c r="CD15" s="31">
        <v>5</v>
      </c>
      <c r="CE15" s="31">
        <v>14</v>
      </c>
      <c r="CF15" s="31">
        <v>12</v>
      </c>
      <c r="CG15" s="31">
        <v>11</v>
      </c>
      <c r="CH15" s="31">
        <v>0</v>
      </c>
      <c r="CI15" s="247" t="s">
        <v>198</v>
      </c>
      <c r="CJ15" s="281"/>
      <c r="CK15" s="181">
        <v>1</v>
      </c>
      <c r="CL15" s="181">
        <v>1.1499999999999999</v>
      </c>
      <c r="CM15" s="31">
        <v>10</v>
      </c>
      <c r="CN15" s="31"/>
      <c r="CO15" s="281"/>
      <c r="CP15" s="31"/>
      <c r="CQ15" s="31">
        <v>5</v>
      </c>
      <c r="CR15" s="31">
        <v>9</v>
      </c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249"/>
      <c r="DG15" s="249"/>
      <c r="DH15" s="249"/>
      <c r="DI15" s="249"/>
      <c r="DJ15" s="249"/>
      <c r="DK15" s="249"/>
      <c r="DL15" s="249"/>
      <c r="DM15" s="249"/>
      <c r="DN15" s="249"/>
      <c r="DO15" s="249"/>
      <c r="DP15" s="249"/>
      <c r="DQ15" s="249"/>
      <c r="DR15" s="249"/>
      <c r="DS15" s="249"/>
      <c r="DT15" s="249"/>
      <c r="DU15" s="249"/>
      <c r="DV15" s="249"/>
      <c r="DW15" s="249"/>
      <c r="DX15" s="249"/>
      <c r="DY15" s="249"/>
      <c r="DZ15" s="249"/>
      <c r="EA15" s="249"/>
      <c r="EB15" s="249"/>
      <c r="EC15" s="249"/>
      <c r="ED15" s="249"/>
      <c r="EE15" s="249"/>
      <c r="EF15" s="249"/>
      <c r="EG15" s="249"/>
      <c r="EH15" s="249"/>
      <c r="EI15" s="249"/>
      <c r="EJ15" s="249"/>
      <c r="EK15" s="249"/>
      <c r="EL15" s="249"/>
      <c r="EM15" s="249"/>
      <c r="EN15" s="249"/>
      <c r="EO15" s="249"/>
      <c r="EP15" s="249"/>
      <c r="EQ15" s="249"/>
      <c r="ER15" s="249"/>
      <c r="ES15" s="249"/>
      <c r="ET15" s="249"/>
      <c r="EU15" s="249"/>
      <c r="EV15" s="249"/>
      <c r="EW15" s="249"/>
      <c r="EX15" s="249"/>
      <c r="EY15" s="249"/>
      <c r="EZ15" s="249"/>
      <c r="FA15" s="249"/>
      <c r="FB15" s="249"/>
      <c r="FC15" s="249"/>
      <c r="FD15" s="249"/>
      <c r="FE15" s="249"/>
      <c r="FF15" s="249"/>
      <c r="FG15" s="249"/>
      <c r="FH15" s="249"/>
      <c r="FI15" s="249"/>
      <c r="FJ15" s="249"/>
      <c r="FK15" s="249"/>
      <c r="FL15" s="249"/>
      <c r="FM15" s="249"/>
      <c r="FN15" s="249"/>
      <c r="FO15" s="249"/>
      <c r="FP15" s="249"/>
      <c r="FQ15" s="249"/>
      <c r="FR15" s="249"/>
      <c r="FS15" s="249"/>
      <c r="FT15" s="249"/>
      <c r="FU15" s="249"/>
      <c r="FV15" s="249"/>
      <c r="FW15" s="249"/>
      <c r="FX15" s="249"/>
      <c r="FY15" s="249"/>
      <c r="FZ15" s="249"/>
      <c r="GA15" s="249"/>
      <c r="GB15" s="249"/>
      <c r="GC15" s="249"/>
      <c r="GD15" s="249"/>
      <c r="GE15" s="249"/>
      <c r="GF15" s="249"/>
      <c r="GG15" s="249"/>
      <c r="GH15" s="249"/>
      <c r="GI15" s="249"/>
      <c r="GJ15" s="249"/>
      <c r="GK15" s="249"/>
      <c r="GL15" s="249"/>
      <c r="GM15" s="249"/>
      <c r="GN15" s="249"/>
      <c r="GO15" s="249"/>
      <c r="GP15" s="249"/>
      <c r="GQ15" s="249"/>
      <c r="GR15" s="249"/>
      <c r="GS15" s="249"/>
      <c r="GT15" s="249"/>
      <c r="GU15" s="249"/>
      <c r="GV15" s="249"/>
      <c r="GW15" s="249"/>
      <c r="GX15" s="249"/>
      <c r="GY15" s="249"/>
      <c r="GZ15" s="249"/>
      <c r="HA15" s="249"/>
      <c r="HB15" s="249"/>
      <c r="HC15" s="249"/>
      <c r="HD15" s="249"/>
      <c r="HE15" s="249"/>
      <c r="HF15" s="249"/>
      <c r="HG15" s="249"/>
      <c r="HH15" s="249"/>
      <c r="HI15" s="249"/>
      <c r="HJ15" s="249"/>
      <c r="HK15" s="249"/>
      <c r="HL15" s="249"/>
      <c r="HM15" s="249"/>
      <c r="HN15" s="249"/>
      <c r="HO15" s="249"/>
      <c r="HP15" s="249"/>
      <c r="HQ15" s="249"/>
      <c r="HR15" s="249"/>
      <c r="HS15" s="249"/>
      <c r="HT15" s="249"/>
      <c r="HU15" s="249"/>
      <c r="HV15" s="249"/>
      <c r="HW15" s="249"/>
      <c r="HX15" s="249"/>
      <c r="HY15" s="249"/>
      <c r="HZ15" s="249"/>
      <c r="IA15" s="249"/>
      <c r="IB15" s="249"/>
      <c r="IC15" s="249"/>
      <c r="ID15" s="249"/>
      <c r="IE15" s="249"/>
      <c r="IF15" s="249"/>
      <c r="IG15" s="249"/>
      <c r="IH15" s="249"/>
      <c r="II15" s="249"/>
      <c r="IJ15" s="249"/>
      <c r="IK15" s="249"/>
      <c r="IL15" s="249"/>
      <c r="IM15" s="249"/>
      <c r="IN15" s="249"/>
      <c r="IO15" s="249"/>
      <c r="IP15" s="249"/>
      <c r="IQ15" s="249"/>
      <c r="IR15" s="249"/>
      <c r="IS15" s="249"/>
      <c r="IT15" s="249"/>
      <c r="IU15" s="249"/>
      <c r="IV15" s="249"/>
    </row>
    <row r="16" spans="1:256" s="250" customFormat="1" x14ac:dyDescent="0.2">
      <c r="A16" s="247" t="s">
        <v>199</v>
      </c>
      <c r="B16" s="281"/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171</v>
      </c>
      <c r="M16" s="31">
        <v>144</v>
      </c>
      <c r="N16" s="31">
        <v>223</v>
      </c>
      <c r="O16" s="281"/>
      <c r="P16" s="31">
        <v>416</v>
      </c>
      <c r="Q16" s="31">
        <v>327</v>
      </c>
      <c r="R16" s="31">
        <v>190</v>
      </c>
      <c r="S16" s="31">
        <v>175</v>
      </c>
      <c r="T16" s="31">
        <v>190</v>
      </c>
      <c r="U16" s="31">
        <v>188</v>
      </c>
      <c r="V16" s="31">
        <v>180</v>
      </c>
      <c r="W16" s="31">
        <v>269</v>
      </c>
      <c r="X16" s="31">
        <v>262</v>
      </c>
      <c r="Y16" s="31">
        <v>220</v>
      </c>
      <c r="Z16" s="31">
        <v>252</v>
      </c>
      <c r="AA16" s="31">
        <v>257</v>
      </c>
      <c r="AB16" s="281"/>
      <c r="AC16" s="31">
        <v>354</v>
      </c>
      <c r="AD16" s="31">
        <v>151</v>
      </c>
      <c r="AE16" s="31">
        <v>424</v>
      </c>
      <c r="AF16" s="31">
        <v>386</v>
      </c>
      <c r="AG16" s="31">
        <v>401</v>
      </c>
      <c r="AH16" s="31">
        <v>255</v>
      </c>
      <c r="AI16" s="281"/>
      <c r="AJ16" s="31">
        <v>338</v>
      </c>
      <c r="AK16" s="31">
        <v>445</v>
      </c>
      <c r="AL16" s="31">
        <v>396</v>
      </c>
      <c r="AM16" s="31">
        <v>433</v>
      </c>
      <c r="AN16" s="31">
        <v>396</v>
      </c>
      <c r="AO16" s="31">
        <v>420</v>
      </c>
      <c r="AP16" s="281"/>
      <c r="AQ16" s="31">
        <v>450</v>
      </c>
      <c r="AR16" s="31">
        <v>401</v>
      </c>
      <c r="AS16" s="31">
        <v>443</v>
      </c>
      <c r="AT16" s="31">
        <v>399</v>
      </c>
      <c r="AU16" s="31">
        <v>440</v>
      </c>
      <c r="AV16" s="31">
        <v>399</v>
      </c>
      <c r="AW16" s="31">
        <v>410</v>
      </c>
      <c r="AX16" s="31">
        <v>477</v>
      </c>
      <c r="AY16" s="31">
        <v>412</v>
      </c>
      <c r="AZ16" s="31">
        <v>197</v>
      </c>
      <c r="BA16" s="31">
        <v>477</v>
      </c>
      <c r="BB16" s="247" t="s">
        <v>199</v>
      </c>
      <c r="BC16" s="281"/>
      <c r="BD16" s="31">
        <f>BA16-AZ16</f>
        <v>280</v>
      </c>
      <c r="BE16" s="31">
        <f>BA16</f>
        <v>477</v>
      </c>
      <c r="BF16" s="31">
        <v>341</v>
      </c>
      <c r="BG16" s="31">
        <v>403</v>
      </c>
      <c r="BH16" s="31">
        <v>390</v>
      </c>
      <c r="BI16" s="31">
        <v>359</v>
      </c>
      <c r="BJ16" s="31">
        <v>373</v>
      </c>
      <c r="BK16" s="31">
        <v>364</v>
      </c>
      <c r="BL16" s="31">
        <v>391</v>
      </c>
      <c r="BM16" s="31">
        <v>386</v>
      </c>
      <c r="BN16" s="31">
        <v>471</v>
      </c>
      <c r="BO16" s="31">
        <v>480</v>
      </c>
      <c r="BP16" s="31">
        <v>428</v>
      </c>
      <c r="BQ16" s="31">
        <v>382</v>
      </c>
      <c r="BR16" s="31">
        <v>371</v>
      </c>
      <c r="BS16" s="31">
        <v>389</v>
      </c>
      <c r="BT16" s="31">
        <v>394</v>
      </c>
      <c r="BU16" s="31">
        <v>380</v>
      </c>
      <c r="BV16" s="31">
        <v>408</v>
      </c>
      <c r="BW16" s="31">
        <v>378</v>
      </c>
      <c r="BX16" s="31">
        <v>378</v>
      </c>
      <c r="BY16" s="31">
        <v>385</v>
      </c>
      <c r="BZ16" s="31">
        <v>404</v>
      </c>
      <c r="CA16" s="31">
        <v>407</v>
      </c>
      <c r="CB16" s="31">
        <v>401</v>
      </c>
      <c r="CC16" s="31">
        <v>401</v>
      </c>
      <c r="CD16" s="31">
        <v>410</v>
      </c>
      <c r="CE16" s="31">
        <v>406</v>
      </c>
      <c r="CF16" s="31">
        <v>404</v>
      </c>
      <c r="CG16" s="31">
        <v>394</v>
      </c>
      <c r="CH16" s="31">
        <v>290</v>
      </c>
      <c r="CI16" s="247" t="s">
        <v>199</v>
      </c>
      <c r="CJ16" s="281"/>
      <c r="CK16" s="181">
        <v>290</v>
      </c>
      <c r="CL16" s="181">
        <v>580</v>
      </c>
      <c r="CM16" s="31">
        <v>796</v>
      </c>
      <c r="CN16" s="31"/>
      <c r="CO16" s="281"/>
      <c r="CP16" s="31"/>
      <c r="CQ16" s="31">
        <v>780</v>
      </c>
      <c r="CR16" s="31">
        <v>780</v>
      </c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249"/>
      <c r="DG16" s="249"/>
      <c r="DH16" s="249"/>
      <c r="DI16" s="249"/>
      <c r="DJ16" s="249"/>
      <c r="DK16" s="249"/>
      <c r="DL16" s="249"/>
      <c r="DM16" s="249"/>
      <c r="DN16" s="249"/>
      <c r="DO16" s="249"/>
      <c r="DP16" s="249"/>
      <c r="DQ16" s="249"/>
      <c r="DR16" s="249"/>
      <c r="DS16" s="249"/>
      <c r="DT16" s="249"/>
      <c r="DU16" s="249"/>
      <c r="DV16" s="249"/>
      <c r="DW16" s="249"/>
      <c r="DX16" s="249"/>
      <c r="DY16" s="249"/>
      <c r="DZ16" s="249"/>
      <c r="EA16" s="249"/>
      <c r="EB16" s="249"/>
      <c r="EC16" s="249"/>
      <c r="ED16" s="249"/>
      <c r="EE16" s="249"/>
      <c r="EF16" s="249"/>
      <c r="EG16" s="249"/>
      <c r="EH16" s="249"/>
      <c r="EI16" s="249"/>
      <c r="EJ16" s="249"/>
      <c r="EK16" s="249"/>
      <c r="EL16" s="249"/>
      <c r="EM16" s="249"/>
      <c r="EN16" s="249"/>
      <c r="EO16" s="249"/>
      <c r="EP16" s="249"/>
      <c r="EQ16" s="249"/>
      <c r="ER16" s="249"/>
      <c r="ES16" s="249"/>
      <c r="ET16" s="249"/>
      <c r="EU16" s="249"/>
      <c r="EV16" s="249"/>
      <c r="EW16" s="249"/>
      <c r="EX16" s="249"/>
      <c r="EY16" s="249"/>
      <c r="EZ16" s="249"/>
      <c r="FA16" s="249"/>
      <c r="FB16" s="249"/>
      <c r="FC16" s="249"/>
      <c r="FD16" s="249"/>
      <c r="FE16" s="249"/>
      <c r="FF16" s="249"/>
      <c r="FG16" s="249"/>
      <c r="FH16" s="249"/>
      <c r="FI16" s="249"/>
      <c r="FJ16" s="249"/>
      <c r="FK16" s="249"/>
      <c r="FL16" s="249"/>
      <c r="FM16" s="249"/>
      <c r="FN16" s="249"/>
      <c r="FO16" s="249"/>
      <c r="FP16" s="249"/>
      <c r="FQ16" s="249"/>
      <c r="FR16" s="249"/>
      <c r="FS16" s="249"/>
      <c r="FT16" s="249"/>
      <c r="FU16" s="249"/>
      <c r="FV16" s="249"/>
      <c r="FW16" s="249"/>
      <c r="FX16" s="249"/>
      <c r="FY16" s="249"/>
      <c r="FZ16" s="249"/>
      <c r="GA16" s="249"/>
      <c r="GB16" s="249"/>
      <c r="GC16" s="249"/>
      <c r="GD16" s="249"/>
      <c r="GE16" s="249"/>
      <c r="GF16" s="249"/>
      <c r="GG16" s="249"/>
      <c r="GH16" s="249"/>
      <c r="GI16" s="249"/>
      <c r="GJ16" s="249"/>
      <c r="GK16" s="249"/>
      <c r="GL16" s="249"/>
      <c r="GM16" s="249"/>
      <c r="GN16" s="249"/>
      <c r="GO16" s="249"/>
      <c r="GP16" s="249"/>
      <c r="GQ16" s="249"/>
      <c r="GR16" s="249"/>
      <c r="GS16" s="249"/>
      <c r="GT16" s="249"/>
      <c r="GU16" s="249"/>
      <c r="GV16" s="249"/>
      <c r="GW16" s="249"/>
      <c r="GX16" s="249"/>
      <c r="GY16" s="249"/>
      <c r="GZ16" s="249"/>
      <c r="HA16" s="249"/>
      <c r="HB16" s="249"/>
      <c r="HC16" s="249"/>
      <c r="HD16" s="249"/>
      <c r="HE16" s="249"/>
      <c r="HF16" s="249"/>
      <c r="HG16" s="249"/>
      <c r="HH16" s="249"/>
      <c r="HI16" s="249"/>
      <c r="HJ16" s="249"/>
      <c r="HK16" s="249"/>
      <c r="HL16" s="249"/>
      <c r="HM16" s="249"/>
      <c r="HN16" s="249"/>
      <c r="HO16" s="249"/>
      <c r="HP16" s="249"/>
      <c r="HQ16" s="249"/>
      <c r="HR16" s="249"/>
      <c r="HS16" s="249"/>
      <c r="HT16" s="249"/>
      <c r="HU16" s="249"/>
      <c r="HV16" s="249"/>
      <c r="HW16" s="249"/>
      <c r="HX16" s="249"/>
      <c r="HY16" s="249"/>
      <c r="HZ16" s="249"/>
      <c r="IA16" s="249"/>
      <c r="IB16" s="249"/>
      <c r="IC16" s="249"/>
      <c r="ID16" s="249"/>
      <c r="IE16" s="249"/>
      <c r="IF16" s="249"/>
      <c r="IG16" s="249"/>
      <c r="IH16" s="249"/>
      <c r="II16" s="249"/>
      <c r="IJ16" s="249"/>
      <c r="IK16" s="249"/>
      <c r="IL16" s="249"/>
      <c r="IM16" s="249"/>
      <c r="IN16" s="249"/>
      <c r="IO16" s="249"/>
      <c r="IP16" s="249"/>
      <c r="IQ16" s="249"/>
      <c r="IR16" s="249"/>
      <c r="IS16" s="249"/>
      <c r="IT16" s="249"/>
      <c r="IU16" s="249"/>
      <c r="IV16" s="249"/>
    </row>
    <row r="17" spans="1:256" s="269" customFormat="1" x14ac:dyDescent="0.2">
      <c r="A17" s="282" t="s">
        <v>200</v>
      </c>
      <c r="B17" s="283" t="s">
        <v>201</v>
      </c>
      <c r="C17" s="279">
        <v>0</v>
      </c>
      <c r="D17" s="279">
        <v>0</v>
      </c>
      <c r="E17" s="279">
        <v>0</v>
      </c>
      <c r="F17" s="279">
        <v>0</v>
      </c>
      <c r="G17" s="279">
        <v>0</v>
      </c>
      <c r="H17" s="279">
        <v>0</v>
      </c>
      <c r="I17" s="279">
        <v>0</v>
      </c>
      <c r="J17" s="279">
        <v>0</v>
      </c>
      <c r="K17" s="279">
        <v>0</v>
      </c>
      <c r="L17" s="279">
        <v>0</v>
      </c>
      <c r="M17" s="279">
        <v>0</v>
      </c>
      <c r="N17" s="279">
        <v>0</v>
      </c>
      <c r="O17" s="283" t="s">
        <v>201</v>
      </c>
      <c r="P17" s="279">
        <v>0</v>
      </c>
      <c r="Q17" s="279">
        <v>0</v>
      </c>
      <c r="R17" s="279">
        <v>0</v>
      </c>
      <c r="S17" s="279">
        <v>0</v>
      </c>
      <c r="T17" s="279">
        <v>0</v>
      </c>
      <c r="U17" s="279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1.8867924528301886E-2</v>
      </c>
      <c r="AB17" s="283" t="s">
        <v>201</v>
      </c>
      <c r="AC17" s="279">
        <v>1.9607843137254902E-2</v>
      </c>
      <c r="AD17" s="279">
        <v>2.7777777777777776E-2</v>
      </c>
      <c r="AE17" s="279">
        <v>2.5000000000000001E-2</v>
      </c>
      <c r="AF17" s="279">
        <v>0</v>
      </c>
      <c r="AG17" s="279">
        <v>2.3255813953488372E-2</v>
      </c>
      <c r="AH17" s="279">
        <v>2.2222222222222223E-2</v>
      </c>
      <c r="AI17" s="283" t="s">
        <v>202</v>
      </c>
      <c r="AJ17" s="279">
        <v>0</v>
      </c>
      <c r="AK17" s="279">
        <v>0</v>
      </c>
      <c r="AL17" s="279">
        <v>0</v>
      </c>
      <c r="AM17" s="279">
        <v>0</v>
      </c>
      <c r="AN17" s="279">
        <v>0</v>
      </c>
      <c r="AO17" s="284">
        <v>5.128205128205128E-2</v>
      </c>
      <c r="AP17" s="283" t="s">
        <v>202</v>
      </c>
      <c r="AQ17" s="284">
        <f t="shared" ref="AQ17:AX17" si="18">IFERROR(AQ18/AQ19,0)</f>
        <v>0</v>
      </c>
      <c r="AR17" s="284">
        <f t="shared" si="18"/>
        <v>0</v>
      </c>
      <c r="AS17" s="284">
        <f t="shared" si="18"/>
        <v>0</v>
      </c>
      <c r="AT17" s="284">
        <f t="shared" si="18"/>
        <v>0</v>
      </c>
      <c r="AU17" s="284">
        <f t="shared" si="18"/>
        <v>2.3255813953488372E-2</v>
      </c>
      <c r="AV17" s="284">
        <f t="shared" si="18"/>
        <v>2.4390243902439025E-2</v>
      </c>
      <c r="AW17" s="279">
        <f t="shared" si="18"/>
        <v>2.5000000000000001E-2</v>
      </c>
      <c r="AX17" s="279">
        <f t="shared" si="18"/>
        <v>2.9411764705882353E-2</v>
      </c>
      <c r="AY17" s="284">
        <v>0</v>
      </c>
      <c r="AZ17" s="284">
        <f>IFERROR(AZ18/AZ19,0)</f>
        <v>0</v>
      </c>
      <c r="BA17" s="284">
        <f>IFERROR(BA18/BA19,0)</f>
        <v>0</v>
      </c>
      <c r="BB17" s="285" t="s">
        <v>203</v>
      </c>
      <c r="BC17" s="212" t="s">
        <v>202</v>
      </c>
      <c r="BD17" s="212">
        <f t="shared" ref="BD17:BS17" si="19">IFERROR(ROUND((BD18/BD19),4),0)</f>
        <v>0</v>
      </c>
      <c r="BE17" s="212">
        <f t="shared" si="19"/>
        <v>0</v>
      </c>
      <c r="BF17" s="212">
        <f t="shared" si="19"/>
        <v>0.02</v>
      </c>
      <c r="BG17" s="212">
        <f t="shared" si="19"/>
        <v>0</v>
      </c>
      <c r="BH17" s="212">
        <f t="shared" si="19"/>
        <v>1.89E-2</v>
      </c>
      <c r="BI17" s="212">
        <f t="shared" si="19"/>
        <v>0</v>
      </c>
      <c r="BJ17" s="212">
        <f t="shared" si="19"/>
        <v>0</v>
      </c>
      <c r="BK17" s="212">
        <f t="shared" si="19"/>
        <v>0</v>
      </c>
      <c r="BL17" s="212">
        <f t="shared" si="19"/>
        <v>4.0800000000000003E-2</v>
      </c>
      <c r="BM17" s="212">
        <f t="shared" si="19"/>
        <v>2.0799999999999999E-2</v>
      </c>
      <c r="BN17" s="212">
        <f t="shared" si="19"/>
        <v>0</v>
      </c>
      <c r="BO17" s="212">
        <f t="shared" si="19"/>
        <v>0</v>
      </c>
      <c r="BP17" s="212">
        <f t="shared" si="19"/>
        <v>2.1299999999999999E-2</v>
      </c>
      <c r="BQ17" s="212">
        <f t="shared" si="19"/>
        <v>1.9599999999999999E-2</v>
      </c>
      <c r="BR17" s="212">
        <f t="shared" si="19"/>
        <v>0</v>
      </c>
      <c r="BS17" s="212">
        <f t="shared" si="19"/>
        <v>4.4400000000000002E-2</v>
      </c>
      <c r="BT17" s="212">
        <v>0</v>
      </c>
      <c r="BU17" s="212">
        <f t="shared" ref="BU17:DE17" si="20">IFERROR(ROUND((BU18/BU19),4),0)</f>
        <v>3.3300000000000003E-2</v>
      </c>
      <c r="BV17" s="212">
        <f t="shared" si="20"/>
        <v>0</v>
      </c>
      <c r="BW17" s="212">
        <f t="shared" si="20"/>
        <v>1.9599999999999999E-2</v>
      </c>
      <c r="BX17" s="212">
        <f t="shared" si="20"/>
        <v>0</v>
      </c>
      <c r="BY17" s="212">
        <f t="shared" si="20"/>
        <v>3.7699999999999997E-2</v>
      </c>
      <c r="BZ17" s="212">
        <f t="shared" si="20"/>
        <v>0</v>
      </c>
      <c r="CA17" s="212">
        <f t="shared" si="20"/>
        <v>3.2300000000000002E-2</v>
      </c>
      <c r="CB17" s="212">
        <f t="shared" si="20"/>
        <v>6.4500000000000002E-2</v>
      </c>
      <c r="CC17" s="212">
        <f t="shared" si="20"/>
        <v>3.1300000000000001E-2</v>
      </c>
      <c r="CD17" s="212">
        <f t="shared" si="20"/>
        <v>5.7099999999999998E-2</v>
      </c>
      <c r="CE17" s="212">
        <f t="shared" si="20"/>
        <v>0.1212</v>
      </c>
      <c r="CF17" s="212">
        <f t="shared" si="20"/>
        <v>2.9399999999999999E-2</v>
      </c>
      <c r="CG17" s="212">
        <f t="shared" si="20"/>
        <v>0</v>
      </c>
      <c r="CH17" s="212">
        <v>0</v>
      </c>
      <c r="CI17" s="285" t="s">
        <v>204</v>
      </c>
      <c r="CJ17" s="212" t="s">
        <v>202</v>
      </c>
      <c r="CK17" s="212">
        <f t="shared" si="20"/>
        <v>0</v>
      </c>
      <c r="CL17" s="212">
        <v>0</v>
      </c>
      <c r="CM17" s="212">
        <f t="shared" si="20"/>
        <v>1.9199999999999998E-2</v>
      </c>
      <c r="CN17" s="212">
        <f t="shared" si="20"/>
        <v>0</v>
      </c>
      <c r="CO17" s="212" t="s">
        <v>202</v>
      </c>
      <c r="CP17" s="212">
        <f t="shared" si="20"/>
        <v>0</v>
      </c>
      <c r="CQ17" s="212">
        <f t="shared" si="20"/>
        <v>0</v>
      </c>
      <c r="CR17" s="212">
        <f t="shared" si="20"/>
        <v>0</v>
      </c>
      <c r="CS17" s="212">
        <f t="shared" si="20"/>
        <v>0</v>
      </c>
      <c r="CT17" s="212">
        <f t="shared" si="20"/>
        <v>0</v>
      </c>
      <c r="CU17" s="212">
        <f t="shared" si="20"/>
        <v>0</v>
      </c>
      <c r="CV17" s="212">
        <f t="shared" si="20"/>
        <v>0</v>
      </c>
      <c r="CW17" s="212">
        <f t="shared" si="20"/>
        <v>0</v>
      </c>
      <c r="CX17" s="212">
        <f t="shared" si="20"/>
        <v>0</v>
      </c>
      <c r="CY17" s="212">
        <f t="shared" si="20"/>
        <v>0</v>
      </c>
      <c r="CZ17" s="212">
        <f t="shared" si="20"/>
        <v>0</v>
      </c>
      <c r="DA17" s="212">
        <f t="shared" si="20"/>
        <v>0</v>
      </c>
      <c r="DB17" s="212">
        <f t="shared" si="20"/>
        <v>0</v>
      </c>
      <c r="DC17" s="212">
        <f t="shared" si="20"/>
        <v>0</v>
      </c>
      <c r="DD17" s="212">
        <f t="shared" si="20"/>
        <v>0</v>
      </c>
      <c r="DE17" s="212">
        <f t="shared" si="20"/>
        <v>0</v>
      </c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pans="1:256" s="250" customFormat="1" x14ac:dyDescent="0.2">
      <c r="A18" s="247" t="s">
        <v>205</v>
      </c>
      <c r="B18" s="281"/>
      <c r="C18" s="286">
        <v>0</v>
      </c>
      <c r="D18" s="286">
        <v>0</v>
      </c>
      <c r="E18" s="286">
        <v>0</v>
      </c>
      <c r="F18" s="286">
        <v>0</v>
      </c>
      <c r="G18" s="286">
        <v>0</v>
      </c>
      <c r="H18" s="286">
        <v>0</v>
      </c>
      <c r="I18" s="286">
        <v>0</v>
      </c>
      <c r="J18" s="286">
        <v>0</v>
      </c>
      <c r="K18" s="286">
        <v>0</v>
      </c>
      <c r="L18" s="286">
        <v>0</v>
      </c>
      <c r="M18" s="286">
        <v>0</v>
      </c>
      <c r="N18" s="286">
        <v>0</v>
      </c>
      <c r="O18" s="281"/>
      <c r="P18" s="286">
        <v>0</v>
      </c>
      <c r="Q18" s="286">
        <v>0</v>
      </c>
      <c r="R18" s="286">
        <v>0</v>
      </c>
      <c r="S18" s="286">
        <v>0</v>
      </c>
      <c r="T18" s="286">
        <v>0</v>
      </c>
      <c r="U18" s="286">
        <v>0</v>
      </c>
      <c r="V18" s="286">
        <v>0</v>
      </c>
      <c r="W18" s="286">
        <v>0</v>
      </c>
      <c r="X18" s="286">
        <v>0</v>
      </c>
      <c r="Y18" s="286">
        <v>0</v>
      </c>
      <c r="Z18" s="286">
        <v>0</v>
      </c>
      <c r="AA18" s="286">
        <v>1</v>
      </c>
      <c r="AB18" s="281"/>
      <c r="AC18" s="286">
        <v>1</v>
      </c>
      <c r="AD18" s="286">
        <v>1</v>
      </c>
      <c r="AE18" s="286">
        <v>1</v>
      </c>
      <c r="AF18" s="286">
        <v>0</v>
      </c>
      <c r="AG18" s="286">
        <v>1</v>
      </c>
      <c r="AH18" s="286">
        <v>1</v>
      </c>
      <c r="AI18" s="281"/>
      <c r="AJ18" s="286">
        <v>0</v>
      </c>
      <c r="AK18" s="286">
        <v>0</v>
      </c>
      <c r="AL18" s="286">
        <v>0</v>
      </c>
      <c r="AM18" s="286">
        <v>0</v>
      </c>
      <c r="AN18" s="286">
        <v>0</v>
      </c>
      <c r="AO18" s="286">
        <v>2</v>
      </c>
      <c r="AP18" s="281"/>
      <c r="AQ18" s="286">
        <v>0</v>
      </c>
      <c r="AR18" s="286">
        <v>0</v>
      </c>
      <c r="AS18" s="286">
        <v>0</v>
      </c>
      <c r="AT18" s="286">
        <v>0</v>
      </c>
      <c r="AU18" s="286">
        <v>1</v>
      </c>
      <c r="AV18" s="286">
        <v>1</v>
      </c>
      <c r="AW18" s="286">
        <v>1</v>
      </c>
      <c r="AX18" s="286">
        <v>1</v>
      </c>
      <c r="AY18" s="286">
        <v>0</v>
      </c>
      <c r="AZ18" s="286">
        <v>0</v>
      </c>
      <c r="BA18" s="286">
        <v>0</v>
      </c>
      <c r="BB18" s="247" t="s">
        <v>205</v>
      </c>
      <c r="BC18" s="281"/>
      <c r="BD18" s="286">
        <v>0</v>
      </c>
      <c r="BE18" s="286">
        <f>BA18</f>
        <v>0</v>
      </c>
      <c r="BF18" s="286">
        <v>1</v>
      </c>
      <c r="BG18" s="286">
        <v>0</v>
      </c>
      <c r="BH18" s="286">
        <v>1</v>
      </c>
      <c r="BI18" s="286">
        <v>0</v>
      </c>
      <c r="BJ18" s="286">
        <v>0</v>
      </c>
      <c r="BK18" s="286">
        <v>0</v>
      </c>
      <c r="BL18" s="286">
        <v>2</v>
      </c>
      <c r="BM18" s="286">
        <v>1</v>
      </c>
      <c r="BN18" s="286">
        <v>0</v>
      </c>
      <c r="BO18" s="286">
        <v>0</v>
      </c>
      <c r="BP18" s="286">
        <v>1</v>
      </c>
      <c r="BQ18" s="286">
        <v>1</v>
      </c>
      <c r="BR18" s="286">
        <v>0</v>
      </c>
      <c r="BS18" s="286">
        <v>2</v>
      </c>
      <c r="BT18" s="286">
        <v>0</v>
      </c>
      <c r="BU18" s="286">
        <v>1</v>
      </c>
      <c r="BV18" s="286">
        <v>0</v>
      </c>
      <c r="BW18" s="286">
        <v>1</v>
      </c>
      <c r="BX18" s="286">
        <v>0</v>
      </c>
      <c r="BY18" s="286">
        <v>2</v>
      </c>
      <c r="BZ18" s="286">
        <v>0</v>
      </c>
      <c r="CA18" s="286">
        <v>1</v>
      </c>
      <c r="CB18" s="286">
        <v>2</v>
      </c>
      <c r="CC18" s="286">
        <v>1</v>
      </c>
      <c r="CD18" s="286">
        <v>2</v>
      </c>
      <c r="CE18" s="286">
        <v>4</v>
      </c>
      <c r="CF18" s="286">
        <v>1</v>
      </c>
      <c r="CG18" s="286">
        <v>0</v>
      </c>
      <c r="CH18" s="286">
        <v>0</v>
      </c>
      <c r="CI18" s="247" t="s">
        <v>205</v>
      </c>
      <c r="CJ18" s="281"/>
      <c r="CK18" s="287">
        <v>0</v>
      </c>
      <c r="CL18" s="287">
        <v>0</v>
      </c>
      <c r="CM18" s="286">
        <v>1</v>
      </c>
      <c r="CN18" s="286"/>
      <c r="CO18" s="281"/>
      <c r="CP18" s="286"/>
      <c r="CQ18" s="286">
        <v>0</v>
      </c>
      <c r="CR18" s="286">
        <v>0</v>
      </c>
      <c r="CS18" s="286"/>
      <c r="CT18" s="286"/>
      <c r="CU18" s="286"/>
      <c r="CV18" s="286"/>
      <c r="CW18" s="286"/>
      <c r="CX18" s="286"/>
      <c r="CY18" s="286"/>
      <c r="CZ18" s="286"/>
      <c r="DA18" s="286"/>
      <c r="DB18" s="286"/>
      <c r="DC18" s="286"/>
      <c r="DD18" s="286"/>
      <c r="DE18" s="286"/>
      <c r="DF18" s="249"/>
      <c r="DG18" s="249"/>
      <c r="DH18" s="249"/>
      <c r="DI18" s="249"/>
      <c r="DJ18" s="249"/>
      <c r="DK18" s="249"/>
      <c r="DL18" s="249"/>
      <c r="DM18" s="249"/>
      <c r="DN18" s="249"/>
      <c r="DO18" s="249"/>
      <c r="DP18" s="249"/>
      <c r="DQ18" s="249"/>
      <c r="DR18" s="249"/>
      <c r="DS18" s="249"/>
      <c r="DT18" s="249"/>
      <c r="DU18" s="249"/>
      <c r="DV18" s="249"/>
      <c r="DW18" s="249"/>
      <c r="DX18" s="249"/>
      <c r="DY18" s="249"/>
      <c r="DZ18" s="249"/>
      <c r="EA18" s="249"/>
      <c r="EB18" s="249"/>
      <c r="EC18" s="249"/>
      <c r="ED18" s="249"/>
      <c r="EE18" s="249"/>
      <c r="EF18" s="249"/>
      <c r="EG18" s="249"/>
      <c r="EH18" s="249"/>
      <c r="EI18" s="249"/>
      <c r="EJ18" s="249"/>
      <c r="EK18" s="249"/>
      <c r="EL18" s="249"/>
      <c r="EM18" s="249"/>
      <c r="EN18" s="249"/>
      <c r="EO18" s="249"/>
      <c r="EP18" s="249"/>
      <c r="EQ18" s="249"/>
      <c r="ER18" s="249"/>
      <c r="ES18" s="249"/>
      <c r="ET18" s="249"/>
      <c r="EU18" s="249"/>
      <c r="EV18" s="249"/>
      <c r="EW18" s="249"/>
      <c r="EX18" s="249"/>
      <c r="EY18" s="249"/>
      <c r="EZ18" s="249"/>
      <c r="FA18" s="249"/>
      <c r="FB18" s="249"/>
      <c r="FC18" s="249"/>
      <c r="FD18" s="249"/>
      <c r="FE18" s="249"/>
      <c r="FF18" s="249"/>
      <c r="FG18" s="249"/>
      <c r="FH18" s="249"/>
      <c r="FI18" s="249"/>
      <c r="FJ18" s="249"/>
      <c r="FK18" s="249"/>
      <c r="FL18" s="249"/>
      <c r="FM18" s="249"/>
      <c r="FN18" s="249"/>
      <c r="FO18" s="249"/>
      <c r="FP18" s="249"/>
      <c r="FQ18" s="249"/>
      <c r="FR18" s="249"/>
      <c r="FS18" s="249"/>
      <c r="FT18" s="249"/>
      <c r="FU18" s="249"/>
      <c r="FV18" s="249"/>
      <c r="FW18" s="249"/>
      <c r="FX18" s="249"/>
      <c r="FY18" s="249"/>
      <c r="FZ18" s="249"/>
      <c r="GA18" s="249"/>
      <c r="GB18" s="249"/>
      <c r="GC18" s="249"/>
      <c r="GD18" s="249"/>
      <c r="GE18" s="249"/>
      <c r="GF18" s="249"/>
      <c r="GG18" s="249"/>
      <c r="GH18" s="249"/>
      <c r="GI18" s="249"/>
      <c r="GJ18" s="249"/>
      <c r="GK18" s="249"/>
      <c r="GL18" s="249"/>
      <c r="GM18" s="249"/>
      <c r="GN18" s="249"/>
      <c r="GO18" s="249"/>
      <c r="GP18" s="249"/>
      <c r="GQ18" s="249"/>
      <c r="GR18" s="249"/>
      <c r="GS18" s="249"/>
      <c r="GT18" s="249"/>
      <c r="GU18" s="249"/>
      <c r="GV18" s="249"/>
      <c r="GW18" s="249"/>
      <c r="GX18" s="249"/>
      <c r="GY18" s="249"/>
      <c r="GZ18" s="249"/>
      <c r="HA18" s="249"/>
      <c r="HB18" s="249"/>
      <c r="HC18" s="249"/>
      <c r="HD18" s="249"/>
      <c r="HE18" s="249"/>
      <c r="HF18" s="249"/>
      <c r="HG18" s="249"/>
      <c r="HH18" s="249"/>
      <c r="HI18" s="249"/>
      <c r="HJ18" s="249"/>
      <c r="HK18" s="249"/>
      <c r="HL18" s="249"/>
      <c r="HM18" s="249"/>
      <c r="HN18" s="249"/>
      <c r="HO18" s="249"/>
      <c r="HP18" s="249"/>
      <c r="HQ18" s="249"/>
      <c r="HR18" s="249"/>
      <c r="HS18" s="249"/>
      <c r="HT18" s="249"/>
      <c r="HU18" s="249"/>
      <c r="HV18" s="249"/>
      <c r="HW18" s="249"/>
      <c r="HX18" s="249"/>
      <c r="HY18" s="249"/>
      <c r="HZ18" s="249"/>
      <c r="IA18" s="249"/>
      <c r="IB18" s="249"/>
      <c r="IC18" s="249"/>
      <c r="ID18" s="249"/>
      <c r="IE18" s="249"/>
      <c r="IF18" s="249"/>
      <c r="IG18" s="249"/>
      <c r="IH18" s="249"/>
      <c r="II18" s="249"/>
      <c r="IJ18" s="249"/>
      <c r="IK18" s="249"/>
      <c r="IL18" s="249"/>
      <c r="IM18" s="249"/>
      <c r="IN18" s="249"/>
      <c r="IO18" s="249"/>
      <c r="IP18" s="249"/>
      <c r="IQ18" s="249"/>
      <c r="IR18" s="249"/>
      <c r="IS18" s="249"/>
      <c r="IT18" s="249"/>
      <c r="IU18" s="249"/>
      <c r="IV18" s="249"/>
    </row>
    <row r="19" spans="1:256" s="250" customFormat="1" x14ac:dyDescent="0.2">
      <c r="A19" s="247" t="s">
        <v>206</v>
      </c>
      <c r="B19" s="281"/>
      <c r="C19" s="286">
        <v>0</v>
      </c>
      <c r="D19" s="286">
        <v>0</v>
      </c>
      <c r="E19" s="286">
        <v>0</v>
      </c>
      <c r="F19" s="286">
        <v>0</v>
      </c>
      <c r="G19" s="286">
        <v>0</v>
      </c>
      <c r="H19" s="286">
        <v>0</v>
      </c>
      <c r="I19" s="286">
        <v>0</v>
      </c>
      <c r="J19" s="286">
        <v>0</v>
      </c>
      <c r="K19" s="286">
        <v>0</v>
      </c>
      <c r="L19" s="286">
        <v>0</v>
      </c>
      <c r="M19" s="286">
        <v>0</v>
      </c>
      <c r="N19" s="286">
        <v>0</v>
      </c>
      <c r="O19" s="281"/>
      <c r="P19" s="286">
        <v>0</v>
      </c>
      <c r="Q19" s="286">
        <v>0</v>
      </c>
      <c r="R19" s="286">
        <v>0</v>
      </c>
      <c r="S19" s="286">
        <v>0</v>
      </c>
      <c r="T19" s="286">
        <v>0</v>
      </c>
      <c r="U19" s="286">
        <v>0</v>
      </c>
      <c r="V19" s="286">
        <v>0</v>
      </c>
      <c r="W19" s="286">
        <v>0</v>
      </c>
      <c r="X19" s="286">
        <v>0</v>
      </c>
      <c r="Y19" s="286">
        <v>0</v>
      </c>
      <c r="Z19" s="286">
        <v>0.04</v>
      </c>
      <c r="AA19" s="286">
        <v>53</v>
      </c>
      <c r="AB19" s="281"/>
      <c r="AC19" s="286">
        <v>51</v>
      </c>
      <c r="AD19" s="286">
        <v>36</v>
      </c>
      <c r="AE19" s="286">
        <v>40</v>
      </c>
      <c r="AF19" s="286">
        <v>48</v>
      </c>
      <c r="AG19" s="286">
        <v>43</v>
      </c>
      <c r="AH19" s="286">
        <v>45</v>
      </c>
      <c r="AI19" s="281"/>
      <c r="AJ19" s="286">
        <v>32</v>
      </c>
      <c r="AK19" s="286">
        <v>49</v>
      </c>
      <c r="AL19" s="286">
        <v>36</v>
      </c>
      <c r="AM19" s="286">
        <v>46</v>
      </c>
      <c r="AN19" s="286">
        <v>42</v>
      </c>
      <c r="AO19" s="286">
        <v>39</v>
      </c>
      <c r="AP19" s="281"/>
      <c r="AQ19" s="286">
        <v>55</v>
      </c>
      <c r="AR19" s="286">
        <v>54</v>
      </c>
      <c r="AS19" s="286">
        <v>56</v>
      </c>
      <c r="AT19" s="286">
        <v>46</v>
      </c>
      <c r="AU19" s="286">
        <v>43</v>
      </c>
      <c r="AV19" s="286">
        <v>41</v>
      </c>
      <c r="AW19" s="286">
        <v>40</v>
      </c>
      <c r="AX19" s="286">
        <v>34</v>
      </c>
      <c r="AY19" s="286">
        <f>producao!BD176</f>
        <v>51</v>
      </c>
      <c r="AZ19" s="286">
        <f>producao!BF176</f>
        <v>17</v>
      </c>
      <c r="BA19" s="286">
        <f>producao!BG176</f>
        <v>43</v>
      </c>
      <c r="BB19" s="247" t="s">
        <v>206</v>
      </c>
      <c r="BC19" s="281"/>
      <c r="BD19" s="286">
        <f>BA19-AZ19</f>
        <v>26</v>
      </c>
      <c r="BE19" s="286">
        <f>BA19</f>
        <v>43</v>
      </c>
      <c r="BF19" s="286">
        <v>50</v>
      </c>
      <c r="BG19" s="286">
        <v>54</v>
      </c>
      <c r="BH19" s="286">
        <v>53</v>
      </c>
      <c r="BI19" s="286">
        <v>48</v>
      </c>
      <c r="BJ19" s="286">
        <v>38</v>
      </c>
      <c r="BK19" s="286">
        <v>26</v>
      </c>
      <c r="BL19" s="286">
        <v>49</v>
      </c>
      <c r="BM19" s="286">
        <v>48</v>
      </c>
      <c r="BN19" s="286">
        <v>34</v>
      </c>
      <c r="BO19" s="286">
        <v>43</v>
      </c>
      <c r="BP19" s="286">
        <v>47</v>
      </c>
      <c r="BQ19" s="286">
        <v>51</v>
      </c>
      <c r="BR19" s="286">
        <v>32</v>
      </c>
      <c r="BS19" s="286">
        <v>45</v>
      </c>
      <c r="BT19" s="286">
        <f>producao!CB176</f>
        <v>34</v>
      </c>
      <c r="BU19" s="286">
        <v>30</v>
      </c>
      <c r="BV19" s="286">
        <v>50</v>
      </c>
      <c r="BW19" s="286">
        <v>51</v>
      </c>
      <c r="BX19" s="286">
        <v>43</v>
      </c>
      <c r="BY19" s="286">
        <v>53</v>
      </c>
      <c r="BZ19" s="286">
        <v>42</v>
      </c>
      <c r="CA19" s="286">
        <v>31</v>
      </c>
      <c r="CB19" s="286">
        <v>31</v>
      </c>
      <c r="CC19" s="286">
        <v>32</v>
      </c>
      <c r="CD19" s="286">
        <v>35</v>
      </c>
      <c r="CE19" s="286">
        <v>33</v>
      </c>
      <c r="CF19" s="286">
        <v>34</v>
      </c>
      <c r="CG19" s="286">
        <v>18</v>
      </c>
      <c r="CH19" s="286">
        <v>1</v>
      </c>
      <c r="CI19" s="247" t="s">
        <v>206</v>
      </c>
      <c r="CJ19" s="281"/>
      <c r="CK19" s="287">
        <v>0</v>
      </c>
      <c r="CL19" s="287">
        <v>1</v>
      </c>
      <c r="CM19" s="286">
        <v>52</v>
      </c>
      <c r="CN19" s="286"/>
      <c r="CO19" s="281"/>
      <c r="CP19" s="286"/>
      <c r="CQ19" s="286">
        <v>46</v>
      </c>
      <c r="CR19" s="286">
        <v>30</v>
      </c>
      <c r="CS19" s="286"/>
      <c r="CT19" s="286"/>
      <c r="CU19" s="286"/>
      <c r="CV19" s="286"/>
      <c r="CW19" s="286"/>
      <c r="CX19" s="286"/>
      <c r="CY19" s="286"/>
      <c r="CZ19" s="286"/>
      <c r="DA19" s="286"/>
      <c r="DB19" s="286"/>
      <c r="DC19" s="286"/>
      <c r="DD19" s="286"/>
      <c r="DE19" s="286"/>
      <c r="DF19" s="249"/>
      <c r="DG19" s="249"/>
      <c r="DH19" s="249"/>
      <c r="DI19" s="249"/>
      <c r="DJ19" s="249"/>
      <c r="DK19" s="249"/>
      <c r="DL19" s="249"/>
      <c r="DM19" s="249"/>
      <c r="DN19" s="249"/>
      <c r="DO19" s="249"/>
      <c r="DP19" s="249"/>
      <c r="DQ19" s="249"/>
      <c r="DR19" s="249"/>
      <c r="DS19" s="249"/>
      <c r="DT19" s="249"/>
      <c r="DU19" s="249"/>
      <c r="DV19" s="249"/>
      <c r="DW19" s="249"/>
      <c r="DX19" s="249"/>
      <c r="DY19" s="249"/>
      <c r="DZ19" s="249"/>
      <c r="EA19" s="249"/>
      <c r="EB19" s="249"/>
      <c r="EC19" s="249"/>
      <c r="ED19" s="249"/>
      <c r="EE19" s="249"/>
      <c r="EF19" s="249"/>
      <c r="EG19" s="249"/>
      <c r="EH19" s="249"/>
      <c r="EI19" s="249"/>
      <c r="EJ19" s="249"/>
      <c r="EK19" s="249"/>
      <c r="EL19" s="249"/>
      <c r="EM19" s="249"/>
      <c r="EN19" s="249"/>
      <c r="EO19" s="249"/>
      <c r="EP19" s="249"/>
      <c r="EQ19" s="249"/>
      <c r="ER19" s="249"/>
      <c r="ES19" s="249"/>
      <c r="ET19" s="249"/>
      <c r="EU19" s="249"/>
      <c r="EV19" s="249"/>
      <c r="EW19" s="249"/>
      <c r="EX19" s="249"/>
      <c r="EY19" s="249"/>
      <c r="EZ19" s="249"/>
      <c r="FA19" s="249"/>
      <c r="FB19" s="249"/>
      <c r="FC19" s="249"/>
      <c r="FD19" s="249"/>
      <c r="FE19" s="249"/>
      <c r="FF19" s="249"/>
      <c r="FG19" s="249"/>
      <c r="FH19" s="249"/>
      <c r="FI19" s="249"/>
      <c r="FJ19" s="249"/>
      <c r="FK19" s="249"/>
      <c r="FL19" s="249"/>
      <c r="FM19" s="249"/>
      <c r="FN19" s="249"/>
      <c r="FO19" s="249"/>
      <c r="FP19" s="249"/>
      <c r="FQ19" s="249"/>
      <c r="FR19" s="249"/>
      <c r="FS19" s="249"/>
      <c r="FT19" s="249"/>
      <c r="FU19" s="249"/>
      <c r="FV19" s="249"/>
      <c r="FW19" s="249"/>
      <c r="FX19" s="249"/>
      <c r="FY19" s="249"/>
      <c r="FZ19" s="249"/>
      <c r="GA19" s="249"/>
      <c r="GB19" s="249"/>
      <c r="GC19" s="249"/>
      <c r="GD19" s="249"/>
      <c r="GE19" s="249"/>
      <c r="GF19" s="249"/>
      <c r="GG19" s="249"/>
      <c r="GH19" s="249"/>
      <c r="GI19" s="249"/>
      <c r="GJ19" s="249"/>
      <c r="GK19" s="249"/>
      <c r="GL19" s="249"/>
      <c r="GM19" s="249"/>
      <c r="GN19" s="249"/>
      <c r="GO19" s="249"/>
      <c r="GP19" s="249"/>
      <c r="GQ19" s="249"/>
      <c r="GR19" s="249"/>
      <c r="GS19" s="249"/>
      <c r="GT19" s="249"/>
      <c r="GU19" s="249"/>
      <c r="GV19" s="249"/>
      <c r="GW19" s="249"/>
      <c r="GX19" s="249"/>
      <c r="GY19" s="249"/>
      <c r="GZ19" s="249"/>
      <c r="HA19" s="249"/>
      <c r="HB19" s="249"/>
      <c r="HC19" s="249"/>
      <c r="HD19" s="249"/>
      <c r="HE19" s="249"/>
      <c r="HF19" s="249"/>
      <c r="HG19" s="249"/>
      <c r="HH19" s="249"/>
      <c r="HI19" s="249"/>
      <c r="HJ19" s="249"/>
      <c r="HK19" s="249"/>
      <c r="HL19" s="249"/>
      <c r="HM19" s="249"/>
      <c r="HN19" s="249"/>
      <c r="HO19" s="249"/>
      <c r="HP19" s="249"/>
      <c r="HQ19" s="249"/>
      <c r="HR19" s="249"/>
      <c r="HS19" s="249"/>
      <c r="HT19" s="249"/>
      <c r="HU19" s="249"/>
      <c r="HV19" s="249"/>
      <c r="HW19" s="249"/>
      <c r="HX19" s="249"/>
      <c r="HY19" s="249"/>
      <c r="HZ19" s="249"/>
      <c r="IA19" s="249"/>
      <c r="IB19" s="249"/>
      <c r="IC19" s="249"/>
      <c r="ID19" s="249"/>
      <c r="IE19" s="249"/>
      <c r="IF19" s="249"/>
      <c r="IG19" s="249"/>
      <c r="IH19" s="249"/>
      <c r="II19" s="249"/>
      <c r="IJ19" s="249"/>
      <c r="IK19" s="249"/>
      <c r="IL19" s="249"/>
      <c r="IM19" s="249"/>
      <c r="IN19" s="249"/>
      <c r="IO19" s="249"/>
      <c r="IP19" s="249"/>
      <c r="IQ19" s="249"/>
      <c r="IR19" s="249"/>
      <c r="IS19" s="249"/>
      <c r="IT19" s="249"/>
      <c r="IU19" s="249"/>
      <c r="IV19" s="249"/>
    </row>
    <row r="20" spans="1:256" s="291" customFormat="1" x14ac:dyDescent="0.2">
      <c r="A20" s="288"/>
      <c r="B20" s="289"/>
      <c r="C20" s="289">
        <v>43800</v>
      </c>
      <c r="D20" s="289">
        <v>43831</v>
      </c>
      <c r="E20" s="289">
        <v>43862</v>
      </c>
      <c r="F20" s="289">
        <v>43891</v>
      </c>
      <c r="G20" s="289">
        <v>43922</v>
      </c>
      <c r="H20" s="289">
        <v>43952</v>
      </c>
      <c r="I20" s="289">
        <v>43983</v>
      </c>
      <c r="J20" s="289">
        <v>44013</v>
      </c>
      <c r="K20" s="289">
        <v>44044</v>
      </c>
      <c r="L20" s="289">
        <v>44075</v>
      </c>
      <c r="M20" s="289">
        <v>44105</v>
      </c>
      <c r="N20" s="289">
        <v>44136</v>
      </c>
      <c r="O20" s="289"/>
      <c r="P20" s="289">
        <v>44166</v>
      </c>
      <c r="Q20" s="289">
        <v>44197</v>
      </c>
      <c r="R20" s="289">
        <v>44228</v>
      </c>
      <c r="S20" s="289">
        <v>44256</v>
      </c>
      <c r="T20" s="289">
        <v>44287</v>
      </c>
      <c r="U20" s="289">
        <v>44317</v>
      </c>
      <c r="V20" s="289">
        <v>44348</v>
      </c>
      <c r="W20" s="289">
        <v>44378</v>
      </c>
      <c r="X20" s="289">
        <v>44409</v>
      </c>
      <c r="Y20" s="289">
        <v>44440</v>
      </c>
      <c r="Z20" s="289">
        <v>44470</v>
      </c>
      <c r="AA20" s="289">
        <v>44501</v>
      </c>
      <c r="AB20" s="289"/>
      <c r="AC20" s="289">
        <v>44531</v>
      </c>
      <c r="AD20" s="289">
        <v>44562</v>
      </c>
      <c r="AE20" s="289">
        <v>44593</v>
      </c>
      <c r="AF20" s="289">
        <v>44621</v>
      </c>
      <c r="AG20" s="289">
        <v>44652</v>
      </c>
      <c r="AH20" s="289">
        <v>44682</v>
      </c>
      <c r="AI20" s="289"/>
      <c r="AJ20" s="289">
        <v>44713</v>
      </c>
      <c r="AK20" s="289">
        <v>44743</v>
      </c>
      <c r="AL20" s="289">
        <v>44774</v>
      </c>
      <c r="AM20" s="289">
        <v>44805</v>
      </c>
      <c r="AN20" s="289">
        <v>44835</v>
      </c>
      <c r="AO20" s="289">
        <v>44866</v>
      </c>
      <c r="AP20" s="289" t="str">
        <f>AP4</f>
        <v>Meta</v>
      </c>
      <c r="AQ20" s="289" t="e">
        <f ca="1">_xll.FIMMÊS(AO20,0)+1</f>
        <v>#NAME?</v>
      </c>
      <c r="AR20" s="289" t="e">
        <f t="shared" ref="AR20:AZ20" ca="1" si="21">_xll.FIMMÊS(AQ20,0)+1</f>
        <v>#NAME?</v>
      </c>
      <c r="AS20" s="289" t="e">
        <f t="shared" ca="1" si="21"/>
        <v>#NAME?</v>
      </c>
      <c r="AT20" s="289" t="e">
        <f t="shared" ca="1" si="21"/>
        <v>#NAME?</v>
      </c>
      <c r="AU20" s="289" t="e">
        <f t="shared" ca="1" si="21"/>
        <v>#NAME?</v>
      </c>
      <c r="AV20" s="289" t="e">
        <f t="shared" ca="1" si="21"/>
        <v>#NAME?</v>
      </c>
      <c r="AW20" s="289" t="e">
        <f t="shared" ca="1" si="21"/>
        <v>#NAME?</v>
      </c>
      <c r="AX20" s="289" t="e">
        <f t="shared" ca="1" si="21"/>
        <v>#NAME?</v>
      </c>
      <c r="AY20" s="289" t="e">
        <f t="shared" ca="1" si="21"/>
        <v>#NAME?</v>
      </c>
      <c r="AZ20" s="289" t="e">
        <f t="shared" ca="1" si="21"/>
        <v>#NAME?</v>
      </c>
      <c r="BA20" s="289" t="e">
        <f ca="1">_xll.FIMMÊS(AY20,0)+1</f>
        <v>#NAME?</v>
      </c>
      <c r="BB20" s="241"/>
      <c r="BC20" s="241" t="s">
        <v>7</v>
      </c>
      <c r="BD20" s="241" t="e">
        <f ca="1">_xll.FIMMÊS(AY20,0)+1</f>
        <v>#NAME?</v>
      </c>
      <c r="BE20" s="241" t="e">
        <f ca="1">_xll.FIMMÊS(AY20,0)+1</f>
        <v>#NAME?</v>
      </c>
      <c r="BF20" s="241" t="e">
        <f t="shared" ref="BF20:DE20" ca="1" si="22">_xll.FIMMÊS(BE20,0)+1</f>
        <v>#NAME?</v>
      </c>
      <c r="BG20" s="241" t="e">
        <f t="shared" ca="1" si="22"/>
        <v>#NAME?</v>
      </c>
      <c r="BH20" s="241" t="e">
        <f t="shared" ca="1" si="22"/>
        <v>#NAME?</v>
      </c>
      <c r="BI20" s="241" t="e">
        <f t="shared" ca="1" si="22"/>
        <v>#NAME?</v>
      </c>
      <c r="BJ20" s="241" t="e">
        <f t="shared" ca="1" si="22"/>
        <v>#NAME?</v>
      </c>
      <c r="BK20" s="241" t="e">
        <f t="shared" ca="1" si="22"/>
        <v>#NAME?</v>
      </c>
      <c r="BL20" s="241" t="e">
        <f t="shared" ca="1" si="22"/>
        <v>#NAME?</v>
      </c>
      <c r="BM20" s="241" t="e">
        <f t="shared" ca="1" si="22"/>
        <v>#NAME?</v>
      </c>
      <c r="BN20" s="241" t="e">
        <f t="shared" ca="1" si="22"/>
        <v>#NAME?</v>
      </c>
      <c r="BO20" s="241" t="e">
        <f t="shared" ca="1" si="22"/>
        <v>#NAME?</v>
      </c>
      <c r="BP20" s="241" t="e">
        <f t="shared" ca="1" si="22"/>
        <v>#NAME?</v>
      </c>
      <c r="BQ20" s="241" t="e">
        <f t="shared" ca="1" si="22"/>
        <v>#NAME?</v>
      </c>
      <c r="BR20" s="241" t="e">
        <f t="shared" ca="1" si="22"/>
        <v>#NAME?</v>
      </c>
      <c r="BS20" s="241" t="e">
        <f t="shared" ca="1" si="22"/>
        <v>#NAME?</v>
      </c>
      <c r="BT20" s="241" t="e">
        <f t="shared" ca="1" si="22"/>
        <v>#NAME?</v>
      </c>
      <c r="BU20" s="241" t="e">
        <f t="shared" ca="1" si="22"/>
        <v>#NAME?</v>
      </c>
      <c r="BV20" s="241" t="e">
        <f t="shared" ca="1" si="22"/>
        <v>#NAME?</v>
      </c>
      <c r="BW20" s="241" t="e">
        <f t="shared" ca="1" si="22"/>
        <v>#NAME?</v>
      </c>
      <c r="BX20" s="241" t="e">
        <f t="shared" ca="1" si="22"/>
        <v>#NAME?</v>
      </c>
      <c r="BY20" s="241" t="e">
        <f t="shared" ca="1" si="22"/>
        <v>#NAME?</v>
      </c>
      <c r="BZ20" s="241" t="e">
        <f t="shared" ca="1" si="22"/>
        <v>#NAME?</v>
      </c>
      <c r="CA20" s="241" t="e">
        <f t="shared" ca="1" si="22"/>
        <v>#NAME?</v>
      </c>
      <c r="CB20" s="241" t="e">
        <f t="shared" ca="1" si="22"/>
        <v>#NAME?</v>
      </c>
      <c r="CC20" s="241" t="e">
        <f t="shared" ca="1" si="22"/>
        <v>#NAME?</v>
      </c>
      <c r="CD20" s="241" t="e">
        <f t="shared" ca="1" si="22"/>
        <v>#NAME?</v>
      </c>
      <c r="CE20" s="241" t="e">
        <f t="shared" ca="1" si="22"/>
        <v>#NAME?</v>
      </c>
      <c r="CF20" s="241" t="e">
        <f t="shared" ca="1" si="22"/>
        <v>#NAME?</v>
      </c>
      <c r="CG20" s="241" t="e">
        <f t="shared" ca="1" si="22"/>
        <v>#NAME?</v>
      </c>
      <c r="CH20" s="241">
        <v>46054</v>
      </c>
      <c r="CI20" s="241"/>
      <c r="CJ20" s="241" t="str">
        <f>CJ4</f>
        <v>Meta</v>
      </c>
      <c r="CK20" s="241" t="e">
        <f ca="1">_xll.FIMMÊS(CG20,0)+1</f>
        <v>#NAME?</v>
      </c>
      <c r="CL20" s="241">
        <v>46081</v>
      </c>
      <c r="CM20" s="241" t="e">
        <f ca="1">_xll.FIMMÊS(CK20,0)+1</f>
        <v>#NAME?</v>
      </c>
      <c r="CN20" s="241" t="e">
        <f t="shared" ca="1" si="22"/>
        <v>#NAME?</v>
      </c>
      <c r="CO20" s="241" t="str">
        <f>CO4</f>
        <v>Meta</v>
      </c>
      <c r="CP20" s="241" t="e">
        <f ca="1">_xll.FIMMÊS(CN20,0)+1</f>
        <v>#NAME?</v>
      </c>
      <c r="CQ20" s="241" t="e">
        <f t="shared" ca="1" si="22"/>
        <v>#NAME?</v>
      </c>
      <c r="CR20" s="241" t="e">
        <f t="shared" ca="1" si="22"/>
        <v>#NAME?</v>
      </c>
      <c r="CS20" s="241" t="e">
        <f t="shared" ca="1" si="22"/>
        <v>#NAME?</v>
      </c>
      <c r="CT20" s="241" t="e">
        <f t="shared" ca="1" si="22"/>
        <v>#NAME?</v>
      </c>
      <c r="CU20" s="241" t="e">
        <f t="shared" ca="1" si="22"/>
        <v>#NAME?</v>
      </c>
      <c r="CV20" s="241" t="e">
        <f t="shared" ca="1" si="22"/>
        <v>#NAME?</v>
      </c>
      <c r="CW20" s="241" t="e">
        <f t="shared" ca="1" si="22"/>
        <v>#NAME?</v>
      </c>
      <c r="CX20" s="241" t="e">
        <f t="shared" ca="1" si="22"/>
        <v>#NAME?</v>
      </c>
      <c r="CY20" s="241" t="e">
        <f t="shared" ca="1" si="22"/>
        <v>#NAME?</v>
      </c>
      <c r="CZ20" s="241" t="e">
        <f t="shared" ca="1" si="22"/>
        <v>#NAME?</v>
      </c>
      <c r="DA20" s="241" t="e">
        <f t="shared" ca="1" si="22"/>
        <v>#NAME?</v>
      </c>
      <c r="DB20" s="241" t="e">
        <f t="shared" ca="1" si="22"/>
        <v>#NAME?</v>
      </c>
      <c r="DC20" s="241" t="e">
        <f t="shared" ca="1" si="22"/>
        <v>#NAME?</v>
      </c>
      <c r="DD20" s="241" t="e">
        <f t="shared" ca="1" si="22"/>
        <v>#NAME?</v>
      </c>
      <c r="DE20" s="241" t="e">
        <f t="shared" ca="1" si="22"/>
        <v>#NAME?</v>
      </c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</row>
    <row r="21" spans="1:256" s="246" customFormat="1" ht="25.5" x14ac:dyDescent="0.25">
      <c r="A21" s="277" t="s">
        <v>207</v>
      </c>
      <c r="B21" s="278" t="s">
        <v>208</v>
      </c>
      <c r="C21" s="279">
        <v>0</v>
      </c>
      <c r="D21" s="279">
        <v>0</v>
      </c>
      <c r="E21" s="279">
        <v>0</v>
      </c>
      <c r="F21" s="279">
        <v>2.4509803921568627E-3</v>
      </c>
      <c r="G21" s="279">
        <v>0</v>
      </c>
      <c r="H21" s="279">
        <v>3.0303030303030304E-2</v>
      </c>
      <c r="I21" s="279">
        <v>0.125</v>
      </c>
      <c r="J21" s="279">
        <v>0.14122137404580154</v>
      </c>
      <c r="K21" s="279">
        <v>9.9630996309963096E-2</v>
      </c>
      <c r="L21" s="279">
        <v>0.11872146118721461</v>
      </c>
      <c r="M21" s="279">
        <v>0.33980582524271846</v>
      </c>
      <c r="N21" s="279">
        <v>0.17511520737327188</v>
      </c>
      <c r="O21" s="278" t="s">
        <v>208</v>
      </c>
      <c r="P21" s="279">
        <v>5.4166666666666669E-2</v>
      </c>
      <c r="Q21" s="279">
        <v>1.2853470437017995E-2</v>
      </c>
      <c r="R21" s="279">
        <v>1.8018018018018018E-2</v>
      </c>
      <c r="S21" s="279">
        <v>4.4776119402985072E-2</v>
      </c>
      <c r="T21" s="279">
        <v>0</v>
      </c>
      <c r="U21" s="279">
        <v>3.5353535353535352E-2</v>
      </c>
      <c r="V21" s="279">
        <v>1.0526315789473684E-2</v>
      </c>
      <c r="W21" s="279">
        <v>5.1813471502590676E-3</v>
      </c>
      <c r="X21" s="279">
        <v>0</v>
      </c>
      <c r="Y21" s="279">
        <v>1.0676156583629894E-2</v>
      </c>
      <c r="Z21" s="279">
        <v>0</v>
      </c>
      <c r="AA21" s="279">
        <v>9.8360655737704916E-2</v>
      </c>
      <c r="AB21" s="278" t="s">
        <v>208</v>
      </c>
      <c r="AC21" s="279">
        <v>0</v>
      </c>
      <c r="AD21" s="292">
        <v>0.1396508728179551</v>
      </c>
      <c r="AE21" s="292">
        <v>0.29292929292929293</v>
      </c>
      <c r="AF21" s="292">
        <v>0.11055276381909548</v>
      </c>
      <c r="AG21" s="292">
        <v>4.0100250626566414E-2</v>
      </c>
      <c r="AH21" s="292">
        <v>8.8888888888888889E-3</v>
      </c>
      <c r="AI21" s="278" t="s">
        <v>209</v>
      </c>
      <c r="AJ21" s="292">
        <v>8.9999999999999993E-3</v>
      </c>
      <c r="AK21" s="292">
        <v>8.9820359281437123E-3</v>
      </c>
      <c r="AL21" s="292">
        <v>1.1389521640091117E-2</v>
      </c>
      <c r="AM21" s="292">
        <v>2.4813895781637717E-3</v>
      </c>
      <c r="AN21" s="292">
        <v>6.9605568445475635E-3</v>
      </c>
      <c r="AO21" s="293">
        <v>0</v>
      </c>
      <c r="AP21" s="278" t="s">
        <v>209</v>
      </c>
      <c r="AQ21" s="293">
        <f t="shared" ref="AQ21:BA21" si="23">IFERROR((AQ22/AQ23),0)</f>
        <v>0</v>
      </c>
      <c r="AR21" s="293">
        <f t="shared" si="23"/>
        <v>0</v>
      </c>
      <c r="AS21" s="293">
        <f t="shared" si="23"/>
        <v>0</v>
      </c>
      <c r="AT21" s="293">
        <f t="shared" si="23"/>
        <v>0</v>
      </c>
      <c r="AU21" s="293">
        <f t="shared" si="23"/>
        <v>0</v>
      </c>
      <c r="AV21" s="293">
        <f t="shared" si="23"/>
        <v>2.2075055187637969E-3</v>
      </c>
      <c r="AW21" s="293">
        <f t="shared" si="23"/>
        <v>0</v>
      </c>
      <c r="AX21" s="293">
        <f t="shared" si="23"/>
        <v>0</v>
      </c>
      <c r="AY21" s="293">
        <f t="shared" si="23"/>
        <v>0</v>
      </c>
      <c r="AZ21" s="293">
        <f t="shared" si="23"/>
        <v>0</v>
      </c>
      <c r="BA21" s="293">
        <f t="shared" si="23"/>
        <v>0</v>
      </c>
      <c r="BB21" s="280" t="s">
        <v>210</v>
      </c>
      <c r="BC21" s="243" t="s">
        <v>211</v>
      </c>
      <c r="BD21" s="294">
        <f t="shared" ref="BD21:DE21" si="24">IFERROR((BD22/BD23),0)</f>
        <v>0</v>
      </c>
      <c r="BE21" s="294">
        <f t="shared" si="24"/>
        <v>0</v>
      </c>
      <c r="BF21" s="294">
        <f t="shared" si="24"/>
        <v>0</v>
      </c>
      <c r="BG21" s="294">
        <f t="shared" si="24"/>
        <v>0</v>
      </c>
      <c r="BH21" s="294">
        <f t="shared" si="24"/>
        <v>0</v>
      </c>
      <c r="BI21" s="294">
        <f t="shared" si="24"/>
        <v>0</v>
      </c>
      <c r="BJ21" s="294">
        <f t="shared" si="24"/>
        <v>5.454545454545455E-3</v>
      </c>
      <c r="BK21" s="294">
        <f t="shared" si="24"/>
        <v>0</v>
      </c>
      <c r="BL21" s="294">
        <f t="shared" si="24"/>
        <v>0</v>
      </c>
      <c r="BM21" s="294">
        <f t="shared" si="24"/>
        <v>0</v>
      </c>
      <c r="BN21" s="294">
        <f t="shared" si="24"/>
        <v>0</v>
      </c>
      <c r="BO21" s="294">
        <f t="shared" si="24"/>
        <v>0</v>
      </c>
      <c r="BP21" s="294">
        <f t="shared" si="24"/>
        <v>0</v>
      </c>
      <c r="BQ21" s="294">
        <f t="shared" si="24"/>
        <v>0</v>
      </c>
      <c r="BR21" s="294">
        <f t="shared" si="24"/>
        <v>0</v>
      </c>
      <c r="BS21" s="294">
        <f t="shared" si="24"/>
        <v>0</v>
      </c>
      <c r="BT21" s="294">
        <f t="shared" si="24"/>
        <v>0</v>
      </c>
      <c r="BU21" s="294">
        <f t="shared" si="24"/>
        <v>0</v>
      </c>
      <c r="BV21" s="294">
        <f t="shared" si="24"/>
        <v>0</v>
      </c>
      <c r="BW21" s="294">
        <f t="shared" si="24"/>
        <v>0</v>
      </c>
      <c r="BX21" s="294">
        <f t="shared" si="24"/>
        <v>0</v>
      </c>
      <c r="BY21" s="294">
        <f t="shared" si="24"/>
        <v>0</v>
      </c>
      <c r="BZ21" s="294">
        <f t="shared" si="24"/>
        <v>0</v>
      </c>
      <c r="CA21" s="294">
        <f t="shared" si="24"/>
        <v>0</v>
      </c>
      <c r="CB21" s="294">
        <f t="shared" si="24"/>
        <v>0</v>
      </c>
      <c r="CC21" s="294">
        <f t="shared" si="24"/>
        <v>0</v>
      </c>
      <c r="CD21" s="294">
        <f t="shared" si="24"/>
        <v>0</v>
      </c>
      <c r="CE21" s="294">
        <f t="shared" si="24"/>
        <v>0</v>
      </c>
      <c r="CF21" s="294">
        <f t="shared" si="24"/>
        <v>0</v>
      </c>
      <c r="CG21" s="294">
        <f t="shared" si="24"/>
        <v>0</v>
      </c>
      <c r="CH21" s="294">
        <v>0</v>
      </c>
      <c r="CI21" s="280" t="s">
        <v>212</v>
      </c>
      <c r="CJ21" s="243" t="s">
        <v>211</v>
      </c>
      <c r="CK21" s="294">
        <f t="shared" si="24"/>
        <v>0</v>
      </c>
      <c r="CL21" s="294">
        <v>0</v>
      </c>
      <c r="CM21" s="294">
        <f t="shared" si="24"/>
        <v>0</v>
      </c>
      <c r="CN21" s="294">
        <f t="shared" si="24"/>
        <v>0</v>
      </c>
      <c r="CO21" s="243" t="s">
        <v>211</v>
      </c>
      <c r="CP21" s="294">
        <f t="shared" si="24"/>
        <v>0</v>
      </c>
      <c r="CQ21" s="294">
        <f t="shared" si="24"/>
        <v>5.6460369163952223E-2</v>
      </c>
      <c r="CR21" s="294">
        <f t="shared" si="24"/>
        <v>0</v>
      </c>
      <c r="CS21" s="294">
        <f t="shared" si="24"/>
        <v>0</v>
      </c>
      <c r="CT21" s="294">
        <f t="shared" si="24"/>
        <v>0</v>
      </c>
      <c r="CU21" s="294">
        <f t="shared" si="24"/>
        <v>0</v>
      </c>
      <c r="CV21" s="294">
        <f t="shared" si="24"/>
        <v>0</v>
      </c>
      <c r="CW21" s="294">
        <f t="shared" si="24"/>
        <v>0</v>
      </c>
      <c r="CX21" s="294">
        <f t="shared" si="24"/>
        <v>0</v>
      </c>
      <c r="CY21" s="294">
        <f t="shared" si="24"/>
        <v>0</v>
      </c>
      <c r="CZ21" s="294">
        <f t="shared" si="24"/>
        <v>0</v>
      </c>
      <c r="DA21" s="294">
        <f t="shared" si="24"/>
        <v>0</v>
      </c>
      <c r="DB21" s="294">
        <f t="shared" si="24"/>
        <v>0</v>
      </c>
      <c r="DC21" s="294">
        <f t="shared" si="24"/>
        <v>0</v>
      </c>
      <c r="DD21" s="294">
        <f t="shared" si="24"/>
        <v>0</v>
      </c>
      <c r="DE21" s="294">
        <f t="shared" si="24"/>
        <v>0</v>
      </c>
    </row>
    <row r="22" spans="1:256" s="250" customFormat="1" x14ac:dyDescent="0.2">
      <c r="A22" s="247" t="s">
        <v>213</v>
      </c>
      <c r="B22" s="281"/>
      <c r="C22" s="295"/>
      <c r="D22" s="295">
        <v>0</v>
      </c>
      <c r="E22" s="295">
        <v>0</v>
      </c>
      <c r="F22" s="295">
        <v>1</v>
      </c>
      <c r="G22" s="295">
        <v>0</v>
      </c>
      <c r="H22" s="295">
        <v>5</v>
      </c>
      <c r="I22" s="295">
        <v>25</v>
      </c>
      <c r="J22" s="295">
        <v>37</v>
      </c>
      <c r="K22" s="295">
        <v>27</v>
      </c>
      <c r="L22" s="295">
        <v>26</v>
      </c>
      <c r="M22" s="295">
        <v>70</v>
      </c>
      <c r="N22" s="295">
        <v>38</v>
      </c>
      <c r="O22" s="281"/>
      <c r="P22" s="295">
        <v>13</v>
      </c>
      <c r="Q22" s="295">
        <v>5</v>
      </c>
      <c r="R22" s="295">
        <v>6</v>
      </c>
      <c r="S22" s="295">
        <v>9</v>
      </c>
      <c r="T22" s="295">
        <v>0</v>
      </c>
      <c r="U22" s="295">
        <v>7</v>
      </c>
      <c r="V22" s="295">
        <v>2</v>
      </c>
      <c r="W22" s="295">
        <v>1</v>
      </c>
      <c r="X22" s="295">
        <v>0</v>
      </c>
      <c r="Y22" s="295">
        <v>3</v>
      </c>
      <c r="Z22" s="295">
        <v>0</v>
      </c>
      <c r="AA22" s="295">
        <v>24</v>
      </c>
      <c r="AB22" s="281"/>
      <c r="AC22" s="295">
        <v>0</v>
      </c>
      <c r="AD22" s="295">
        <v>56</v>
      </c>
      <c r="AE22" s="295">
        <v>58</v>
      </c>
      <c r="AF22" s="295">
        <v>44</v>
      </c>
      <c r="AG22" s="295">
        <v>16</v>
      </c>
      <c r="AH22" s="295">
        <v>4</v>
      </c>
      <c r="AI22" s="281"/>
      <c r="AJ22" s="295">
        <v>14</v>
      </c>
      <c r="AK22" s="295">
        <v>3</v>
      </c>
      <c r="AL22" s="295">
        <v>5</v>
      </c>
      <c r="AM22" s="295">
        <v>1</v>
      </c>
      <c r="AN22" s="295">
        <v>3</v>
      </c>
      <c r="AO22" s="295">
        <v>0</v>
      </c>
      <c r="AP22" s="281"/>
      <c r="AQ22" s="295">
        <v>0</v>
      </c>
      <c r="AR22" s="295">
        <v>0</v>
      </c>
      <c r="AS22" s="295">
        <v>0</v>
      </c>
      <c r="AT22" s="295">
        <v>0</v>
      </c>
      <c r="AU22" s="295">
        <v>0</v>
      </c>
      <c r="AV22" s="295">
        <v>1</v>
      </c>
      <c r="AW22" s="295">
        <v>0</v>
      </c>
      <c r="AX22" s="295">
        <v>0</v>
      </c>
      <c r="AY22" s="295">
        <v>0</v>
      </c>
      <c r="AZ22" s="295">
        <v>0</v>
      </c>
      <c r="BA22" s="295">
        <v>0</v>
      </c>
      <c r="BB22" s="247" t="s">
        <v>213</v>
      </c>
      <c r="BC22" s="281"/>
      <c r="BD22" s="295">
        <v>0</v>
      </c>
      <c r="BE22" s="295">
        <f>BA22</f>
        <v>0</v>
      </c>
      <c r="BF22" s="295">
        <v>0</v>
      </c>
      <c r="BG22" s="295">
        <v>0</v>
      </c>
      <c r="BH22" s="295">
        <v>0</v>
      </c>
      <c r="BI22" s="295">
        <v>0</v>
      </c>
      <c r="BJ22" s="295">
        <v>3</v>
      </c>
      <c r="BK22" s="295">
        <v>0</v>
      </c>
      <c r="BL22" s="295">
        <v>0</v>
      </c>
      <c r="BM22" s="295">
        <v>0</v>
      </c>
      <c r="BN22" s="295">
        <v>0</v>
      </c>
      <c r="BO22" s="295">
        <v>0</v>
      </c>
      <c r="BP22" s="295">
        <v>0</v>
      </c>
      <c r="BQ22" s="295">
        <v>0</v>
      </c>
      <c r="BR22" s="295">
        <v>0</v>
      </c>
      <c r="BS22" s="295">
        <v>0</v>
      </c>
      <c r="BT22" s="295">
        <v>0</v>
      </c>
      <c r="BU22" s="295">
        <v>0</v>
      </c>
      <c r="BV22" s="295">
        <v>0</v>
      </c>
      <c r="BW22" s="295">
        <v>0</v>
      </c>
      <c r="BX22" s="295">
        <v>0</v>
      </c>
      <c r="BY22" s="295">
        <v>0</v>
      </c>
      <c r="BZ22" s="295">
        <v>0</v>
      </c>
      <c r="CA22" s="295">
        <v>0</v>
      </c>
      <c r="CB22" s="295">
        <v>0</v>
      </c>
      <c r="CC22" s="295">
        <v>0</v>
      </c>
      <c r="CD22" s="295">
        <v>0</v>
      </c>
      <c r="CE22" s="295">
        <v>0</v>
      </c>
      <c r="CF22" s="295">
        <v>0</v>
      </c>
      <c r="CG22" s="295">
        <v>0</v>
      </c>
      <c r="CH22" s="295">
        <v>0</v>
      </c>
      <c r="CI22" s="247" t="s">
        <v>213</v>
      </c>
      <c r="CJ22" s="281"/>
      <c r="CK22" s="296">
        <v>0</v>
      </c>
      <c r="CL22" s="296">
        <v>0</v>
      </c>
      <c r="CM22" s="295">
        <v>0</v>
      </c>
      <c r="CN22" s="295"/>
      <c r="CO22" s="281"/>
      <c r="CP22" s="295"/>
      <c r="CQ22" s="295">
        <v>52</v>
      </c>
      <c r="CR22" s="295">
        <v>0</v>
      </c>
      <c r="CS22" s="295"/>
      <c r="CT22" s="295"/>
      <c r="CU22" s="295"/>
      <c r="CV22" s="295"/>
      <c r="CW22" s="295"/>
      <c r="CX22" s="295"/>
      <c r="CY22" s="295"/>
      <c r="CZ22" s="295"/>
      <c r="DA22" s="295"/>
      <c r="DB22" s="295"/>
      <c r="DC22" s="295"/>
      <c r="DD22" s="295"/>
      <c r="DE22" s="295"/>
      <c r="DF22" s="249"/>
      <c r="DG22" s="249"/>
      <c r="DH22" s="249"/>
      <c r="DI22" s="249"/>
      <c r="DJ22" s="249"/>
      <c r="DK22" s="249"/>
      <c r="DL22" s="249"/>
      <c r="DM22" s="249"/>
      <c r="DN22" s="249"/>
      <c r="DO22" s="249"/>
      <c r="DP22" s="249"/>
      <c r="DQ22" s="249"/>
      <c r="DR22" s="249"/>
      <c r="DS22" s="249"/>
      <c r="DT22" s="249"/>
      <c r="DU22" s="249"/>
      <c r="DV22" s="249"/>
      <c r="DW22" s="249"/>
      <c r="DX22" s="249"/>
      <c r="DY22" s="249"/>
      <c r="DZ22" s="249"/>
      <c r="EA22" s="249"/>
      <c r="EB22" s="249"/>
      <c r="EC22" s="249"/>
      <c r="ED22" s="249"/>
      <c r="EE22" s="249"/>
      <c r="EF22" s="249"/>
      <c r="EG22" s="249"/>
      <c r="EH22" s="249"/>
      <c r="EI22" s="249"/>
      <c r="EJ22" s="249"/>
      <c r="EK22" s="249"/>
      <c r="EL22" s="249"/>
      <c r="EM22" s="249"/>
      <c r="EN22" s="249"/>
      <c r="EO22" s="249"/>
      <c r="EP22" s="249"/>
      <c r="EQ22" s="249"/>
      <c r="ER22" s="249"/>
      <c r="ES22" s="249"/>
      <c r="ET22" s="249"/>
      <c r="EU22" s="249"/>
      <c r="EV22" s="249"/>
      <c r="EW22" s="249"/>
      <c r="EX22" s="249"/>
      <c r="EY22" s="249"/>
      <c r="EZ22" s="249"/>
      <c r="FA22" s="249"/>
      <c r="FB22" s="249"/>
      <c r="FC22" s="249"/>
      <c r="FD22" s="249"/>
      <c r="FE22" s="249"/>
      <c r="FF22" s="249"/>
      <c r="FG22" s="249"/>
      <c r="FH22" s="249"/>
      <c r="FI22" s="249"/>
      <c r="FJ22" s="249"/>
      <c r="FK22" s="249"/>
      <c r="FL22" s="249"/>
      <c r="FM22" s="249"/>
      <c r="FN22" s="249"/>
      <c r="FO22" s="249"/>
      <c r="FP22" s="249"/>
      <c r="FQ22" s="249"/>
      <c r="FR22" s="249"/>
      <c r="FS22" s="249"/>
      <c r="FT22" s="249"/>
      <c r="FU22" s="249"/>
      <c r="FV22" s="249"/>
      <c r="FW22" s="249"/>
      <c r="FX22" s="249"/>
      <c r="FY22" s="249"/>
      <c r="FZ22" s="249"/>
      <c r="GA22" s="249"/>
      <c r="GB22" s="249"/>
      <c r="GC22" s="249"/>
      <c r="GD22" s="249"/>
      <c r="GE22" s="249"/>
      <c r="GF22" s="249"/>
      <c r="GG22" s="249"/>
      <c r="GH22" s="249"/>
      <c r="GI22" s="249"/>
      <c r="GJ22" s="249"/>
      <c r="GK22" s="249"/>
      <c r="GL22" s="249"/>
      <c r="GM22" s="249"/>
      <c r="GN22" s="249"/>
      <c r="GO22" s="249"/>
      <c r="GP22" s="249"/>
      <c r="GQ22" s="249"/>
      <c r="GR22" s="249"/>
      <c r="GS22" s="249"/>
      <c r="GT22" s="249"/>
      <c r="GU22" s="249"/>
      <c r="GV22" s="249"/>
      <c r="GW22" s="249"/>
      <c r="GX22" s="249"/>
      <c r="GY22" s="249"/>
      <c r="GZ22" s="249"/>
      <c r="HA22" s="249"/>
      <c r="HB22" s="249"/>
      <c r="HC22" s="249"/>
      <c r="HD22" s="249"/>
      <c r="HE22" s="249"/>
      <c r="HF22" s="249"/>
      <c r="HG22" s="249"/>
      <c r="HH22" s="249"/>
      <c r="HI22" s="249"/>
      <c r="HJ22" s="249"/>
      <c r="HK22" s="249"/>
      <c r="HL22" s="249"/>
      <c r="HM22" s="249"/>
      <c r="HN22" s="249"/>
      <c r="HO22" s="249"/>
      <c r="HP22" s="249"/>
      <c r="HQ22" s="249"/>
      <c r="HR22" s="249"/>
      <c r="HS22" s="249"/>
      <c r="HT22" s="249"/>
      <c r="HU22" s="249"/>
      <c r="HV22" s="249"/>
      <c r="HW22" s="249"/>
      <c r="HX22" s="249"/>
      <c r="HY22" s="249"/>
      <c r="HZ22" s="249"/>
      <c r="IA22" s="249"/>
      <c r="IB22" s="249"/>
      <c r="IC22" s="249"/>
      <c r="ID22" s="249"/>
      <c r="IE22" s="249"/>
      <c r="IF22" s="249"/>
      <c r="IG22" s="249"/>
      <c r="IH22" s="249"/>
      <c r="II22" s="249"/>
      <c r="IJ22" s="249"/>
      <c r="IK22" s="249"/>
      <c r="IL22" s="249"/>
      <c r="IM22" s="249"/>
      <c r="IN22" s="249"/>
      <c r="IO22" s="249"/>
      <c r="IP22" s="249"/>
      <c r="IQ22" s="249"/>
      <c r="IR22" s="249"/>
      <c r="IS22" s="249"/>
      <c r="IT22" s="249"/>
      <c r="IU22" s="249"/>
      <c r="IV22" s="249"/>
    </row>
    <row r="23" spans="1:256" s="250" customFormat="1" x14ac:dyDescent="0.2">
      <c r="A23" s="247" t="s">
        <v>214</v>
      </c>
      <c r="B23" s="281"/>
      <c r="C23" s="297"/>
      <c r="D23" s="297">
        <v>401</v>
      </c>
      <c r="E23" s="297">
        <v>449</v>
      </c>
      <c r="F23" s="297">
        <v>408</v>
      </c>
      <c r="G23" s="297">
        <v>166</v>
      </c>
      <c r="H23" s="297">
        <v>165</v>
      </c>
      <c r="I23" s="297">
        <v>200</v>
      </c>
      <c r="J23" s="297">
        <v>262</v>
      </c>
      <c r="K23" s="297">
        <v>271</v>
      </c>
      <c r="L23" s="297">
        <v>219</v>
      </c>
      <c r="M23" s="297">
        <v>206</v>
      </c>
      <c r="N23" s="297">
        <v>217</v>
      </c>
      <c r="O23" s="281"/>
      <c r="P23" s="297">
        <v>240</v>
      </c>
      <c r="Q23" s="297">
        <v>389</v>
      </c>
      <c r="R23" s="297">
        <v>333</v>
      </c>
      <c r="S23" s="297">
        <v>201</v>
      </c>
      <c r="T23" s="297">
        <v>183</v>
      </c>
      <c r="U23" s="297">
        <v>198</v>
      </c>
      <c r="V23" s="297">
        <v>190</v>
      </c>
      <c r="W23" s="297">
        <v>193</v>
      </c>
      <c r="X23" s="297">
        <v>251</v>
      </c>
      <c r="Y23" s="297">
        <v>281</v>
      </c>
      <c r="Z23" s="297">
        <v>243</v>
      </c>
      <c r="AA23" s="297">
        <v>244</v>
      </c>
      <c r="AB23" s="281"/>
      <c r="AC23" s="297">
        <v>310</v>
      </c>
      <c r="AD23" s="297">
        <v>401</v>
      </c>
      <c r="AE23" s="297">
        <v>198</v>
      </c>
      <c r="AF23" s="297">
        <v>398</v>
      </c>
      <c r="AG23" s="297">
        <v>399</v>
      </c>
      <c r="AH23" s="297">
        <v>450</v>
      </c>
      <c r="AI23" s="281"/>
      <c r="AJ23" s="297">
        <v>269</v>
      </c>
      <c r="AK23" s="297">
        <v>334</v>
      </c>
      <c r="AL23" s="297">
        <v>439</v>
      </c>
      <c r="AM23" s="297">
        <v>403</v>
      </c>
      <c r="AN23" s="297">
        <v>431</v>
      </c>
      <c r="AO23" s="297">
        <v>407</v>
      </c>
      <c r="AP23" s="281"/>
      <c r="AQ23" s="297">
        <v>446</v>
      </c>
      <c r="AR23" s="297">
        <v>490</v>
      </c>
      <c r="AS23" s="297">
        <v>480</v>
      </c>
      <c r="AT23" s="297">
        <v>478</v>
      </c>
      <c r="AU23" s="297">
        <v>398</v>
      </c>
      <c r="AV23" s="297">
        <v>453</v>
      </c>
      <c r="AW23" s="297">
        <v>436</v>
      </c>
      <c r="AX23" s="297">
        <v>429</v>
      </c>
      <c r="AY23" s="297">
        <v>490</v>
      </c>
      <c r="AZ23" s="297">
        <v>459</v>
      </c>
      <c r="BA23" s="297">
        <v>459</v>
      </c>
      <c r="BB23" s="247" t="s">
        <v>214</v>
      </c>
      <c r="BC23" s="281"/>
      <c r="BD23" s="297">
        <v>459</v>
      </c>
      <c r="BE23" s="297">
        <f>BA23</f>
        <v>459</v>
      </c>
      <c r="BF23" s="297">
        <v>533</v>
      </c>
      <c r="BG23" s="297">
        <v>579</v>
      </c>
      <c r="BH23" s="297">
        <v>714</v>
      </c>
      <c r="BI23" s="297">
        <v>778</v>
      </c>
      <c r="BJ23" s="297">
        <v>550</v>
      </c>
      <c r="BK23" s="297">
        <v>566</v>
      </c>
      <c r="BL23" s="297">
        <v>577</v>
      </c>
      <c r="BM23" s="297">
        <v>547</v>
      </c>
      <c r="BN23" s="297">
        <v>598</v>
      </c>
      <c r="BO23" s="297">
        <v>732</v>
      </c>
      <c r="BP23" s="297">
        <v>676</v>
      </c>
      <c r="BQ23" s="297">
        <v>630</v>
      </c>
      <c r="BR23" s="297">
        <v>569</v>
      </c>
      <c r="BS23" s="297">
        <v>549</v>
      </c>
      <c r="BT23" s="297">
        <v>614</v>
      </c>
      <c r="BU23" s="297">
        <v>685</v>
      </c>
      <c r="BV23" s="297">
        <v>593</v>
      </c>
      <c r="BW23" s="297">
        <v>639</v>
      </c>
      <c r="BX23" s="297">
        <v>619</v>
      </c>
      <c r="BY23" s="297">
        <v>584</v>
      </c>
      <c r="BZ23" s="297">
        <v>561</v>
      </c>
      <c r="CA23" s="297">
        <v>636</v>
      </c>
      <c r="CB23" s="297">
        <v>608</v>
      </c>
      <c r="CC23" s="297">
        <v>584</v>
      </c>
      <c r="CD23" s="297">
        <v>641</v>
      </c>
      <c r="CE23" s="297">
        <v>619</v>
      </c>
      <c r="CF23" s="297">
        <v>652</v>
      </c>
      <c r="CG23" s="297">
        <v>571</v>
      </c>
      <c r="CH23" s="297">
        <v>0</v>
      </c>
      <c r="CI23" s="247" t="s">
        <v>214</v>
      </c>
      <c r="CJ23" s="281"/>
      <c r="CK23" s="298">
        <v>0</v>
      </c>
      <c r="CL23" s="298">
        <v>0</v>
      </c>
      <c r="CM23" s="297">
        <v>786</v>
      </c>
      <c r="CN23" s="297"/>
      <c r="CO23" s="281"/>
      <c r="CP23" s="297"/>
      <c r="CQ23" s="297">
        <v>921</v>
      </c>
      <c r="CR23" s="297">
        <v>934</v>
      </c>
      <c r="CS23" s="297"/>
      <c r="CT23" s="297"/>
      <c r="CU23" s="297"/>
      <c r="CV23" s="297"/>
      <c r="CW23" s="297"/>
      <c r="CX23" s="297"/>
      <c r="CY23" s="297"/>
      <c r="CZ23" s="297"/>
      <c r="DA23" s="297"/>
      <c r="DB23" s="297"/>
      <c r="DC23" s="297"/>
      <c r="DD23" s="297"/>
      <c r="DE23" s="297"/>
      <c r="DF23" s="249"/>
      <c r="DG23" s="249"/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249"/>
      <c r="EP23" s="249"/>
      <c r="EQ23" s="249"/>
      <c r="ER23" s="249"/>
      <c r="ES23" s="249"/>
      <c r="ET23" s="249"/>
      <c r="EU23" s="249"/>
      <c r="EV23" s="249"/>
      <c r="EW23" s="249"/>
      <c r="EX23" s="249"/>
      <c r="EY23" s="249"/>
      <c r="EZ23" s="249"/>
      <c r="FA23" s="249"/>
      <c r="FB23" s="249"/>
      <c r="FC23" s="249"/>
      <c r="FD23" s="249"/>
      <c r="FE23" s="249"/>
      <c r="FF23" s="249"/>
      <c r="FG23" s="249"/>
      <c r="FH23" s="249"/>
      <c r="FI23" s="249"/>
      <c r="FJ23" s="249"/>
      <c r="FK23" s="249"/>
      <c r="FL23" s="249"/>
      <c r="FM23" s="249"/>
      <c r="FN23" s="249"/>
      <c r="FO23" s="249"/>
      <c r="FP23" s="249"/>
      <c r="FQ23" s="249"/>
      <c r="FR23" s="249"/>
      <c r="FS23" s="249"/>
      <c r="FT23" s="249"/>
      <c r="FU23" s="249"/>
      <c r="FV23" s="249"/>
      <c r="FW23" s="249"/>
      <c r="FX23" s="249"/>
      <c r="FY23" s="249"/>
      <c r="FZ23" s="249"/>
      <c r="GA23" s="249"/>
      <c r="GB23" s="249"/>
      <c r="GC23" s="249"/>
      <c r="GD23" s="249"/>
      <c r="GE23" s="249"/>
      <c r="GF23" s="249"/>
      <c r="GG23" s="249"/>
      <c r="GH23" s="249"/>
      <c r="GI23" s="249"/>
      <c r="GJ23" s="249"/>
      <c r="GK23" s="249"/>
      <c r="GL23" s="249"/>
      <c r="GM23" s="249"/>
      <c r="GN23" s="249"/>
      <c r="GO23" s="249"/>
      <c r="GP23" s="249"/>
      <c r="GQ23" s="249"/>
      <c r="GR23" s="249"/>
      <c r="GS23" s="249"/>
      <c r="GT23" s="249"/>
      <c r="GU23" s="249"/>
      <c r="GV23" s="249"/>
      <c r="GW23" s="249"/>
      <c r="GX23" s="249"/>
      <c r="GY23" s="249"/>
      <c r="GZ23" s="249"/>
      <c r="HA23" s="249"/>
      <c r="HB23" s="249"/>
      <c r="HC23" s="249"/>
      <c r="HD23" s="249"/>
      <c r="HE23" s="249"/>
      <c r="HF23" s="249"/>
      <c r="HG23" s="249"/>
      <c r="HH23" s="249"/>
      <c r="HI23" s="249"/>
      <c r="HJ23" s="249"/>
      <c r="HK23" s="249"/>
      <c r="HL23" s="249"/>
      <c r="HM23" s="249"/>
      <c r="HN23" s="249"/>
      <c r="HO23" s="249"/>
      <c r="HP23" s="249"/>
      <c r="HQ23" s="249"/>
      <c r="HR23" s="249"/>
      <c r="HS23" s="249"/>
      <c r="HT23" s="249"/>
      <c r="HU23" s="249"/>
      <c r="HV23" s="249"/>
      <c r="HW23" s="249"/>
      <c r="HX23" s="249"/>
      <c r="HY23" s="249"/>
      <c r="HZ23" s="249"/>
      <c r="IA23" s="249"/>
      <c r="IB23" s="249"/>
      <c r="IC23" s="249"/>
      <c r="ID23" s="249"/>
      <c r="IE23" s="249"/>
      <c r="IF23" s="249"/>
      <c r="IG23" s="249"/>
      <c r="IH23" s="249"/>
      <c r="II23" s="249"/>
      <c r="IJ23" s="249"/>
      <c r="IK23" s="249"/>
      <c r="IL23" s="249"/>
      <c r="IM23" s="249"/>
      <c r="IN23" s="249"/>
      <c r="IO23" s="249"/>
      <c r="IP23" s="249"/>
      <c r="IQ23" s="249"/>
      <c r="IR23" s="249"/>
      <c r="IS23" s="249"/>
      <c r="IT23" s="249"/>
      <c r="IU23" s="249"/>
      <c r="IV23" s="249"/>
    </row>
    <row r="24" spans="1:256" s="291" customFormat="1" x14ac:dyDescent="0.2">
      <c r="A24" s="288"/>
      <c r="B24" s="289"/>
      <c r="C24" s="289">
        <v>43831</v>
      </c>
      <c r="D24" s="289">
        <v>43862</v>
      </c>
      <c r="E24" s="289">
        <v>43891</v>
      </c>
      <c r="F24" s="289">
        <v>43922</v>
      </c>
      <c r="G24" s="289">
        <v>43952</v>
      </c>
      <c r="H24" s="289">
        <v>43983</v>
      </c>
      <c r="I24" s="289">
        <v>44013</v>
      </c>
      <c r="J24" s="289">
        <v>44044</v>
      </c>
      <c r="K24" s="289">
        <v>44075</v>
      </c>
      <c r="L24" s="289">
        <v>44105</v>
      </c>
      <c r="M24" s="289">
        <v>44136</v>
      </c>
      <c r="N24" s="289">
        <v>44166</v>
      </c>
      <c r="O24" s="289"/>
      <c r="P24" s="289">
        <v>44197</v>
      </c>
      <c r="Q24" s="289">
        <v>44228</v>
      </c>
      <c r="R24" s="289">
        <v>44256</v>
      </c>
      <c r="S24" s="289">
        <v>44287</v>
      </c>
      <c r="T24" s="289">
        <v>44317</v>
      </c>
      <c r="U24" s="289">
        <v>44348</v>
      </c>
      <c r="V24" s="289">
        <v>44378</v>
      </c>
      <c r="W24" s="289">
        <v>44409</v>
      </c>
      <c r="X24" s="289">
        <v>44440</v>
      </c>
      <c r="Y24" s="289">
        <v>44470</v>
      </c>
      <c r="Z24" s="289">
        <v>44501</v>
      </c>
      <c r="AA24" s="289">
        <v>44531</v>
      </c>
      <c r="AB24" s="289"/>
      <c r="AC24" s="289">
        <v>44562</v>
      </c>
      <c r="AD24" s="289">
        <v>44593</v>
      </c>
      <c r="AE24" s="289">
        <v>44621</v>
      </c>
      <c r="AF24" s="289">
        <v>44652</v>
      </c>
      <c r="AG24" s="289">
        <v>44682</v>
      </c>
      <c r="AH24" s="289">
        <v>44713</v>
      </c>
      <c r="AI24" s="289"/>
      <c r="AJ24" s="289">
        <v>44743</v>
      </c>
      <c r="AK24" s="289">
        <v>44774</v>
      </c>
      <c r="AL24" s="289">
        <v>44805</v>
      </c>
      <c r="AM24" s="289">
        <v>44835</v>
      </c>
      <c r="AN24" s="289">
        <v>44866</v>
      </c>
      <c r="AO24" s="289">
        <v>44896</v>
      </c>
      <c r="AP24" s="289" t="str">
        <f>AP20</f>
        <v>Meta</v>
      </c>
      <c r="AQ24" s="289">
        <v>44927</v>
      </c>
      <c r="AR24" s="289">
        <v>44958</v>
      </c>
      <c r="AS24" s="289">
        <v>44986</v>
      </c>
      <c r="AT24" s="289">
        <v>45017</v>
      </c>
      <c r="AU24" s="289">
        <v>45047</v>
      </c>
      <c r="AV24" s="289">
        <v>45078</v>
      </c>
      <c r="AW24" s="289">
        <v>45108</v>
      </c>
      <c r="AX24" s="289">
        <v>45139</v>
      </c>
      <c r="AY24" s="289">
        <v>45170</v>
      </c>
      <c r="AZ24" s="289" t="str">
        <f>AZ4</f>
        <v>01-15-Out-23</v>
      </c>
      <c r="BA24" s="289">
        <f>BA4</f>
        <v>45200</v>
      </c>
      <c r="BB24" s="241"/>
      <c r="BC24" s="241" t="s">
        <v>7</v>
      </c>
      <c r="BD24" s="241" t="str">
        <f t="shared" ref="BD24:CG24" si="25">BD4</f>
        <v>16-31-Out-23</v>
      </c>
      <c r="BE24" s="241">
        <f t="shared" si="25"/>
        <v>45200</v>
      </c>
      <c r="BF24" s="241" t="e">
        <f t="shared" ca="1" si="25"/>
        <v>#NAME?</v>
      </c>
      <c r="BG24" s="241" t="e">
        <f t="shared" ca="1" si="25"/>
        <v>#NAME?</v>
      </c>
      <c r="BH24" s="241" t="e">
        <f t="shared" ca="1" si="25"/>
        <v>#NAME?</v>
      </c>
      <c r="BI24" s="241" t="e">
        <f t="shared" ca="1" si="25"/>
        <v>#NAME?</v>
      </c>
      <c r="BJ24" s="241" t="e">
        <f t="shared" ca="1" si="25"/>
        <v>#NAME?</v>
      </c>
      <c r="BK24" s="241" t="e">
        <f t="shared" ca="1" si="25"/>
        <v>#NAME?</v>
      </c>
      <c r="BL24" s="241" t="e">
        <f t="shared" ca="1" si="25"/>
        <v>#NAME?</v>
      </c>
      <c r="BM24" s="241" t="e">
        <f t="shared" ca="1" si="25"/>
        <v>#NAME?</v>
      </c>
      <c r="BN24" s="241" t="e">
        <f t="shared" ca="1" si="25"/>
        <v>#NAME?</v>
      </c>
      <c r="BO24" s="241" t="e">
        <f t="shared" ca="1" si="25"/>
        <v>#NAME?</v>
      </c>
      <c r="BP24" s="241" t="e">
        <f t="shared" ca="1" si="25"/>
        <v>#NAME?</v>
      </c>
      <c r="BQ24" s="241" t="e">
        <f t="shared" ca="1" si="25"/>
        <v>#NAME?</v>
      </c>
      <c r="BR24" s="241" t="e">
        <f t="shared" ca="1" si="25"/>
        <v>#NAME?</v>
      </c>
      <c r="BS24" s="241" t="e">
        <f t="shared" ca="1" si="25"/>
        <v>#NAME?</v>
      </c>
      <c r="BT24" s="241" t="e">
        <f t="shared" ca="1" si="25"/>
        <v>#NAME?</v>
      </c>
      <c r="BU24" s="241" t="e">
        <f t="shared" ca="1" si="25"/>
        <v>#NAME?</v>
      </c>
      <c r="BV24" s="241" t="e">
        <f t="shared" ca="1" si="25"/>
        <v>#NAME?</v>
      </c>
      <c r="BW24" s="241" t="e">
        <f t="shared" ca="1" si="25"/>
        <v>#NAME?</v>
      </c>
      <c r="BX24" s="241" t="e">
        <f t="shared" ca="1" si="25"/>
        <v>#NAME?</v>
      </c>
      <c r="BY24" s="241" t="e">
        <f t="shared" ca="1" si="25"/>
        <v>#NAME?</v>
      </c>
      <c r="BZ24" s="241" t="e">
        <f t="shared" ca="1" si="25"/>
        <v>#NAME?</v>
      </c>
      <c r="CA24" s="241" t="e">
        <f t="shared" ca="1" si="25"/>
        <v>#NAME?</v>
      </c>
      <c r="CB24" s="241" t="e">
        <f t="shared" ca="1" si="25"/>
        <v>#NAME?</v>
      </c>
      <c r="CC24" s="241" t="e">
        <f t="shared" ca="1" si="25"/>
        <v>#NAME?</v>
      </c>
      <c r="CD24" s="241" t="e">
        <f t="shared" ca="1" si="25"/>
        <v>#NAME?</v>
      </c>
      <c r="CE24" s="241" t="e">
        <f t="shared" ca="1" si="25"/>
        <v>#NAME?</v>
      </c>
      <c r="CF24" s="241" t="e">
        <f t="shared" ca="1" si="25"/>
        <v>#NAME?</v>
      </c>
      <c r="CG24" s="241" t="e">
        <f t="shared" ca="1" si="25"/>
        <v>#NAME?</v>
      </c>
      <c r="CH24" s="241" t="s">
        <v>21</v>
      </c>
      <c r="CI24" s="241"/>
      <c r="CJ24" s="241" t="str">
        <f>CJ20</f>
        <v>Meta</v>
      </c>
      <c r="CK24" s="241" t="str">
        <f t="shared" ref="CK24:DE24" si="26">CK4</f>
        <v>16/03 à 31/03</v>
      </c>
      <c r="CL24" s="241">
        <v>46082</v>
      </c>
      <c r="CM24" s="241">
        <f t="shared" si="26"/>
        <v>46113</v>
      </c>
      <c r="CN24" s="241" t="str">
        <f t="shared" si="26"/>
        <v>01/05 à 15/05</v>
      </c>
      <c r="CO24" s="241" t="str">
        <f>CO20</f>
        <v>Meta</v>
      </c>
      <c r="CP24" s="241" t="str">
        <f t="shared" si="26"/>
        <v>16/05 à 31/05</v>
      </c>
      <c r="CQ24" s="241">
        <f t="shared" si="26"/>
        <v>46143</v>
      </c>
      <c r="CR24" s="241" t="e">
        <f t="shared" ca="1" si="26"/>
        <v>#NAME?</v>
      </c>
      <c r="CS24" s="241" t="e">
        <f t="shared" ca="1" si="26"/>
        <v>#NAME?</v>
      </c>
      <c r="CT24" s="241" t="e">
        <f t="shared" ca="1" si="26"/>
        <v>#NAME?</v>
      </c>
      <c r="CU24" s="241" t="e">
        <f t="shared" ca="1" si="26"/>
        <v>#NAME?</v>
      </c>
      <c r="CV24" s="241" t="e">
        <f t="shared" ca="1" si="26"/>
        <v>#NAME?</v>
      </c>
      <c r="CW24" s="241" t="e">
        <f t="shared" ca="1" si="26"/>
        <v>#NAME?</v>
      </c>
      <c r="CX24" s="241" t="e">
        <f t="shared" ca="1" si="26"/>
        <v>#NAME?</v>
      </c>
      <c r="CY24" s="241" t="e">
        <f t="shared" ca="1" si="26"/>
        <v>#NAME?</v>
      </c>
      <c r="CZ24" s="241" t="e">
        <f t="shared" ca="1" si="26"/>
        <v>#NAME?</v>
      </c>
      <c r="DA24" s="241" t="e">
        <f t="shared" ca="1" si="26"/>
        <v>#NAME?</v>
      </c>
      <c r="DB24" s="241" t="e">
        <f t="shared" ca="1" si="26"/>
        <v>#NAME?</v>
      </c>
      <c r="DC24" s="241" t="e">
        <f t="shared" ca="1" si="26"/>
        <v>#NAME?</v>
      </c>
      <c r="DD24" s="241" t="e">
        <f t="shared" ca="1" si="26"/>
        <v>#NAME?</v>
      </c>
      <c r="DE24" s="241" t="str">
        <f t="shared" si="26"/>
        <v>01/08 a 24/08</v>
      </c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</row>
    <row r="25" spans="1:256" s="246" customFormat="1" x14ac:dyDescent="0.25">
      <c r="A25" s="299" t="s">
        <v>215</v>
      </c>
      <c r="B25" s="300" t="s">
        <v>201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0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0"/>
      <c r="AC25" s="301"/>
      <c r="AD25" s="301"/>
      <c r="AE25" s="301"/>
      <c r="AF25" s="301"/>
      <c r="AG25" s="301"/>
      <c r="AH25" s="301"/>
      <c r="AI25" s="300"/>
      <c r="AJ25" s="301"/>
      <c r="AK25" s="301"/>
      <c r="AL25" s="301"/>
      <c r="AM25" s="301"/>
      <c r="AN25" s="301"/>
      <c r="AO25" s="301"/>
      <c r="AP25" s="300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280" t="s">
        <v>215</v>
      </c>
      <c r="BC25" s="212" t="s">
        <v>201</v>
      </c>
      <c r="BD25" s="212">
        <f t="shared" ref="BD25:DE25" si="27">IFERROR(ROUND((BD26/BD27),4),0)</f>
        <v>0</v>
      </c>
      <c r="BE25" s="212">
        <f t="shared" si="27"/>
        <v>0</v>
      </c>
      <c r="BF25" s="212">
        <f t="shared" si="27"/>
        <v>2.58E-2</v>
      </c>
      <c r="BG25" s="212">
        <f t="shared" si="27"/>
        <v>7.1999999999999998E-3</v>
      </c>
      <c r="BH25" s="212">
        <f t="shared" si="27"/>
        <v>7.1000000000000004E-3</v>
      </c>
      <c r="BI25" s="212">
        <f t="shared" si="27"/>
        <v>7.1000000000000004E-3</v>
      </c>
      <c r="BJ25" s="212">
        <f t="shared" si="27"/>
        <v>1.41E-2</v>
      </c>
      <c r="BK25" s="212">
        <f t="shared" si="27"/>
        <v>0</v>
      </c>
      <c r="BL25" s="212">
        <f t="shared" si="27"/>
        <v>1.32E-2</v>
      </c>
      <c r="BM25" s="212">
        <f t="shared" si="27"/>
        <v>0</v>
      </c>
      <c r="BN25" s="212">
        <f t="shared" si="27"/>
        <v>2.0799999999999999E-2</v>
      </c>
      <c r="BO25" s="212">
        <f t="shared" si="27"/>
        <v>1.4E-2</v>
      </c>
      <c r="BP25" s="212">
        <f t="shared" si="27"/>
        <v>0</v>
      </c>
      <c r="BQ25" s="212">
        <f t="shared" si="27"/>
        <v>0</v>
      </c>
      <c r="BR25" s="212">
        <f t="shared" si="27"/>
        <v>2.5000000000000001E-2</v>
      </c>
      <c r="BS25" s="212">
        <f t="shared" si="27"/>
        <v>2.76E-2</v>
      </c>
      <c r="BT25" s="212">
        <f t="shared" si="27"/>
        <v>2.1299999999999999E-2</v>
      </c>
      <c r="BU25" s="212">
        <f t="shared" si="27"/>
        <v>2.1000000000000001E-2</v>
      </c>
      <c r="BV25" s="212">
        <f t="shared" si="27"/>
        <v>2.76E-2</v>
      </c>
      <c r="BW25" s="212">
        <f t="shared" si="27"/>
        <v>2.1000000000000001E-2</v>
      </c>
      <c r="BX25" s="212">
        <f t="shared" si="27"/>
        <v>2.0400000000000001E-2</v>
      </c>
      <c r="BY25" s="212">
        <f t="shared" si="27"/>
        <v>7.0000000000000001E-3</v>
      </c>
      <c r="BZ25" s="212">
        <f t="shared" si="27"/>
        <v>1.43E-2</v>
      </c>
      <c r="CA25" s="212">
        <f t="shared" si="27"/>
        <v>0</v>
      </c>
      <c r="CB25" s="212">
        <f t="shared" si="27"/>
        <v>1.3599999999999999E-2</v>
      </c>
      <c r="CC25" s="212">
        <f t="shared" si="27"/>
        <v>7.3000000000000001E-3</v>
      </c>
      <c r="CD25" s="212">
        <f t="shared" si="27"/>
        <v>1.46E-2</v>
      </c>
      <c r="CE25" s="212">
        <f t="shared" si="27"/>
        <v>7.4000000000000003E-3</v>
      </c>
      <c r="CF25" s="212">
        <f t="shared" si="27"/>
        <v>7.1999999999999998E-3</v>
      </c>
      <c r="CG25" s="212">
        <f t="shared" si="27"/>
        <v>7.0000000000000001E-3</v>
      </c>
      <c r="CH25" s="212">
        <v>4.5999999999999999E-3</v>
      </c>
      <c r="CI25" s="280" t="s">
        <v>216</v>
      </c>
      <c r="CJ25" s="302" t="s">
        <v>201</v>
      </c>
      <c r="CK25" s="212">
        <f t="shared" si="27"/>
        <v>0</v>
      </c>
      <c r="CL25" s="212">
        <v>2.3E-3</v>
      </c>
      <c r="CM25" s="212">
        <f t="shared" si="27"/>
        <v>8.3000000000000001E-3</v>
      </c>
      <c r="CN25" s="212">
        <f t="shared" si="27"/>
        <v>0</v>
      </c>
      <c r="CO25" s="302" t="s">
        <v>201</v>
      </c>
      <c r="CP25" s="212">
        <f t="shared" si="27"/>
        <v>0</v>
      </c>
      <c r="CQ25" s="212">
        <f t="shared" si="27"/>
        <v>0</v>
      </c>
      <c r="CR25" s="212">
        <f t="shared" si="27"/>
        <v>3.7000000000000002E-3</v>
      </c>
      <c r="CS25" s="212">
        <f t="shared" si="27"/>
        <v>0</v>
      </c>
      <c r="CT25" s="212">
        <f t="shared" si="27"/>
        <v>0</v>
      </c>
      <c r="CU25" s="212">
        <f t="shared" si="27"/>
        <v>0</v>
      </c>
      <c r="CV25" s="212">
        <f t="shared" si="27"/>
        <v>0</v>
      </c>
      <c r="CW25" s="212">
        <f t="shared" si="27"/>
        <v>0</v>
      </c>
      <c r="CX25" s="212">
        <f t="shared" si="27"/>
        <v>0</v>
      </c>
      <c r="CY25" s="212">
        <f t="shared" si="27"/>
        <v>0</v>
      </c>
      <c r="CZ25" s="212">
        <f t="shared" si="27"/>
        <v>0</v>
      </c>
      <c r="DA25" s="212">
        <f t="shared" si="27"/>
        <v>0</v>
      </c>
      <c r="DB25" s="212">
        <f t="shared" si="27"/>
        <v>0</v>
      </c>
      <c r="DC25" s="212">
        <f t="shared" si="27"/>
        <v>0</v>
      </c>
      <c r="DD25" s="212">
        <f t="shared" si="27"/>
        <v>0</v>
      </c>
      <c r="DE25" s="212">
        <f t="shared" si="27"/>
        <v>0</v>
      </c>
    </row>
    <row r="26" spans="1:256" s="250" customFormat="1" x14ac:dyDescent="0.2">
      <c r="A26" s="303" t="s">
        <v>217</v>
      </c>
      <c r="B26" s="304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  <c r="O26" s="304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4"/>
      <c r="AC26" s="305"/>
      <c r="AD26" s="305"/>
      <c r="AE26" s="305"/>
      <c r="AF26" s="305"/>
      <c r="AG26" s="305"/>
      <c r="AH26" s="305"/>
      <c r="AI26" s="304"/>
      <c r="AJ26" s="305"/>
      <c r="AK26" s="305"/>
      <c r="AL26" s="305"/>
      <c r="AM26" s="305"/>
      <c r="AN26" s="305"/>
      <c r="AO26" s="305"/>
      <c r="AP26" s="304"/>
      <c r="AQ26" s="305"/>
      <c r="AR26" s="305"/>
      <c r="AS26" s="305"/>
      <c r="AT26" s="305"/>
      <c r="AU26" s="305"/>
      <c r="AV26" s="305"/>
      <c r="AW26" s="305"/>
      <c r="AX26" s="305"/>
      <c r="AY26" s="305"/>
      <c r="AZ26" s="305"/>
      <c r="BA26" s="305"/>
      <c r="BB26" s="247" t="s">
        <v>217</v>
      </c>
      <c r="BC26" s="126"/>
      <c r="BD26" s="286">
        <v>0</v>
      </c>
      <c r="BE26" s="286">
        <v>0</v>
      </c>
      <c r="BF26" s="286">
        <v>4</v>
      </c>
      <c r="BG26" s="286">
        <v>1</v>
      </c>
      <c r="BH26" s="286">
        <v>1</v>
      </c>
      <c r="BI26" s="286">
        <v>1</v>
      </c>
      <c r="BJ26" s="286">
        <v>2</v>
      </c>
      <c r="BK26" s="286">
        <v>0</v>
      </c>
      <c r="BL26" s="286">
        <v>2</v>
      </c>
      <c r="BM26" s="286">
        <v>0</v>
      </c>
      <c r="BN26" s="286">
        <v>3</v>
      </c>
      <c r="BO26" s="286">
        <v>2</v>
      </c>
      <c r="BP26" s="286">
        <v>0</v>
      </c>
      <c r="BQ26" s="286">
        <v>0</v>
      </c>
      <c r="BR26" s="286">
        <v>4</v>
      </c>
      <c r="BS26" s="286">
        <v>4</v>
      </c>
      <c r="BT26" s="286">
        <v>3</v>
      </c>
      <c r="BU26" s="286">
        <v>3</v>
      </c>
      <c r="BV26" s="286">
        <v>4</v>
      </c>
      <c r="BW26" s="286">
        <v>3</v>
      </c>
      <c r="BX26" s="286">
        <v>3</v>
      </c>
      <c r="BY26" s="286">
        <v>1</v>
      </c>
      <c r="BZ26" s="286">
        <v>2</v>
      </c>
      <c r="CA26" s="286">
        <v>0</v>
      </c>
      <c r="CB26" s="286">
        <v>2</v>
      </c>
      <c r="CC26" s="286">
        <v>1</v>
      </c>
      <c r="CD26" s="286">
        <v>2</v>
      </c>
      <c r="CE26" s="286">
        <v>1</v>
      </c>
      <c r="CF26" s="286">
        <v>1</v>
      </c>
      <c r="CG26" s="286">
        <v>1</v>
      </c>
      <c r="CH26" s="286">
        <v>1</v>
      </c>
      <c r="CI26" s="247" t="s">
        <v>217</v>
      </c>
      <c r="CJ26" s="126"/>
      <c r="CK26" s="287">
        <v>0</v>
      </c>
      <c r="CL26" s="287">
        <v>1</v>
      </c>
      <c r="CM26" s="286">
        <v>2</v>
      </c>
      <c r="CN26" s="286"/>
      <c r="CO26" s="126"/>
      <c r="CP26" s="286"/>
      <c r="CQ26" s="286">
        <v>0</v>
      </c>
      <c r="CR26" s="286">
        <v>2</v>
      </c>
      <c r="CS26" s="286"/>
      <c r="CT26" s="286"/>
      <c r="CU26" s="286"/>
      <c r="CV26" s="286"/>
      <c r="CW26" s="286"/>
      <c r="CX26" s="286"/>
      <c r="CY26" s="286"/>
      <c r="CZ26" s="286"/>
      <c r="DA26" s="286"/>
      <c r="DB26" s="286"/>
      <c r="DC26" s="286"/>
      <c r="DD26" s="286"/>
      <c r="DE26" s="286"/>
      <c r="DF26" s="249"/>
      <c r="DG26" s="249"/>
      <c r="DH26" s="249"/>
      <c r="DI26" s="249"/>
      <c r="DJ26" s="249"/>
      <c r="DK26" s="249"/>
      <c r="DL26" s="249"/>
      <c r="DM26" s="249"/>
      <c r="DN26" s="249"/>
      <c r="DO26" s="249"/>
      <c r="DP26" s="249"/>
      <c r="DQ26" s="249"/>
      <c r="DR26" s="249"/>
      <c r="DS26" s="249"/>
      <c r="DT26" s="249"/>
      <c r="DU26" s="249"/>
      <c r="DV26" s="249"/>
      <c r="DW26" s="249"/>
      <c r="DX26" s="249"/>
      <c r="DY26" s="249"/>
      <c r="DZ26" s="249"/>
      <c r="EA26" s="249"/>
      <c r="EB26" s="249"/>
      <c r="EC26" s="249"/>
      <c r="ED26" s="249"/>
      <c r="EE26" s="249"/>
      <c r="EF26" s="249"/>
      <c r="EG26" s="249"/>
      <c r="EH26" s="249"/>
      <c r="EI26" s="249"/>
      <c r="EJ26" s="249"/>
      <c r="EK26" s="249"/>
      <c r="EL26" s="249"/>
      <c r="EM26" s="249"/>
      <c r="EN26" s="249"/>
      <c r="EO26" s="249"/>
      <c r="EP26" s="249"/>
      <c r="EQ26" s="249"/>
      <c r="ER26" s="249"/>
      <c r="ES26" s="249"/>
      <c r="ET26" s="249"/>
      <c r="EU26" s="249"/>
      <c r="EV26" s="249"/>
      <c r="EW26" s="249"/>
      <c r="EX26" s="249"/>
      <c r="EY26" s="249"/>
      <c r="EZ26" s="249"/>
      <c r="FA26" s="249"/>
      <c r="FB26" s="249"/>
      <c r="FC26" s="249"/>
      <c r="FD26" s="249"/>
      <c r="FE26" s="249"/>
      <c r="FF26" s="249"/>
      <c r="FG26" s="249"/>
      <c r="FH26" s="249"/>
      <c r="FI26" s="249"/>
      <c r="FJ26" s="249"/>
      <c r="FK26" s="249"/>
      <c r="FL26" s="249"/>
      <c r="FM26" s="249"/>
      <c r="FN26" s="249"/>
      <c r="FO26" s="249"/>
      <c r="FP26" s="249"/>
      <c r="FQ26" s="249"/>
      <c r="FR26" s="249"/>
      <c r="FS26" s="249"/>
      <c r="FT26" s="249"/>
      <c r="FU26" s="249"/>
      <c r="FV26" s="249"/>
      <c r="FW26" s="249"/>
      <c r="FX26" s="249"/>
      <c r="FY26" s="249"/>
      <c r="FZ26" s="249"/>
      <c r="GA26" s="249"/>
      <c r="GB26" s="249"/>
      <c r="GC26" s="249"/>
      <c r="GD26" s="249"/>
      <c r="GE26" s="249"/>
      <c r="GF26" s="249"/>
      <c r="GG26" s="249"/>
      <c r="GH26" s="249"/>
      <c r="GI26" s="249"/>
      <c r="GJ26" s="249"/>
      <c r="GK26" s="249"/>
      <c r="GL26" s="249"/>
      <c r="GM26" s="249"/>
      <c r="GN26" s="249"/>
      <c r="GO26" s="249"/>
      <c r="GP26" s="249"/>
      <c r="GQ26" s="249"/>
      <c r="GR26" s="249"/>
      <c r="GS26" s="249"/>
      <c r="GT26" s="249"/>
      <c r="GU26" s="249"/>
      <c r="GV26" s="249"/>
      <c r="GW26" s="249"/>
      <c r="GX26" s="249"/>
      <c r="GY26" s="249"/>
      <c r="GZ26" s="249"/>
      <c r="HA26" s="249"/>
      <c r="HB26" s="249"/>
      <c r="HC26" s="249"/>
      <c r="HD26" s="249"/>
      <c r="HE26" s="249"/>
      <c r="HF26" s="249"/>
      <c r="HG26" s="249"/>
      <c r="HH26" s="249"/>
      <c r="HI26" s="249"/>
      <c r="HJ26" s="249"/>
      <c r="HK26" s="249"/>
      <c r="HL26" s="249"/>
      <c r="HM26" s="249"/>
      <c r="HN26" s="249"/>
      <c r="HO26" s="249"/>
      <c r="HP26" s="249"/>
      <c r="HQ26" s="249"/>
      <c r="HR26" s="249"/>
      <c r="HS26" s="249"/>
      <c r="HT26" s="249"/>
      <c r="HU26" s="249"/>
      <c r="HV26" s="249"/>
      <c r="HW26" s="249"/>
      <c r="HX26" s="249"/>
      <c r="HY26" s="249"/>
      <c r="HZ26" s="249"/>
      <c r="IA26" s="249"/>
      <c r="IB26" s="249"/>
      <c r="IC26" s="249"/>
      <c r="ID26" s="249"/>
      <c r="IE26" s="249"/>
      <c r="IF26" s="249"/>
      <c r="IG26" s="249"/>
      <c r="IH26" s="249"/>
      <c r="II26" s="249"/>
      <c r="IJ26" s="249"/>
      <c r="IK26" s="249"/>
      <c r="IL26" s="249"/>
      <c r="IM26" s="249"/>
      <c r="IN26" s="249"/>
      <c r="IO26" s="249"/>
      <c r="IP26" s="249"/>
      <c r="IQ26" s="249"/>
      <c r="IR26" s="249"/>
      <c r="IS26" s="249"/>
      <c r="IT26" s="249"/>
      <c r="IU26" s="249"/>
      <c r="IV26" s="249"/>
    </row>
    <row r="27" spans="1:256" s="250" customFormat="1" x14ac:dyDescent="0.2">
      <c r="A27" s="306" t="s">
        <v>218</v>
      </c>
      <c r="B27" s="304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4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4"/>
      <c r="AC27" s="307"/>
      <c r="AD27" s="307"/>
      <c r="AE27" s="307"/>
      <c r="AF27" s="307"/>
      <c r="AG27" s="307"/>
      <c r="AH27" s="307"/>
      <c r="AI27" s="304"/>
      <c r="AJ27" s="307"/>
      <c r="AK27" s="307"/>
      <c r="AL27" s="307"/>
      <c r="AM27" s="307"/>
      <c r="AN27" s="307"/>
      <c r="AO27" s="307"/>
      <c r="AP27" s="304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247" t="s">
        <v>218</v>
      </c>
      <c r="BC27" s="126"/>
      <c r="BD27" s="26">
        <f>BA73-AZ73</f>
        <v>126</v>
      </c>
      <c r="BE27" s="26">
        <f>BA73</f>
        <v>233</v>
      </c>
      <c r="BF27" s="26">
        <v>155</v>
      </c>
      <c r="BG27" s="26">
        <v>139</v>
      </c>
      <c r="BH27" s="26">
        <v>141</v>
      </c>
      <c r="BI27" s="26">
        <v>141</v>
      </c>
      <c r="BJ27" s="26">
        <v>142</v>
      </c>
      <c r="BK27" s="26">
        <v>143</v>
      </c>
      <c r="BL27" s="26">
        <v>152</v>
      </c>
      <c r="BM27" s="26">
        <v>147</v>
      </c>
      <c r="BN27" s="26">
        <v>144</v>
      </c>
      <c r="BO27" s="26">
        <v>143</v>
      </c>
      <c r="BP27" s="26">
        <v>142</v>
      </c>
      <c r="BQ27" s="26">
        <v>139</v>
      </c>
      <c r="BR27" s="26">
        <v>160</v>
      </c>
      <c r="BS27" s="26">
        <v>145</v>
      </c>
      <c r="BT27" s="26">
        <v>141</v>
      </c>
      <c r="BU27" s="26">
        <v>143</v>
      </c>
      <c r="BV27" s="26">
        <v>145</v>
      </c>
      <c r="BW27" s="26">
        <v>143</v>
      </c>
      <c r="BX27" s="26">
        <v>147</v>
      </c>
      <c r="BY27" s="26">
        <v>143</v>
      </c>
      <c r="BZ27" s="26">
        <v>140</v>
      </c>
      <c r="CA27" s="26">
        <v>141</v>
      </c>
      <c r="CB27" s="26">
        <v>147</v>
      </c>
      <c r="CC27" s="26">
        <v>137</v>
      </c>
      <c r="CD27" s="26">
        <v>137</v>
      </c>
      <c r="CE27" s="26">
        <v>135</v>
      </c>
      <c r="CF27" s="26">
        <v>138</v>
      </c>
      <c r="CG27" s="26">
        <v>142</v>
      </c>
      <c r="CH27" s="26">
        <v>216</v>
      </c>
      <c r="CI27" s="247" t="s">
        <v>218</v>
      </c>
      <c r="CJ27" s="126"/>
      <c r="CK27" s="95">
        <v>216</v>
      </c>
      <c r="CL27" s="95">
        <v>432</v>
      </c>
      <c r="CM27" s="26">
        <v>242</v>
      </c>
      <c r="CN27" s="26"/>
      <c r="CO27" s="126"/>
      <c r="CP27" s="26"/>
      <c r="CQ27" s="26">
        <v>230</v>
      </c>
      <c r="CR27" s="26">
        <v>537</v>
      </c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49"/>
      <c r="DG27" s="249"/>
      <c r="DH27" s="249"/>
      <c r="DI27" s="249"/>
      <c r="DJ27" s="249"/>
      <c r="DK27" s="249"/>
      <c r="DL27" s="249"/>
      <c r="DM27" s="249"/>
      <c r="DN27" s="249"/>
      <c r="DO27" s="249"/>
      <c r="DP27" s="249"/>
      <c r="DQ27" s="249"/>
      <c r="DR27" s="249"/>
      <c r="DS27" s="249"/>
      <c r="DT27" s="249"/>
      <c r="DU27" s="249"/>
      <c r="DV27" s="249"/>
      <c r="DW27" s="249"/>
      <c r="DX27" s="249"/>
      <c r="DY27" s="249"/>
      <c r="DZ27" s="249"/>
      <c r="EA27" s="249"/>
      <c r="EB27" s="249"/>
      <c r="EC27" s="249"/>
      <c r="ED27" s="249"/>
      <c r="EE27" s="249"/>
      <c r="EF27" s="249"/>
      <c r="EG27" s="249"/>
      <c r="EH27" s="249"/>
      <c r="EI27" s="249"/>
      <c r="EJ27" s="249"/>
      <c r="EK27" s="249"/>
      <c r="EL27" s="249"/>
      <c r="EM27" s="249"/>
      <c r="EN27" s="249"/>
      <c r="EO27" s="249"/>
      <c r="EP27" s="249"/>
      <c r="EQ27" s="249"/>
      <c r="ER27" s="249"/>
      <c r="ES27" s="249"/>
      <c r="ET27" s="249"/>
      <c r="EU27" s="249"/>
      <c r="EV27" s="249"/>
      <c r="EW27" s="249"/>
      <c r="EX27" s="249"/>
      <c r="EY27" s="249"/>
      <c r="EZ27" s="249"/>
      <c r="FA27" s="249"/>
      <c r="FB27" s="249"/>
      <c r="FC27" s="249"/>
      <c r="FD27" s="249"/>
      <c r="FE27" s="249"/>
      <c r="FF27" s="249"/>
      <c r="FG27" s="249"/>
      <c r="FH27" s="249"/>
      <c r="FI27" s="249"/>
      <c r="FJ27" s="249"/>
      <c r="FK27" s="249"/>
      <c r="FL27" s="249"/>
      <c r="FM27" s="249"/>
      <c r="FN27" s="249"/>
      <c r="FO27" s="249"/>
      <c r="FP27" s="249"/>
      <c r="FQ27" s="249"/>
      <c r="FR27" s="249"/>
      <c r="FS27" s="249"/>
      <c r="FT27" s="249"/>
      <c r="FU27" s="249"/>
      <c r="FV27" s="249"/>
      <c r="FW27" s="249"/>
      <c r="FX27" s="249"/>
      <c r="FY27" s="249"/>
      <c r="FZ27" s="249"/>
      <c r="GA27" s="249"/>
      <c r="GB27" s="249"/>
      <c r="GC27" s="249"/>
      <c r="GD27" s="249"/>
      <c r="GE27" s="249"/>
      <c r="GF27" s="249"/>
      <c r="GG27" s="249"/>
      <c r="GH27" s="249"/>
      <c r="GI27" s="249"/>
      <c r="GJ27" s="249"/>
      <c r="GK27" s="249"/>
      <c r="GL27" s="249"/>
      <c r="GM27" s="249"/>
      <c r="GN27" s="249"/>
      <c r="GO27" s="249"/>
      <c r="GP27" s="249"/>
      <c r="GQ27" s="249"/>
      <c r="GR27" s="249"/>
      <c r="GS27" s="249"/>
      <c r="GT27" s="249"/>
      <c r="GU27" s="249"/>
      <c r="GV27" s="249"/>
      <c r="GW27" s="249"/>
      <c r="GX27" s="249"/>
      <c r="GY27" s="249"/>
      <c r="GZ27" s="249"/>
      <c r="HA27" s="249"/>
      <c r="HB27" s="249"/>
      <c r="HC27" s="249"/>
      <c r="HD27" s="249"/>
      <c r="HE27" s="249"/>
      <c r="HF27" s="249"/>
      <c r="HG27" s="249"/>
      <c r="HH27" s="249"/>
      <c r="HI27" s="249"/>
      <c r="HJ27" s="249"/>
      <c r="HK27" s="249"/>
      <c r="HL27" s="249"/>
      <c r="HM27" s="249"/>
      <c r="HN27" s="249"/>
      <c r="HO27" s="249"/>
      <c r="HP27" s="249"/>
      <c r="HQ27" s="249"/>
      <c r="HR27" s="249"/>
      <c r="HS27" s="249"/>
      <c r="HT27" s="249"/>
      <c r="HU27" s="249"/>
      <c r="HV27" s="249"/>
      <c r="HW27" s="249"/>
      <c r="HX27" s="249"/>
      <c r="HY27" s="249"/>
      <c r="HZ27" s="249"/>
      <c r="IA27" s="249"/>
      <c r="IB27" s="249"/>
      <c r="IC27" s="249"/>
      <c r="ID27" s="249"/>
      <c r="IE27" s="249"/>
      <c r="IF27" s="249"/>
      <c r="IG27" s="249"/>
      <c r="IH27" s="249"/>
      <c r="II27" s="249"/>
      <c r="IJ27" s="249"/>
      <c r="IK27" s="249"/>
      <c r="IL27" s="249"/>
      <c r="IM27" s="249"/>
      <c r="IN27" s="249"/>
      <c r="IO27" s="249"/>
      <c r="IP27" s="249"/>
      <c r="IQ27" s="249"/>
      <c r="IR27" s="249"/>
      <c r="IS27" s="249"/>
      <c r="IT27" s="249"/>
      <c r="IU27" s="249"/>
      <c r="IV27" s="249"/>
    </row>
    <row r="28" spans="1:256" s="246" customFormat="1" ht="25.5" x14ac:dyDescent="0.25">
      <c r="A28" s="299" t="s">
        <v>219</v>
      </c>
      <c r="B28" s="300" t="s">
        <v>220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0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0"/>
      <c r="AC28" s="301"/>
      <c r="AD28" s="301"/>
      <c r="AE28" s="301"/>
      <c r="AF28" s="301"/>
      <c r="AG28" s="301"/>
      <c r="AH28" s="301"/>
      <c r="AI28" s="300"/>
      <c r="AJ28" s="301"/>
      <c r="AK28" s="301"/>
      <c r="AL28" s="301"/>
      <c r="AM28" s="301"/>
      <c r="AN28" s="301"/>
      <c r="AO28" s="301"/>
      <c r="AP28" s="300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280" t="s">
        <v>219</v>
      </c>
      <c r="BC28" s="212" t="s">
        <v>220</v>
      </c>
      <c r="BD28" s="212">
        <f t="shared" ref="BD28:BS28" si="28">IFERROR(ROUND((BD29/BD30),4),0)</f>
        <v>0</v>
      </c>
      <c r="BE28" s="212">
        <f t="shared" si="28"/>
        <v>1.49E-2</v>
      </c>
      <c r="BF28" s="212">
        <f t="shared" si="28"/>
        <v>0</v>
      </c>
      <c r="BG28" s="212">
        <f t="shared" si="28"/>
        <v>0</v>
      </c>
      <c r="BH28" s="212">
        <f t="shared" si="28"/>
        <v>3.5000000000000003E-2</v>
      </c>
      <c r="BI28" s="212">
        <f t="shared" si="28"/>
        <v>1.72E-2</v>
      </c>
      <c r="BJ28" s="212">
        <f t="shared" si="28"/>
        <v>2.9100000000000001E-2</v>
      </c>
      <c r="BK28" s="212">
        <f t="shared" si="28"/>
        <v>6.5199999999999994E-2</v>
      </c>
      <c r="BL28" s="212">
        <f t="shared" si="28"/>
        <v>1.4200000000000001E-2</v>
      </c>
      <c r="BM28" s="212">
        <f t="shared" si="28"/>
        <v>3.2000000000000002E-3</v>
      </c>
      <c r="BN28" s="212">
        <f t="shared" si="28"/>
        <v>3.0499999999999999E-2</v>
      </c>
      <c r="BO28" s="212">
        <f t="shared" si="28"/>
        <v>0</v>
      </c>
      <c r="BP28" s="212">
        <f t="shared" si="28"/>
        <v>0</v>
      </c>
      <c r="BQ28" s="212">
        <f t="shared" si="28"/>
        <v>0</v>
      </c>
      <c r="BR28" s="212">
        <f t="shared" si="28"/>
        <v>0</v>
      </c>
      <c r="BS28" s="212">
        <f t="shared" si="28"/>
        <v>0</v>
      </c>
      <c r="BT28" s="212" t="s">
        <v>67</v>
      </c>
      <c r="BU28" s="212" t="s">
        <v>67</v>
      </c>
      <c r="BV28" s="212">
        <f t="shared" ref="BV28:DE28" si="29">IFERROR(ROUND((BV29/BV30),4),0)</f>
        <v>0</v>
      </c>
      <c r="BW28" s="212" t="s">
        <v>221</v>
      </c>
      <c r="BX28" s="212">
        <f t="shared" si="29"/>
        <v>0</v>
      </c>
      <c r="BY28" s="212">
        <f t="shared" si="29"/>
        <v>0</v>
      </c>
      <c r="BZ28" s="212">
        <f t="shared" si="29"/>
        <v>0</v>
      </c>
      <c r="CA28" s="212">
        <f t="shared" si="29"/>
        <v>0</v>
      </c>
      <c r="CB28" s="212">
        <f t="shared" si="29"/>
        <v>0</v>
      </c>
      <c r="CC28" s="212">
        <f t="shared" si="29"/>
        <v>0</v>
      </c>
      <c r="CD28" s="212">
        <f t="shared" si="29"/>
        <v>0</v>
      </c>
      <c r="CE28" s="212">
        <f t="shared" si="29"/>
        <v>0</v>
      </c>
      <c r="CF28" s="212">
        <f t="shared" si="29"/>
        <v>0</v>
      </c>
      <c r="CG28" s="212">
        <f t="shared" si="29"/>
        <v>0</v>
      </c>
      <c r="CH28" s="212">
        <v>0</v>
      </c>
      <c r="CI28" s="280" t="s">
        <v>222</v>
      </c>
      <c r="CJ28" s="302" t="s">
        <v>223</v>
      </c>
      <c r="CK28" s="212">
        <f t="shared" si="29"/>
        <v>0</v>
      </c>
      <c r="CL28" s="212">
        <v>0</v>
      </c>
      <c r="CM28" s="212">
        <f t="shared" si="29"/>
        <v>0</v>
      </c>
      <c r="CN28" s="212">
        <f t="shared" si="29"/>
        <v>0</v>
      </c>
      <c r="CO28" s="302" t="s">
        <v>223</v>
      </c>
      <c r="CP28" s="212">
        <f t="shared" si="29"/>
        <v>0</v>
      </c>
      <c r="CQ28" s="212">
        <f t="shared" si="29"/>
        <v>0</v>
      </c>
      <c r="CR28" s="212">
        <f t="shared" si="29"/>
        <v>0</v>
      </c>
      <c r="CS28" s="212">
        <f t="shared" si="29"/>
        <v>0</v>
      </c>
      <c r="CT28" s="212">
        <f t="shared" si="29"/>
        <v>0</v>
      </c>
      <c r="CU28" s="212">
        <f t="shared" si="29"/>
        <v>0</v>
      </c>
      <c r="CV28" s="212">
        <f t="shared" si="29"/>
        <v>0</v>
      </c>
      <c r="CW28" s="212">
        <f t="shared" si="29"/>
        <v>0</v>
      </c>
      <c r="CX28" s="212">
        <f t="shared" si="29"/>
        <v>0</v>
      </c>
      <c r="CY28" s="212">
        <f t="shared" si="29"/>
        <v>0</v>
      </c>
      <c r="CZ28" s="212">
        <f t="shared" si="29"/>
        <v>0</v>
      </c>
      <c r="DA28" s="212">
        <f t="shared" si="29"/>
        <v>0</v>
      </c>
      <c r="DB28" s="212">
        <f t="shared" si="29"/>
        <v>0</v>
      </c>
      <c r="DC28" s="212">
        <f t="shared" si="29"/>
        <v>0</v>
      </c>
      <c r="DD28" s="212">
        <f t="shared" si="29"/>
        <v>0</v>
      </c>
      <c r="DE28" s="212">
        <f t="shared" si="29"/>
        <v>0</v>
      </c>
    </row>
    <row r="29" spans="1:256" s="250" customFormat="1" x14ac:dyDescent="0.2">
      <c r="A29" s="303" t="s">
        <v>224</v>
      </c>
      <c r="B29" s="304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  <c r="O29" s="304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4"/>
      <c r="AC29" s="305"/>
      <c r="AD29" s="305"/>
      <c r="AE29" s="305"/>
      <c r="AF29" s="305"/>
      <c r="AG29" s="305"/>
      <c r="AH29" s="305"/>
      <c r="AI29" s="304"/>
      <c r="AJ29" s="305"/>
      <c r="AK29" s="305"/>
      <c r="AL29" s="305"/>
      <c r="AM29" s="305"/>
      <c r="AN29" s="305"/>
      <c r="AO29" s="305"/>
      <c r="AP29" s="304"/>
      <c r="AQ29" s="305"/>
      <c r="AR29" s="305"/>
      <c r="AS29" s="305"/>
      <c r="AT29" s="305"/>
      <c r="AU29" s="305"/>
      <c r="AV29" s="305"/>
      <c r="AW29" s="305"/>
      <c r="AX29" s="305"/>
      <c r="AY29" s="305"/>
      <c r="AZ29" s="305"/>
      <c r="BA29" s="305"/>
      <c r="BB29" s="247" t="s">
        <v>224</v>
      </c>
      <c r="BC29" s="126"/>
      <c r="BD29" s="286" t="s">
        <v>67</v>
      </c>
      <c r="BE29" s="286">
        <v>3</v>
      </c>
      <c r="BF29" s="286">
        <v>0</v>
      </c>
      <c r="BG29" s="286">
        <v>0</v>
      </c>
      <c r="BH29" s="286">
        <v>5</v>
      </c>
      <c r="BI29" s="286">
        <v>2</v>
      </c>
      <c r="BJ29" s="286">
        <v>5</v>
      </c>
      <c r="BK29" s="286">
        <v>12</v>
      </c>
      <c r="BL29" s="286">
        <v>8</v>
      </c>
      <c r="BM29" s="286">
        <v>1</v>
      </c>
      <c r="BN29" s="286">
        <v>4</v>
      </c>
      <c r="BO29" s="286">
        <v>0</v>
      </c>
      <c r="BP29" s="286">
        <v>0</v>
      </c>
      <c r="BQ29" s="286">
        <v>0</v>
      </c>
      <c r="BR29" s="286">
        <v>0</v>
      </c>
      <c r="BS29" s="286" t="s">
        <v>67</v>
      </c>
      <c r="BT29" s="286" t="s">
        <v>67</v>
      </c>
      <c r="BU29" s="286" t="s">
        <v>67</v>
      </c>
      <c r="BV29" s="286" t="s">
        <v>67</v>
      </c>
      <c r="BW29" s="286" t="s">
        <v>221</v>
      </c>
      <c r="BX29" s="286" t="s">
        <v>221</v>
      </c>
      <c r="BY29" s="286" t="s">
        <v>67</v>
      </c>
      <c r="BZ29" s="286" t="s">
        <v>67</v>
      </c>
      <c r="CA29" s="286" t="s">
        <v>221</v>
      </c>
      <c r="CB29" s="286" t="s">
        <v>67</v>
      </c>
      <c r="CC29" s="286" t="s">
        <v>221</v>
      </c>
      <c r="CD29" s="286" t="s">
        <v>67</v>
      </c>
      <c r="CE29" s="286" t="s">
        <v>67</v>
      </c>
      <c r="CF29" s="286">
        <v>0</v>
      </c>
      <c r="CG29" s="286">
        <v>0</v>
      </c>
      <c r="CH29" s="286">
        <v>0</v>
      </c>
      <c r="CI29" s="247" t="s">
        <v>224</v>
      </c>
      <c r="CJ29" s="126"/>
      <c r="CK29" s="287">
        <v>0</v>
      </c>
      <c r="CL29" s="287">
        <v>0</v>
      </c>
      <c r="CM29" s="286">
        <v>0</v>
      </c>
      <c r="CN29" s="286"/>
      <c r="CO29" s="126"/>
      <c r="CP29" s="286"/>
      <c r="CQ29" s="286">
        <v>0</v>
      </c>
      <c r="CR29" s="286">
        <v>0</v>
      </c>
      <c r="CS29" s="286"/>
      <c r="CT29" s="286"/>
      <c r="CU29" s="286"/>
      <c r="CV29" s="286"/>
      <c r="CW29" s="286"/>
      <c r="CX29" s="286"/>
      <c r="CY29" s="286"/>
      <c r="CZ29" s="286"/>
      <c r="DA29" s="286"/>
      <c r="DB29" s="286"/>
      <c r="DC29" s="286"/>
      <c r="DD29" s="286"/>
      <c r="DE29" s="286"/>
      <c r="DF29" s="249"/>
      <c r="DG29" s="249"/>
      <c r="DH29" s="249"/>
      <c r="DI29" s="249"/>
      <c r="DJ29" s="249"/>
      <c r="DK29" s="249"/>
      <c r="DL29" s="249"/>
      <c r="DM29" s="249"/>
      <c r="DN29" s="249"/>
      <c r="DO29" s="249"/>
      <c r="DP29" s="249"/>
      <c r="DQ29" s="249"/>
      <c r="DR29" s="249"/>
      <c r="DS29" s="249"/>
      <c r="DT29" s="249"/>
      <c r="DU29" s="249"/>
      <c r="DV29" s="249"/>
      <c r="DW29" s="249"/>
      <c r="DX29" s="249"/>
      <c r="DY29" s="249"/>
      <c r="DZ29" s="249"/>
      <c r="EA29" s="249"/>
      <c r="EB29" s="249"/>
      <c r="EC29" s="249"/>
      <c r="ED29" s="249"/>
      <c r="EE29" s="249"/>
      <c r="EF29" s="249"/>
      <c r="EG29" s="249"/>
      <c r="EH29" s="249"/>
      <c r="EI29" s="249"/>
      <c r="EJ29" s="249"/>
      <c r="EK29" s="249"/>
      <c r="EL29" s="249"/>
      <c r="EM29" s="249"/>
      <c r="EN29" s="249"/>
      <c r="EO29" s="249"/>
      <c r="EP29" s="249"/>
      <c r="EQ29" s="249"/>
      <c r="ER29" s="249"/>
      <c r="ES29" s="249"/>
      <c r="ET29" s="249"/>
      <c r="EU29" s="249"/>
      <c r="EV29" s="249"/>
      <c r="EW29" s="249"/>
      <c r="EX29" s="249"/>
      <c r="EY29" s="249"/>
      <c r="EZ29" s="249"/>
      <c r="FA29" s="249"/>
      <c r="FB29" s="249"/>
      <c r="FC29" s="249"/>
      <c r="FD29" s="249"/>
      <c r="FE29" s="249"/>
      <c r="FF29" s="249"/>
      <c r="FG29" s="249"/>
      <c r="FH29" s="249"/>
      <c r="FI29" s="249"/>
      <c r="FJ29" s="249"/>
      <c r="FK29" s="249"/>
      <c r="FL29" s="249"/>
      <c r="FM29" s="249"/>
      <c r="FN29" s="249"/>
      <c r="FO29" s="249"/>
      <c r="FP29" s="249"/>
      <c r="FQ29" s="249"/>
      <c r="FR29" s="249"/>
      <c r="FS29" s="249"/>
      <c r="FT29" s="249"/>
      <c r="FU29" s="249"/>
      <c r="FV29" s="249"/>
      <c r="FW29" s="249"/>
      <c r="FX29" s="249"/>
      <c r="FY29" s="249"/>
      <c r="FZ29" s="249"/>
      <c r="GA29" s="249"/>
      <c r="GB29" s="249"/>
      <c r="GC29" s="249"/>
      <c r="GD29" s="249"/>
      <c r="GE29" s="249"/>
      <c r="GF29" s="249"/>
      <c r="GG29" s="249"/>
      <c r="GH29" s="249"/>
      <c r="GI29" s="249"/>
      <c r="GJ29" s="249"/>
      <c r="GK29" s="249"/>
      <c r="GL29" s="249"/>
      <c r="GM29" s="249"/>
      <c r="GN29" s="249"/>
      <c r="GO29" s="249"/>
      <c r="GP29" s="249"/>
      <c r="GQ29" s="249"/>
      <c r="GR29" s="249"/>
      <c r="GS29" s="249"/>
      <c r="GT29" s="249"/>
      <c r="GU29" s="249"/>
      <c r="GV29" s="249"/>
      <c r="GW29" s="249"/>
      <c r="GX29" s="249"/>
      <c r="GY29" s="249"/>
      <c r="GZ29" s="249"/>
      <c r="HA29" s="249"/>
      <c r="HB29" s="249"/>
      <c r="HC29" s="249"/>
      <c r="HD29" s="249"/>
      <c r="HE29" s="249"/>
      <c r="HF29" s="249"/>
      <c r="HG29" s="249"/>
      <c r="HH29" s="249"/>
      <c r="HI29" s="249"/>
      <c r="HJ29" s="249"/>
      <c r="HK29" s="249"/>
      <c r="HL29" s="249"/>
      <c r="HM29" s="249"/>
      <c r="HN29" s="249"/>
      <c r="HO29" s="249"/>
      <c r="HP29" s="249"/>
      <c r="HQ29" s="249"/>
      <c r="HR29" s="249"/>
      <c r="HS29" s="249"/>
      <c r="HT29" s="249"/>
      <c r="HU29" s="249"/>
      <c r="HV29" s="249"/>
      <c r="HW29" s="249"/>
      <c r="HX29" s="249"/>
      <c r="HY29" s="249"/>
      <c r="HZ29" s="249"/>
      <c r="IA29" s="249"/>
      <c r="IB29" s="249"/>
      <c r="IC29" s="249"/>
      <c r="ID29" s="249"/>
      <c r="IE29" s="249"/>
      <c r="IF29" s="249"/>
      <c r="IG29" s="249"/>
      <c r="IH29" s="249"/>
      <c r="II29" s="249"/>
      <c r="IJ29" s="249"/>
      <c r="IK29" s="249"/>
      <c r="IL29" s="249"/>
      <c r="IM29" s="249"/>
      <c r="IN29" s="249"/>
      <c r="IO29" s="249"/>
      <c r="IP29" s="249"/>
      <c r="IQ29" s="249"/>
      <c r="IR29" s="249"/>
      <c r="IS29" s="249"/>
      <c r="IT29" s="249"/>
      <c r="IU29" s="249"/>
      <c r="IV29" s="249"/>
    </row>
    <row r="30" spans="1:256" s="250" customFormat="1" x14ac:dyDescent="0.2">
      <c r="A30" s="306" t="s">
        <v>225</v>
      </c>
      <c r="B30" s="304"/>
      <c r="C30" s="307"/>
      <c r="D30" s="307"/>
      <c r="E30" s="307"/>
      <c r="F30" s="307"/>
      <c r="G30" s="307"/>
      <c r="H30" s="307"/>
      <c r="I30" s="307"/>
      <c r="J30" s="307"/>
      <c r="K30" s="307"/>
      <c r="L30" s="307"/>
      <c r="M30" s="307"/>
      <c r="N30" s="307"/>
      <c r="O30" s="304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4"/>
      <c r="AC30" s="307"/>
      <c r="AD30" s="307"/>
      <c r="AE30" s="307"/>
      <c r="AF30" s="307"/>
      <c r="AG30" s="307"/>
      <c r="AH30" s="307"/>
      <c r="AI30" s="304"/>
      <c r="AJ30" s="307"/>
      <c r="AK30" s="307"/>
      <c r="AL30" s="307"/>
      <c r="AM30" s="307"/>
      <c r="AN30" s="307"/>
      <c r="AO30" s="307"/>
      <c r="AP30" s="304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247" t="s">
        <v>225</v>
      </c>
      <c r="BC30" s="126"/>
      <c r="BD30" s="286" t="s">
        <v>67</v>
      </c>
      <c r="BE30" s="26">
        <v>201</v>
      </c>
      <c r="BF30" s="26">
        <v>186</v>
      </c>
      <c r="BG30" s="26">
        <v>218</v>
      </c>
      <c r="BH30" s="26">
        <v>143</v>
      </c>
      <c r="BI30" s="26">
        <v>116</v>
      </c>
      <c r="BJ30" s="26">
        <v>172</v>
      </c>
      <c r="BK30" s="26">
        <v>184</v>
      </c>
      <c r="BL30" s="26">
        <v>564</v>
      </c>
      <c r="BM30" s="26">
        <f>31+73+126+78</f>
        <v>308</v>
      </c>
      <c r="BN30" s="26">
        <v>131</v>
      </c>
      <c r="BO30" s="26">
        <v>0</v>
      </c>
      <c r="BP30" s="26">
        <v>0</v>
      </c>
      <c r="BQ30" s="26">
        <v>0</v>
      </c>
      <c r="BR30" s="26">
        <v>0</v>
      </c>
      <c r="BS30" s="26" t="s">
        <v>67</v>
      </c>
      <c r="BT30" s="26" t="s">
        <v>67</v>
      </c>
      <c r="BU30" s="26" t="s">
        <v>67</v>
      </c>
      <c r="BV30" s="26" t="s">
        <v>67</v>
      </c>
      <c r="BW30" s="26" t="s">
        <v>221</v>
      </c>
      <c r="BX30" s="26" t="s">
        <v>221</v>
      </c>
      <c r="BY30" s="26" t="s">
        <v>67</v>
      </c>
      <c r="BZ30" s="26" t="s">
        <v>67</v>
      </c>
      <c r="CA30" s="26" t="s">
        <v>221</v>
      </c>
      <c r="CB30" s="286" t="s">
        <v>67</v>
      </c>
      <c r="CC30" s="26" t="s">
        <v>221</v>
      </c>
      <c r="CD30" s="26">
        <v>186</v>
      </c>
      <c r="CE30" s="26">
        <v>175</v>
      </c>
      <c r="CF30" s="26">
        <v>240</v>
      </c>
      <c r="CG30" s="26">
        <v>350</v>
      </c>
      <c r="CH30" s="26">
        <v>125</v>
      </c>
      <c r="CI30" s="247" t="s">
        <v>225</v>
      </c>
      <c r="CJ30" s="126"/>
      <c r="CK30" s="95">
        <v>125</v>
      </c>
      <c r="CL30" s="95">
        <v>250</v>
      </c>
      <c r="CM30" s="26">
        <v>235</v>
      </c>
      <c r="CN30" s="26"/>
      <c r="CO30" s="126"/>
      <c r="CP30" s="26"/>
      <c r="CQ30" s="26">
        <v>250</v>
      </c>
      <c r="CR30" s="26">
        <v>258</v>
      </c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49"/>
      <c r="DG30" s="249"/>
      <c r="DH30" s="249"/>
      <c r="DI30" s="249"/>
      <c r="DJ30" s="249"/>
      <c r="DK30" s="249"/>
      <c r="DL30" s="249"/>
      <c r="DM30" s="249"/>
      <c r="DN30" s="249"/>
      <c r="DO30" s="249"/>
      <c r="DP30" s="249"/>
      <c r="DQ30" s="249"/>
      <c r="DR30" s="249"/>
      <c r="DS30" s="249"/>
      <c r="DT30" s="249"/>
      <c r="DU30" s="249"/>
      <c r="DV30" s="249"/>
      <c r="DW30" s="249"/>
      <c r="DX30" s="249"/>
      <c r="DY30" s="249"/>
      <c r="DZ30" s="249"/>
      <c r="EA30" s="249"/>
      <c r="EB30" s="249"/>
      <c r="EC30" s="249"/>
      <c r="ED30" s="249"/>
      <c r="EE30" s="249"/>
      <c r="EF30" s="249"/>
      <c r="EG30" s="249"/>
      <c r="EH30" s="249"/>
      <c r="EI30" s="249"/>
      <c r="EJ30" s="249"/>
      <c r="EK30" s="249"/>
      <c r="EL30" s="249"/>
      <c r="EM30" s="249"/>
      <c r="EN30" s="249"/>
      <c r="EO30" s="249"/>
      <c r="EP30" s="249"/>
      <c r="EQ30" s="249"/>
      <c r="ER30" s="249"/>
      <c r="ES30" s="249"/>
      <c r="ET30" s="249"/>
      <c r="EU30" s="249"/>
      <c r="EV30" s="249"/>
      <c r="EW30" s="249"/>
      <c r="EX30" s="249"/>
      <c r="EY30" s="249"/>
      <c r="EZ30" s="249"/>
      <c r="FA30" s="249"/>
      <c r="FB30" s="249"/>
      <c r="FC30" s="249"/>
      <c r="FD30" s="249"/>
      <c r="FE30" s="249"/>
      <c r="FF30" s="249"/>
      <c r="FG30" s="249"/>
      <c r="FH30" s="249"/>
      <c r="FI30" s="249"/>
      <c r="FJ30" s="249"/>
      <c r="FK30" s="249"/>
      <c r="FL30" s="249"/>
      <c r="FM30" s="249"/>
      <c r="FN30" s="249"/>
      <c r="FO30" s="249"/>
      <c r="FP30" s="249"/>
      <c r="FQ30" s="249"/>
      <c r="FR30" s="249"/>
      <c r="FS30" s="249"/>
      <c r="FT30" s="249"/>
      <c r="FU30" s="249"/>
      <c r="FV30" s="249"/>
      <c r="FW30" s="249"/>
      <c r="FX30" s="249"/>
      <c r="FY30" s="249"/>
      <c r="FZ30" s="249"/>
      <c r="GA30" s="249"/>
      <c r="GB30" s="249"/>
      <c r="GC30" s="249"/>
      <c r="GD30" s="249"/>
      <c r="GE30" s="249"/>
      <c r="GF30" s="249"/>
      <c r="GG30" s="249"/>
      <c r="GH30" s="249"/>
      <c r="GI30" s="249"/>
      <c r="GJ30" s="249"/>
      <c r="GK30" s="249"/>
      <c r="GL30" s="249"/>
      <c r="GM30" s="249"/>
      <c r="GN30" s="249"/>
      <c r="GO30" s="249"/>
      <c r="GP30" s="249"/>
      <c r="GQ30" s="249"/>
      <c r="GR30" s="249"/>
      <c r="GS30" s="249"/>
      <c r="GT30" s="249"/>
      <c r="GU30" s="249"/>
      <c r="GV30" s="249"/>
      <c r="GW30" s="249"/>
      <c r="GX30" s="249"/>
      <c r="GY30" s="249"/>
      <c r="GZ30" s="249"/>
      <c r="HA30" s="249"/>
      <c r="HB30" s="249"/>
      <c r="HC30" s="249"/>
      <c r="HD30" s="249"/>
      <c r="HE30" s="249"/>
      <c r="HF30" s="249"/>
      <c r="HG30" s="249"/>
      <c r="HH30" s="249"/>
      <c r="HI30" s="249"/>
      <c r="HJ30" s="249"/>
      <c r="HK30" s="249"/>
      <c r="HL30" s="249"/>
      <c r="HM30" s="249"/>
      <c r="HN30" s="249"/>
      <c r="HO30" s="249"/>
      <c r="HP30" s="249"/>
      <c r="HQ30" s="249"/>
      <c r="HR30" s="249"/>
      <c r="HS30" s="249"/>
      <c r="HT30" s="249"/>
      <c r="HU30" s="249"/>
      <c r="HV30" s="249"/>
      <c r="HW30" s="249"/>
      <c r="HX30" s="249"/>
      <c r="HY30" s="249"/>
      <c r="HZ30" s="249"/>
      <c r="IA30" s="249"/>
      <c r="IB30" s="249"/>
      <c r="IC30" s="249"/>
      <c r="ID30" s="249"/>
      <c r="IE30" s="249"/>
      <c r="IF30" s="249"/>
      <c r="IG30" s="249"/>
      <c r="IH30" s="249"/>
      <c r="II30" s="249"/>
      <c r="IJ30" s="249"/>
      <c r="IK30" s="249"/>
      <c r="IL30" s="249"/>
      <c r="IM30" s="249"/>
      <c r="IN30" s="249"/>
      <c r="IO30" s="249"/>
      <c r="IP30" s="249"/>
      <c r="IQ30" s="249"/>
      <c r="IR30" s="249"/>
      <c r="IS30" s="249"/>
      <c r="IT30" s="249"/>
      <c r="IU30" s="249"/>
      <c r="IV30" s="249"/>
    </row>
    <row r="31" spans="1:256" s="246" customFormat="1" ht="25.5" x14ac:dyDescent="0.25">
      <c r="A31" s="299" t="s">
        <v>226</v>
      </c>
      <c r="B31" s="300" t="s">
        <v>223</v>
      </c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0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0"/>
      <c r="AC31" s="301"/>
      <c r="AD31" s="301"/>
      <c r="AE31" s="301"/>
      <c r="AF31" s="301"/>
      <c r="AG31" s="301"/>
      <c r="AH31" s="301"/>
      <c r="AI31" s="300"/>
      <c r="AJ31" s="301"/>
      <c r="AK31" s="301"/>
      <c r="AL31" s="301"/>
      <c r="AM31" s="301"/>
      <c r="AN31" s="301"/>
      <c r="AO31" s="301"/>
      <c r="AP31" s="300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280" t="s">
        <v>226</v>
      </c>
      <c r="BC31" s="212" t="s">
        <v>223</v>
      </c>
      <c r="BD31" s="212">
        <f t="shared" ref="BD31:CG31" si="30">IFERROR(ROUND((BD32/BD33),4),0)</f>
        <v>0</v>
      </c>
      <c r="BE31" s="212">
        <f t="shared" si="30"/>
        <v>0</v>
      </c>
      <c r="BF31" s="212">
        <f t="shared" si="30"/>
        <v>0</v>
      </c>
      <c r="BG31" s="212">
        <f t="shared" si="30"/>
        <v>0</v>
      </c>
      <c r="BH31" s="212">
        <f t="shared" si="30"/>
        <v>0</v>
      </c>
      <c r="BI31" s="212">
        <f t="shared" si="30"/>
        <v>0</v>
      </c>
      <c r="BJ31" s="212">
        <f t="shared" si="30"/>
        <v>0</v>
      </c>
      <c r="BK31" s="212">
        <f t="shared" si="30"/>
        <v>0</v>
      </c>
      <c r="BL31" s="212">
        <f t="shared" si="30"/>
        <v>0</v>
      </c>
      <c r="BM31" s="212">
        <f t="shared" si="30"/>
        <v>0</v>
      </c>
      <c r="BN31" s="212">
        <f t="shared" si="30"/>
        <v>0</v>
      </c>
      <c r="BO31" s="212">
        <f t="shared" si="30"/>
        <v>5.4999999999999997E-3</v>
      </c>
      <c r="BP31" s="212">
        <f t="shared" si="30"/>
        <v>0</v>
      </c>
      <c r="BQ31" s="212">
        <f t="shared" si="30"/>
        <v>1.3599999999999999E-2</v>
      </c>
      <c r="BR31" s="212">
        <f t="shared" si="30"/>
        <v>6.4000000000000003E-3</v>
      </c>
      <c r="BS31" s="212">
        <f t="shared" si="30"/>
        <v>0</v>
      </c>
      <c r="BT31" s="212">
        <f t="shared" si="30"/>
        <v>0</v>
      </c>
      <c r="BU31" s="212">
        <f t="shared" si="30"/>
        <v>2.29E-2</v>
      </c>
      <c r="BV31" s="212">
        <f t="shared" si="30"/>
        <v>5.1999999999999998E-3</v>
      </c>
      <c r="BW31" s="212">
        <f t="shared" si="30"/>
        <v>4.8999999999999998E-3</v>
      </c>
      <c r="BX31" s="212">
        <f t="shared" si="30"/>
        <v>5.1999999999999998E-3</v>
      </c>
      <c r="BY31" s="212">
        <f t="shared" si="30"/>
        <v>3.56E-2</v>
      </c>
      <c r="BZ31" s="212">
        <f t="shared" si="30"/>
        <v>2.4400000000000002E-2</v>
      </c>
      <c r="CA31" s="212">
        <f t="shared" si="30"/>
        <v>0</v>
      </c>
      <c r="CB31" s="212">
        <f t="shared" si="30"/>
        <v>0</v>
      </c>
      <c r="CC31" s="212">
        <f t="shared" si="30"/>
        <v>0</v>
      </c>
      <c r="CD31" s="212">
        <f t="shared" si="30"/>
        <v>0</v>
      </c>
      <c r="CE31" s="212">
        <f t="shared" si="30"/>
        <v>0</v>
      </c>
      <c r="CF31" s="212">
        <f t="shared" si="30"/>
        <v>0</v>
      </c>
      <c r="CG31" s="212">
        <f t="shared" si="30"/>
        <v>0</v>
      </c>
      <c r="CH31" s="212">
        <v>0</v>
      </c>
      <c r="CI31" s="280" t="s">
        <v>227</v>
      </c>
      <c r="CJ31" s="302" t="s">
        <v>228</v>
      </c>
      <c r="CK31" s="212">
        <f t="shared" ref="CK31:DE31" si="31">IFERROR(ROUND((CK32/CK33),4),0)</f>
        <v>0</v>
      </c>
      <c r="CL31" s="212">
        <v>0</v>
      </c>
      <c r="CM31" s="212">
        <f t="shared" si="31"/>
        <v>0</v>
      </c>
      <c r="CN31" s="212">
        <f t="shared" si="31"/>
        <v>0</v>
      </c>
      <c r="CO31" s="302" t="s">
        <v>228</v>
      </c>
      <c r="CP31" s="212">
        <f t="shared" si="31"/>
        <v>0</v>
      </c>
      <c r="CQ31" s="212">
        <f t="shared" si="31"/>
        <v>0</v>
      </c>
      <c r="CR31" s="212">
        <f t="shared" si="31"/>
        <v>0</v>
      </c>
      <c r="CS31" s="212">
        <f t="shared" si="31"/>
        <v>0</v>
      </c>
      <c r="CT31" s="212">
        <f t="shared" si="31"/>
        <v>0</v>
      </c>
      <c r="CU31" s="212">
        <f t="shared" si="31"/>
        <v>0</v>
      </c>
      <c r="CV31" s="212">
        <f t="shared" si="31"/>
        <v>0</v>
      </c>
      <c r="CW31" s="212">
        <f t="shared" si="31"/>
        <v>0</v>
      </c>
      <c r="CX31" s="212">
        <f t="shared" si="31"/>
        <v>0</v>
      </c>
      <c r="CY31" s="212">
        <f t="shared" si="31"/>
        <v>0</v>
      </c>
      <c r="CZ31" s="212">
        <f t="shared" si="31"/>
        <v>0</v>
      </c>
      <c r="DA31" s="212">
        <f t="shared" si="31"/>
        <v>0</v>
      </c>
      <c r="DB31" s="212">
        <f t="shared" si="31"/>
        <v>0</v>
      </c>
      <c r="DC31" s="212">
        <f t="shared" si="31"/>
        <v>0</v>
      </c>
      <c r="DD31" s="212">
        <f t="shared" si="31"/>
        <v>0</v>
      </c>
      <c r="DE31" s="212">
        <f t="shared" si="31"/>
        <v>0</v>
      </c>
    </row>
    <row r="32" spans="1:256" s="250" customFormat="1" x14ac:dyDescent="0.2">
      <c r="A32" s="303" t="s">
        <v>229</v>
      </c>
      <c r="B32" s="304"/>
      <c r="C32" s="305"/>
      <c r="D32" s="305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4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4"/>
      <c r="AC32" s="305"/>
      <c r="AD32" s="305"/>
      <c r="AE32" s="305"/>
      <c r="AF32" s="305"/>
      <c r="AG32" s="305"/>
      <c r="AH32" s="305"/>
      <c r="AI32" s="304"/>
      <c r="AJ32" s="305"/>
      <c r="AK32" s="305"/>
      <c r="AL32" s="305"/>
      <c r="AM32" s="305"/>
      <c r="AN32" s="305"/>
      <c r="AO32" s="305"/>
      <c r="AP32" s="304"/>
      <c r="AQ32" s="305"/>
      <c r="AR32" s="305"/>
      <c r="AS32" s="305"/>
      <c r="AT32" s="305"/>
      <c r="AU32" s="305"/>
      <c r="AV32" s="305"/>
      <c r="AW32" s="305"/>
      <c r="AX32" s="305"/>
      <c r="AY32" s="305"/>
      <c r="AZ32" s="305"/>
      <c r="BA32" s="305"/>
      <c r="BB32" s="247" t="s">
        <v>229</v>
      </c>
      <c r="BC32" s="126"/>
      <c r="BD32" s="286" t="s">
        <v>67</v>
      </c>
      <c r="BE32" s="286">
        <v>0</v>
      </c>
      <c r="BF32" s="286">
        <v>0</v>
      </c>
      <c r="BG32" s="286">
        <v>0</v>
      </c>
      <c r="BH32" s="286">
        <v>0</v>
      </c>
      <c r="BI32" s="286">
        <v>0</v>
      </c>
      <c r="BJ32" s="286">
        <v>0</v>
      </c>
      <c r="BK32" s="286">
        <v>0</v>
      </c>
      <c r="BL32" s="286">
        <v>0</v>
      </c>
      <c r="BM32" s="286">
        <v>0</v>
      </c>
      <c r="BN32" s="286">
        <v>0</v>
      </c>
      <c r="BO32" s="286">
        <v>1</v>
      </c>
      <c r="BP32" s="286">
        <v>0</v>
      </c>
      <c r="BQ32" s="286">
        <v>3</v>
      </c>
      <c r="BR32" s="286">
        <v>1</v>
      </c>
      <c r="BS32" s="286">
        <v>0</v>
      </c>
      <c r="BT32" s="286">
        <v>0</v>
      </c>
      <c r="BU32" s="286">
        <v>4</v>
      </c>
      <c r="BV32" s="286">
        <v>1</v>
      </c>
      <c r="BW32" s="286">
        <v>1</v>
      </c>
      <c r="BX32" s="286">
        <v>1</v>
      </c>
      <c r="BY32" s="286">
        <v>8</v>
      </c>
      <c r="BZ32" s="286">
        <v>7</v>
      </c>
      <c r="CA32" s="286">
        <v>0</v>
      </c>
      <c r="CB32" s="286">
        <v>0</v>
      </c>
      <c r="CC32" s="286" t="s">
        <v>221</v>
      </c>
      <c r="CD32" s="286" t="s">
        <v>67</v>
      </c>
      <c r="CE32" s="286" t="s">
        <v>67</v>
      </c>
      <c r="CF32" s="286">
        <v>0</v>
      </c>
      <c r="CG32" s="286">
        <v>0</v>
      </c>
      <c r="CH32" s="286">
        <v>0</v>
      </c>
      <c r="CI32" s="247" t="s">
        <v>229</v>
      </c>
      <c r="CJ32" s="126"/>
      <c r="CK32" s="287">
        <v>0</v>
      </c>
      <c r="CL32" s="287">
        <v>0</v>
      </c>
      <c r="CM32" s="286">
        <v>0</v>
      </c>
      <c r="CN32" s="286"/>
      <c r="CO32" s="126"/>
      <c r="CP32" s="286"/>
      <c r="CQ32" s="286">
        <v>0</v>
      </c>
      <c r="CR32" s="286">
        <v>0</v>
      </c>
      <c r="CS32" s="286"/>
      <c r="CT32" s="286"/>
      <c r="CU32" s="286"/>
      <c r="CV32" s="286"/>
      <c r="CW32" s="286"/>
      <c r="CX32" s="286"/>
      <c r="CY32" s="286"/>
      <c r="CZ32" s="286"/>
      <c r="DA32" s="286"/>
      <c r="DB32" s="286"/>
      <c r="DC32" s="286"/>
      <c r="DD32" s="286"/>
      <c r="DE32" s="286"/>
      <c r="DF32" s="249"/>
      <c r="DG32" s="249"/>
      <c r="DH32" s="249"/>
      <c r="DI32" s="249"/>
      <c r="DJ32" s="249"/>
      <c r="DK32" s="249"/>
      <c r="DL32" s="249"/>
      <c r="DM32" s="249"/>
      <c r="DN32" s="249"/>
      <c r="DO32" s="249"/>
      <c r="DP32" s="249"/>
      <c r="DQ32" s="249"/>
      <c r="DR32" s="249"/>
      <c r="DS32" s="249"/>
      <c r="DT32" s="249"/>
      <c r="DU32" s="249"/>
      <c r="DV32" s="249"/>
      <c r="DW32" s="249"/>
      <c r="DX32" s="249"/>
      <c r="DY32" s="249"/>
      <c r="DZ32" s="249"/>
      <c r="EA32" s="249"/>
      <c r="EB32" s="249"/>
      <c r="EC32" s="249"/>
      <c r="ED32" s="249"/>
      <c r="EE32" s="249"/>
      <c r="EF32" s="249"/>
      <c r="EG32" s="249"/>
      <c r="EH32" s="249"/>
      <c r="EI32" s="249"/>
      <c r="EJ32" s="249"/>
      <c r="EK32" s="249"/>
      <c r="EL32" s="249"/>
      <c r="EM32" s="249"/>
      <c r="EN32" s="249"/>
      <c r="EO32" s="249"/>
      <c r="EP32" s="249"/>
      <c r="EQ32" s="249"/>
      <c r="ER32" s="249"/>
      <c r="ES32" s="249"/>
      <c r="ET32" s="249"/>
      <c r="EU32" s="249"/>
      <c r="EV32" s="249"/>
      <c r="EW32" s="249"/>
      <c r="EX32" s="249"/>
      <c r="EY32" s="249"/>
      <c r="EZ32" s="249"/>
      <c r="FA32" s="249"/>
      <c r="FB32" s="249"/>
      <c r="FC32" s="249"/>
      <c r="FD32" s="249"/>
      <c r="FE32" s="249"/>
      <c r="FF32" s="249"/>
      <c r="FG32" s="249"/>
      <c r="FH32" s="249"/>
      <c r="FI32" s="249"/>
      <c r="FJ32" s="249"/>
      <c r="FK32" s="249"/>
      <c r="FL32" s="249"/>
      <c r="FM32" s="249"/>
      <c r="FN32" s="249"/>
      <c r="FO32" s="249"/>
      <c r="FP32" s="249"/>
      <c r="FQ32" s="249"/>
      <c r="FR32" s="249"/>
      <c r="FS32" s="249"/>
      <c r="FT32" s="249"/>
      <c r="FU32" s="249"/>
      <c r="FV32" s="249"/>
      <c r="FW32" s="249"/>
      <c r="FX32" s="249"/>
      <c r="FY32" s="249"/>
      <c r="FZ32" s="249"/>
      <c r="GA32" s="249"/>
      <c r="GB32" s="249"/>
      <c r="GC32" s="249"/>
      <c r="GD32" s="249"/>
      <c r="GE32" s="249"/>
      <c r="GF32" s="249"/>
      <c r="GG32" s="249"/>
      <c r="GH32" s="249"/>
      <c r="GI32" s="249"/>
      <c r="GJ32" s="249"/>
      <c r="GK32" s="249"/>
      <c r="GL32" s="249"/>
      <c r="GM32" s="249"/>
      <c r="GN32" s="249"/>
      <c r="GO32" s="249"/>
      <c r="GP32" s="249"/>
      <c r="GQ32" s="249"/>
      <c r="GR32" s="249"/>
      <c r="GS32" s="249"/>
      <c r="GT32" s="249"/>
      <c r="GU32" s="249"/>
      <c r="GV32" s="249"/>
      <c r="GW32" s="249"/>
      <c r="GX32" s="249"/>
      <c r="GY32" s="249"/>
      <c r="GZ32" s="249"/>
      <c r="HA32" s="249"/>
      <c r="HB32" s="249"/>
      <c r="HC32" s="249"/>
      <c r="HD32" s="249"/>
      <c r="HE32" s="249"/>
      <c r="HF32" s="249"/>
      <c r="HG32" s="249"/>
      <c r="HH32" s="249"/>
      <c r="HI32" s="249"/>
      <c r="HJ32" s="249"/>
      <c r="HK32" s="249"/>
      <c r="HL32" s="249"/>
      <c r="HM32" s="249"/>
      <c r="HN32" s="249"/>
      <c r="HO32" s="249"/>
      <c r="HP32" s="249"/>
      <c r="HQ32" s="249"/>
      <c r="HR32" s="249"/>
      <c r="HS32" s="249"/>
      <c r="HT32" s="249"/>
      <c r="HU32" s="249"/>
      <c r="HV32" s="249"/>
      <c r="HW32" s="249"/>
      <c r="HX32" s="249"/>
      <c r="HY32" s="249"/>
      <c r="HZ32" s="249"/>
      <c r="IA32" s="249"/>
      <c r="IB32" s="249"/>
      <c r="IC32" s="249"/>
      <c r="ID32" s="249"/>
      <c r="IE32" s="249"/>
      <c r="IF32" s="249"/>
      <c r="IG32" s="249"/>
      <c r="IH32" s="249"/>
      <c r="II32" s="249"/>
      <c r="IJ32" s="249"/>
      <c r="IK32" s="249"/>
      <c r="IL32" s="249"/>
      <c r="IM32" s="249"/>
      <c r="IN32" s="249"/>
      <c r="IO32" s="249"/>
      <c r="IP32" s="249"/>
      <c r="IQ32" s="249"/>
      <c r="IR32" s="249"/>
      <c r="IS32" s="249"/>
      <c r="IT32" s="249"/>
      <c r="IU32" s="249"/>
      <c r="IV32" s="249"/>
    </row>
    <row r="33" spans="1:256" s="250" customFormat="1" x14ac:dyDescent="0.2">
      <c r="A33" s="306" t="s">
        <v>225</v>
      </c>
      <c r="B33" s="304"/>
      <c r="C33" s="307"/>
      <c r="D33" s="307"/>
      <c r="E33" s="307"/>
      <c r="F33" s="307"/>
      <c r="G33" s="307"/>
      <c r="H33" s="307"/>
      <c r="I33" s="307"/>
      <c r="J33" s="307"/>
      <c r="K33" s="307"/>
      <c r="L33" s="307"/>
      <c r="M33" s="307"/>
      <c r="N33" s="307"/>
      <c r="O33" s="304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4"/>
      <c r="AC33" s="307"/>
      <c r="AD33" s="307"/>
      <c r="AE33" s="307"/>
      <c r="AF33" s="307"/>
      <c r="AG33" s="307"/>
      <c r="AH33" s="307"/>
      <c r="AI33" s="304"/>
      <c r="AJ33" s="307"/>
      <c r="AK33" s="307"/>
      <c r="AL33" s="307"/>
      <c r="AM33" s="307"/>
      <c r="AN33" s="307"/>
      <c r="AO33" s="307"/>
      <c r="AP33" s="304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247" t="s">
        <v>225</v>
      </c>
      <c r="BC33" s="126"/>
      <c r="BD33" s="286" t="s">
        <v>67</v>
      </c>
      <c r="BE33" s="26">
        <v>0</v>
      </c>
      <c r="BF33" s="26">
        <v>0</v>
      </c>
      <c r="BG33" s="26">
        <v>0</v>
      </c>
      <c r="BH33" s="26">
        <v>0</v>
      </c>
      <c r="BI33" s="26">
        <v>0</v>
      </c>
      <c r="BJ33" s="26">
        <v>0</v>
      </c>
      <c r="BK33" s="26">
        <v>0</v>
      </c>
      <c r="BL33" s="26">
        <v>0</v>
      </c>
      <c r="BM33" s="26">
        <v>0</v>
      </c>
      <c r="BN33" s="26">
        <v>0</v>
      </c>
      <c r="BO33" s="26">
        <v>181</v>
      </c>
      <c r="BP33" s="26">
        <v>233</v>
      </c>
      <c r="BQ33" s="26">
        <v>221</v>
      </c>
      <c r="BR33" s="26">
        <v>157</v>
      </c>
      <c r="BS33" s="26">
        <v>100</v>
      </c>
      <c r="BT33" s="26">
        <v>199</v>
      </c>
      <c r="BU33" s="26">
        <v>175</v>
      </c>
      <c r="BV33" s="26">
        <v>194</v>
      </c>
      <c r="BW33" s="26">
        <v>206</v>
      </c>
      <c r="BX33" s="26">
        <v>192</v>
      </c>
      <c r="BY33" s="26">
        <v>225</v>
      </c>
      <c r="BZ33" s="26">
        <f>3+12+24+185+63</f>
        <v>287</v>
      </c>
      <c r="CA33" s="26">
        <v>303</v>
      </c>
      <c r="CB33" s="26">
        <v>395</v>
      </c>
      <c r="CC33" s="26">
        <v>315</v>
      </c>
      <c r="CD33" s="26" t="s">
        <v>67</v>
      </c>
      <c r="CE33" s="26" t="s">
        <v>67</v>
      </c>
      <c r="CF33" s="26">
        <v>240</v>
      </c>
      <c r="CG33" s="26">
        <v>350</v>
      </c>
      <c r="CH33" s="26">
        <v>125</v>
      </c>
      <c r="CI33" s="247" t="s">
        <v>225</v>
      </c>
      <c r="CJ33" s="126"/>
      <c r="CK33" s="95">
        <v>125</v>
      </c>
      <c r="CL33" s="95">
        <v>250</v>
      </c>
      <c r="CM33" s="26">
        <v>235</v>
      </c>
      <c r="CN33" s="26"/>
      <c r="CO33" s="126"/>
      <c r="CP33" s="26"/>
      <c r="CQ33" s="26">
        <v>250</v>
      </c>
      <c r="CR33" s="26">
        <v>258</v>
      </c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49"/>
      <c r="DG33" s="249"/>
      <c r="DH33" s="249"/>
      <c r="DI33" s="249"/>
      <c r="DJ33" s="249"/>
      <c r="DK33" s="249"/>
      <c r="DL33" s="249"/>
      <c r="DM33" s="249"/>
      <c r="DN33" s="249"/>
      <c r="DO33" s="249"/>
      <c r="DP33" s="249"/>
      <c r="DQ33" s="249"/>
      <c r="DR33" s="249"/>
      <c r="DS33" s="249"/>
      <c r="DT33" s="249"/>
      <c r="DU33" s="249"/>
      <c r="DV33" s="249"/>
      <c r="DW33" s="249"/>
      <c r="DX33" s="249"/>
      <c r="DY33" s="249"/>
      <c r="DZ33" s="249"/>
      <c r="EA33" s="249"/>
      <c r="EB33" s="249"/>
      <c r="EC33" s="249"/>
      <c r="ED33" s="249"/>
      <c r="EE33" s="249"/>
      <c r="EF33" s="249"/>
      <c r="EG33" s="249"/>
      <c r="EH33" s="249"/>
      <c r="EI33" s="249"/>
      <c r="EJ33" s="249"/>
      <c r="EK33" s="249"/>
      <c r="EL33" s="249"/>
      <c r="EM33" s="249"/>
      <c r="EN33" s="249"/>
      <c r="EO33" s="249"/>
      <c r="EP33" s="249"/>
      <c r="EQ33" s="249"/>
      <c r="ER33" s="249"/>
      <c r="ES33" s="249"/>
      <c r="ET33" s="249"/>
      <c r="EU33" s="249"/>
      <c r="EV33" s="249"/>
      <c r="EW33" s="249"/>
      <c r="EX33" s="249"/>
      <c r="EY33" s="249"/>
      <c r="EZ33" s="249"/>
      <c r="FA33" s="249"/>
      <c r="FB33" s="249"/>
      <c r="FC33" s="249"/>
      <c r="FD33" s="249"/>
      <c r="FE33" s="249"/>
      <c r="FF33" s="249"/>
      <c r="FG33" s="249"/>
      <c r="FH33" s="249"/>
      <c r="FI33" s="249"/>
      <c r="FJ33" s="249"/>
      <c r="FK33" s="249"/>
      <c r="FL33" s="249"/>
      <c r="FM33" s="249"/>
      <c r="FN33" s="249"/>
      <c r="FO33" s="249"/>
      <c r="FP33" s="249"/>
      <c r="FQ33" s="249"/>
      <c r="FR33" s="249"/>
      <c r="FS33" s="249"/>
      <c r="FT33" s="249"/>
      <c r="FU33" s="249"/>
      <c r="FV33" s="249"/>
      <c r="FW33" s="249"/>
      <c r="FX33" s="249"/>
      <c r="FY33" s="249"/>
      <c r="FZ33" s="249"/>
      <c r="GA33" s="249"/>
      <c r="GB33" s="249"/>
      <c r="GC33" s="249"/>
      <c r="GD33" s="249"/>
      <c r="GE33" s="249"/>
      <c r="GF33" s="249"/>
      <c r="GG33" s="249"/>
      <c r="GH33" s="249"/>
      <c r="GI33" s="249"/>
      <c r="GJ33" s="249"/>
      <c r="GK33" s="249"/>
      <c r="GL33" s="249"/>
      <c r="GM33" s="249"/>
      <c r="GN33" s="249"/>
      <c r="GO33" s="249"/>
      <c r="GP33" s="249"/>
      <c r="GQ33" s="249"/>
      <c r="GR33" s="249"/>
      <c r="GS33" s="249"/>
      <c r="GT33" s="249"/>
      <c r="GU33" s="249"/>
      <c r="GV33" s="249"/>
      <c r="GW33" s="249"/>
      <c r="GX33" s="249"/>
      <c r="GY33" s="249"/>
      <c r="GZ33" s="249"/>
      <c r="HA33" s="249"/>
      <c r="HB33" s="249"/>
      <c r="HC33" s="249"/>
      <c r="HD33" s="249"/>
      <c r="HE33" s="249"/>
      <c r="HF33" s="249"/>
      <c r="HG33" s="249"/>
      <c r="HH33" s="249"/>
      <c r="HI33" s="249"/>
      <c r="HJ33" s="249"/>
      <c r="HK33" s="249"/>
      <c r="HL33" s="249"/>
      <c r="HM33" s="249"/>
      <c r="HN33" s="249"/>
      <c r="HO33" s="249"/>
      <c r="HP33" s="249"/>
      <c r="HQ33" s="249"/>
      <c r="HR33" s="249"/>
      <c r="HS33" s="249"/>
      <c r="HT33" s="249"/>
      <c r="HU33" s="249"/>
      <c r="HV33" s="249"/>
      <c r="HW33" s="249"/>
      <c r="HX33" s="249"/>
      <c r="HY33" s="249"/>
      <c r="HZ33" s="249"/>
      <c r="IA33" s="249"/>
      <c r="IB33" s="249"/>
      <c r="IC33" s="249"/>
      <c r="ID33" s="249"/>
      <c r="IE33" s="249"/>
      <c r="IF33" s="249"/>
      <c r="IG33" s="249"/>
      <c r="IH33" s="249"/>
      <c r="II33" s="249"/>
      <c r="IJ33" s="249"/>
      <c r="IK33" s="249"/>
      <c r="IL33" s="249"/>
      <c r="IM33" s="249"/>
      <c r="IN33" s="249"/>
      <c r="IO33" s="249"/>
      <c r="IP33" s="249"/>
      <c r="IQ33" s="249"/>
      <c r="IR33" s="249"/>
      <c r="IS33" s="249"/>
      <c r="IT33" s="249"/>
      <c r="IU33" s="249"/>
      <c r="IV33" s="249"/>
    </row>
    <row r="34" spans="1:256" s="246" customFormat="1" x14ac:dyDescent="0.25">
      <c r="A34" s="299"/>
      <c r="B34" s="300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0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0"/>
      <c r="AC34" s="301"/>
      <c r="AD34" s="301"/>
      <c r="AE34" s="301"/>
      <c r="AF34" s="301"/>
      <c r="AG34" s="301"/>
      <c r="AH34" s="301"/>
      <c r="AI34" s="300"/>
      <c r="AJ34" s="301"/>
      <c r="AK34" s="301"/>
      <c r="AL34" s="301"/>
      <c r="AM34" s="301"/>
      <c r="AN34" s="301"/>
      <c r="AO34" s="301"/>
      <c r="AP34" s="300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280"/>
      <c r="BC34" s="30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80" t="s">
        <v>230</v>
      </c>
      <c r="CJ34" s="302" t="s">
        <v>231</v>
      </c>
      <c r="CK34" s="212">
        <f t="shared" ref="CK34:DE34" si="32">IFERROR(ROUND((CK35/CK36),4),0)</f>
        <v>1</v>
      </c>
      <c r="CL34" s="212"/>
      <c r="CM34" s="212">
        <f t="shared" si="32"/>
        <v>0.99960000000000004</v>
      </c>
      <c r="CN34" s="212">
        <f t="shared" si="32"/>
        <v>0</v>
      </c>
      <c r="CO34" s="302" t="s">
        <v>231</v>
      </c>
      <c r="CP34" s="212">
        <f t="shared" si="32"/>
        <v>0</v>
      </c>
      <c r="CQ34" s="212">
        <f t="shared" si="32"/>
        <v>1</v>
      </c>
      <c r="CR34" s="212">
        <f t="shared" si="32"/>
        <v>1</v>
      </c>
      <c r="CS34" s="212">
        <f t="shared" si="32"/>
        <v>0</v>
      </c>
      <c r="CT34" s="212">
        <f t="shared" si="32"/>
        <v>0</v>
      </c>
      <c r="CU34" s="212">
        <f t="shared" si="32"/>
        <v>0</v>
      </c>
      <c r="CV34" s="212">
        <f t="shared" si="32"/>
        <v>0</v>
      </c>
      <c r="CW34" s="212">
        <f t="shared" si="32"/>
        <v>0</v>
      </c>
      <c r="CX34" s="212">
        <f t="shared" si="32"/>
        <v>0</v>
      </c>
      <c r="CY34" s="212">
        <f t="shared" si="32"/>
        <v>0</v>
      </c>
      <c r="CZ34" s="212">
        <f t="shared" si="32"/>
        <v>0</v>
      </c>
      <c r="DA34" s="212">
        <f t="shared" si="32"/>
        <v>0</v>
      </c>
      <c r="DB34" s="212">
        <f t="shared" si="32"/>
        <v>0</v>
      </c>
      <c r="DC34" s="212">
        <f t="shared" si="32"/>
        <v>0</v>
      </c>
      <c r="DD34" s="212">
        <f t="shared" si="32"/>
        <v>0</v>
      </c>
      <c r="DE34" s="212">
        <f t="shared" si="32"/>
        <v>0</v>
      </c>
    </row>
    <row r="35" spans="1:256" s="250" customFormat="1" x14ac:dyDescent="0.2">
      <c r="A35" s="303"/>
      <c r="B35" s="304"/>
      <c r="C35" s="305"/>
      <c r="D35" s="305"/>
      <c r="E35" s="305"/>
      <c r="F35" s="305"/>
      <c r="G35" s="305"/>
      <c r="H35" s="305"/>
      <c r="I35" s="305"/>
      <c r="J35" s="305"/>
      <c r="K35" s="305"/>
      <c r="L35" s="305"/>
      <c r="M35" s="305"/>
      <c r="N35" s="305"/>
      <c r="O35" s="304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4"/>
      <c r="AC35" s="305"/>
      <c r="AD35" s="305"/>
      <c r="AE35" s="305"/>
      <c r="AF35" s="305"/>
      <c r="AG35" s="305"/>
      <c r="AH35" s="305"/>
      <c r="AI35" s="304"/>
      <c r="AJ35" s="305"/>
      <c r="AK35" s="305"/>
      <c r="AL35" s="305"/>
      <c r="AM35" s="305"/>
      <c r="AN35" s="305"/>
      <c r="AO35" s="305"/>
      <c r="AP35" s="304"/>
      <c r="AQ35" s="305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247"/>
      <c r="BC35" s="126"/>
      <c r="BD35" s="286"/>
      <c r="BE35" s="286"/>
      <c r="BF35" s="286"/>
      <c r="BG35" s="286"/>
      <c r="BH35" s="286"/>
      <c r="BI35" s="286"/>
      <c r="BJ35" s="286"/>
      <c r="BK35" s="286"/>
      <c r="BL35" s="286"/>
      <c r="BM35" s="286"/>
      <c r="BN35" s="286"/>
      <c r="BO35" s="286"/>
      <c r="BP35" s="286"/>
      <c r="BQ35" s="286"/>
      <c r="BR35" s="286"/>
      <c r="BS35" s="286"/>
      <c r="BT35" s="286"/>
      <c r="BU35" s="286"/>
      <c r="BV35" s="286"/>
      <c r="BW35" s="286"/>
      <c r="BX35" s="286"/>
      <c r="BY35" s="286"/>
      <c r="BZ35" s="286"/>
      <c r="CA35" s="286"/>
      <c r="CB35" s="286"/>
      <c r="CC35" s="286"/>
      <c r="CD35" s="286"/>
      <c r="CE35" s="286"/>
      <c r="CF35" s="286"/>
      <c r="CG35" s="286"/>
      <c r="CH35" s="286"/>
      <c r="CI35" s="247" t="s">
        <v>232</v>
      </c>
      <c r="CJ35" s="126"/>
      <c r="CK35" s="287">
        <v>2000</v>
      </c>
      <c r="CL35" s="287"/>
      <c r="CM35" s="286">
        <v>2457</v>
      </c>
      <c r="CN35" s="286"/>
      <c r="CO35" s="126"/>
      <c r="CP35" s="286"/>
      <c r="CQ35" s="286">
        <v>2208</v>
      </c>
      <c r="CR35" s="286">
        <v>2236</v>
      </c>
      <c r="CS35" s="286"/>
      <c r="CT35" s="286"/>
      <c r="CU35" s="286"/>
      <c r="CV35" s="286"/>
      <c r="CW35" s="286"/>
      <c r="CX35" s="286"/>
      <c r="CY35" s="286"/>
      <c r="CZ35" s="286"/>
      <c r="DA35" s="286"/>
      <c r="DB35" s="286"/>
      <c r="DC35" s="286"/>
      <c r="DD35" s="286"/>
      <c r="DE35" s="286"/>
      <c r="DF35" s="249"/>
      <c r="DG35" s="249"/>
      <c r="DH35" s="249"/>
      <c r="DI35" s="249"/>
      <c r="DJ35" s="249"/>
      <c r="DK35" s="249"/>
      <c r="DL35" s="249"/>
      <c r="DM35" s="249"/>
      <c r="DN35" s="249"/>
      <c r="DO35" s="249"/>
      <c r="DP35" s="249"/>
      <c r="DQ35" s="249"/>
      <c r="DR35" s="249"/>
      <c r="DS35" s="249"/>
      <c r="DT35" s="249"/>
      <c r="DU35" s="249"/>
      <c r="DV35" s="249"/>
      <c r="DW35" s="249"/>
      <c r="DX35" s="249"/>
      <c r="DY35" s="249"/>
      <c r="DZ35" s="249"/>
      <c r="EA35" s="249"/>
      <c r="EB35" s="249"/>
      <c r="EC35" s="249"/>
      <c r="ED35" s="249"/>
      <c r="EE35" s="249"/>
      <c r="EF35" s="249"/>
      <c r="EG35" s="249"/>
      <c r="EH35" s="249"/>
      <c r="EI35" s="249"/>
      <c r="EJ35" s="249"/>
      <c r="EK35" s="249"/>
      <c r="EL35" s="249"/>
      <c r="EM35" s="249"/>
      <c r="EN35" s="249"/>
      <c r="EO35" s="249"/>
      <c r="EP35" s="249"/>
      <c r="EQ35" s="249"/>
      <c r="ER35" s="249"/>
      <c r="ES35" s="249"/>
      <c r="ET35" s="249"/>
      <c r="EU35" s="249"/>
      <c r="EV35" s="249"/>
      <c r="EW35" s="249"/>
      <c r="EX35" s="249"/>
      <c r="EY35" s="249"/>
      <c r="EZ35" s="249"/>
      <c r="FA35" s="249"/>
      <c r="FB35" s="249"/>
      <c r="FC35" s="249"/>
      <c r="FD35" s="249"/>
      <c r="FE35" s="249"/>
      <c r="FF35" s="249"/>
      <c r="FG35" s="249"/>
      <c r="FH35" s="249"/>
      <c r="FI35" s="249"/>
      <c r="FJ35" s="249"/>
      <c r="FK35" s="249"/>
      <c r="FL35" s="249"/>
      <c r="FM35" s="249"/>
      <c r="FN35" s="249"/>
      <c r="FO35" s="249"/>
      <c r="FP35" s="249"/>
      <c r="FQ35" s="249"/>
      <c r="FR35" s="249"/>
      <c r="FS35" s="249"/>
      <c r="FT35" s="249"/>
      <c r="FU35" s="249"/>
      <c r="FV35" s="249"/>
      <c r="FW35" s="249"/>
      <c r="FX35" s="249"/>
      <c r="FY35" s="249"/>
      <c r="FZ35" s="249"/>
      <c r="GA35" s="249"/>
      <c r="GB35" s="249"/>
      <c r="GC35" s="249"/>
      <c r="GD35" s="249"/>
      <c r="GE35" s="249"/>
      <c r="GF35" s="249"/>
      <c r="GG35" s="249"/>
      <c r="GH35" s="249"/>
      <c r="GI35" s="249"/>
      <c r="GJ35" s="249"/>
      <c r="GK35" s="249"/>
      <c r="GL35" s="249"/>
      <c r="GM35" s="249"/>
      <c r="GN35" s="249"/>
      <c r="GO35" s="249"/>
      <c r="GP35" s="249"/>
      <c r="GQ35" s="249"/>
      <c r="GR35" s="249"/>
      <c r="GS35" s="249"/>
      <c r="GT35" s="249"/>
      <c r="GU35" s="249"/>
      <c r="GV35" s="249"/>
      <c r="GW35" s="249"/>
      <c r="GX35" s="249"/>
      <c r="GY35" s="249"/>
      <c r="GZ35" s="249"/>
      <c r="HA35" s="249"/>
      <c r="HB35" s="249"/>
      <c r="HC35" s="249"/>
      <c r="HD35" s="249"/>
      <c r="HE35" s="249"/>
      <c r="HF35" s="249"/>
      <c r="HG35" s="249"/>
      <c r="HH35" s="249"/>
      <c r="HI35" s="249"/>
      <c r="HJ35" s="249"/>
      <c r="HK35" s="249"/>
      <c r="HL35" s="249"/>
      <c r="HM35" s="249"/>
      <c r="HN35" s="249"/>
      <c r="HO35" s="249"/>
      <c r="HP35" s="249"/>
      <c r="HQ35" s="249"/>
      <c r="HR35" s="249"/>
      <c r="HS35" s="249"/>
      <c r="HT35" s="249"/>
      <c r="HU35" s="249"/>
      <c r="HV35" s="249"/>
      <c r="HW35" s="249"/>
      <c r="HX35" s="249"/>
      <c r="HY35" s="249"/>
      <c r="HZ35" s="249"/>
      <c r="IA35" s="249"/>
      <c r="IB35" s="249"/>
      <c r="IC35" s="249"/>
      <c r="ID35" s="249"/>
      <c r="IE35" s="249"/>
      <c r="IF35" s="249"/>
      <c r="IG35" s="249"/>
      <c r="IH35" s="249"/>
      <c r="II35" s="249"/>
      <c r="IJ35" s="249"/>
      <c r="IK35" s="249"/>
      <c r="IL35" s="249"/>
      <c r="IM35" s="249"/>
      <c r="IN35" s="249"/>
      <c r="IO35" s="249"/>
      <c r="IP35" s="249"/>
      <c r="IQ35" s="249"/>
      <c r="IR35" s="249"/>
      <c r="IS35" s="249"/>
      <c r="IT35" s="249"/>
      <c r="IU35" s="249"/>
      <c r="IV35" s="249"/>
    </row>
    <row r="36" spans="1:256" s="250" customFormat="1" x14ac:dyDescent="0.2">
      <c r="A36" s="306"/>
      <c r="B36" s="304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4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4"/>
      <c r="AC36" s="307"/>
      <c r="AD36" s="307"/>
      <c r="AE36" s="307"/>
      <c r="AF36" s="307"/>
      <c r="AG36" s="307"/>
      <c r="AH36" s="307"/>
      <c r="AI36" s="304"/>
      <c r="AJ36" s="307"/>
      <c r="AK36" s="307"/>
      <c r="AL36" s="307"/>
      <c r="AM36" s="307"/>
      <c r="AN36" s="307"/>
      <c r="AO36" s="307"/>
      <c r="AP36" s="304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247"/>
      <c r="BC36" s="126"/>
      <c r="BD36" s="28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47" t="s">
        <v>233</v>
      </c>
      <c r="CJ36" s="126"/>
      <c r="CK36" s="95">
        <v>2000</v>
      </c>
      <c r="CL36" s="95"/>
      <c r="CM36" s="26">
        <v>2458</v>
      </c>
      <c r="CN36" s="26"/>
      <c r="CO36" s="126"/>
      <c r="CP36" s="26"/>
      <c r="CQ36" s="26">
        <v>2208</v>
      </c>
      <c r="CR36" s="26">
        <v>2236</v>
      </c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49"/>
      <c r="DG36" s="249"/>
      <c r="DH36" s="249"/>
      <c r="DI36" s="249"/>
      <c r="DJ36" s="249"/>
      <c r="DK36" s="249"/>
      <c r="DL36" s="249"/>
      <c r="DM36" s="249"/>
      <c r="DN36" s="249"/>
      <c r="DO36" s="249"/>
      <c r="DP36" s="249"/>
      <c r="DQ36" s="249"/>
      <c r="DR36" s="249"/>
      <c r="DS36" s="249"/>
      <c r="DT36" s="249"/>
      <c r="DU36" s="249"/>
      <c r="DV36" s="249"/>
      <c r="DW36" s="249"/>
      <c r="DX36" s="249"/>
      <c r="DY36" s="249"/>
      <c r="DZ36" s="249"/>
      <c r="EA36" s="249"/>
      <c r="EB36" s="249"/>
      <c r="EC36" s="249"/>
      <c r="ED36" s="249"/>
      <c r="EE36" s="249"/>
      <c r="EF36" s="249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249"/>
      <c r="EU36" s="249"/>
      <c r="EV36" s="249"/>
      <c r="EW36" s="249"/>
      <c r="EX36" s="249"/>
      <c r="EY36" s="249"/>
      <c r="EZ36" s="249"/>
      <c r="FA36" s="249"/>
      <c r="FB36" s="249"/>
      <c r="FC36" s="249"/>
      <c r="FD36" s="249"/>
      <c r="FE36" s="249"/>
      <c r="FF36" s="249"/>
      <c r="FG36" s="249"/>
      <c r="FH36" s="249"/>
      <c r="FI36" s="249"/>
      <c r="FJ36" s="249"/>
      <c r="FK36" s="249"/>
      <c r="FL36" s="249"/>
      <c r="FM36" s="249"/>
      <c r="FN36" s="249"/>
      <c r="FO36" s="249"/>
      <c r="FP36" s="249"/>
      <c r="FQ36" s="249"/>
      <c r="FR36" s="249"/>
      <c r="FS36" s="249"/>
      <c r="FT36" s="249"/>
      <c r="FU36" s="249"/>
      <c r="FV36" s="249"/>
      <c r="FW36" s="249"/>
      <c r="FX36" s="249"/>
      <c r="FY36" s="249"/>
      <c r="FZ36" s="249"/>
      <c r="GA36" s="249"/>
      <c r="GB36" s="249"/>
      <c r="GC36" s="249"/>
      <c r="GD36" s="249"/>
      <c r="GE36" s="249"/>
      <c r="GF36" s="249"/>
      <c r="GG36" s="249"/>
      <c r="GH36" s="249"/>
      <c r="GI36" s="249"/>
      <c r="GJ36" s="249"/>
      <c r="GK36" s="249"/>
      <c r="GL36" s="249"/>
      <c r="GM36" s="249"/>
      <c r="GN36" s="249"/>
      <c r="GO36" s="249"/>
      <c r="GP36" s="249"/>
      <c r="GQ36" s="249"/>
      <c r="GR36" s="249"/>
      <c r="GS36" s="249"/>
      <c r="GT36" s="249"/>
      <c r="GU36" s="249"/>
      <c r="GV36" s="249"/>
      <c r="GW36" s="249"/>
      <c r="GX36" s="249"/>
      <c r="GY36" s="249"/>
      <c r="GZ36" s="249"/>
      <c r="HA36" s="249"/>
      <c r="HB36" s="249"/>
      <c r="HC36" s="249"/>
      <c r="HD36" s="249"/>
      <c r="HE36" s="249"/>
      <c r="HF36" s="249"/>
      <c r="HG36" s="249"/>
      <c r="HH36" s="249"/>
      <c r="HI36" s="249"/>
      <c r="HJ36" s="249"/>
      <c r="HK36" s="249"/>
      <c r="HL36" s="249"/>
      <c r="HM36" s="249"/>
      <c r="HN36" s="249"/>
      <c r="HO36" s="249"/>
      <c r="HP36" s="249"/>
      <c r="HQ36" s="249"/>
      <c r="HR36" s="249"/>
      <c r="HS36" s="249"/>
      <c r="HT36" s="249"/>
      <c r="HU36" s="249"/>
      <c r="HV36" s="249"/>
      <c r="HW36" s="249"/>
      <c r="HX36" s="249"/>
      <c r="HY36" s="249"/>
      <c r="HZ36" s="249"/>
      <c r="IA36" s="249"/>
      <c r="IB36" s="249"/>
      <c r="IC36" s="249"/>
      <c r="ID36" s="249"/>
      <c r="IE36" s="249"/>
      <c r="IF36" s="249"/>
      <c r="IG36" s="249"/>
      <c r="IH36" s="249"/>
      <c r="II36" s="249"/>
      <c r="IJ36" s="249"/>
      <c r="IK36" s="249"/>
      <c r="IL36" s="249"/>
      <c r="IM36" s="249"/>
      <c r="IN36" s="249"/>
      <c r="IO36" s="249"/>
      <c r="IP36" s="249"/>
      <c r="IQ36" s="249"/>
      <c r="IR36" s="249"/>
      <c r="IS36" s="249"/>
      <c r="IT36" s="249"/>
      <c r="IU36" s="249"/>
      <c r="IV36" s="249"/>
    </row>
    <row r="37" spans="1:256" s="246" customFormat="1" ht="25.5" x14ac:dyDescent="0.25">
      <c r="A37" s="299" t="s">
        <v>234</v>
      </c>
      <c r="B37" s="300" t="s">
        <v>235</v>
      </c>
      <c r="C37" s="301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0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0"/>
      <c r="AC37" s="301"/>
      <c r="AD37" s="301"/>
      <c r="AE37" s="301"/>
      <c r="AF37" s="301"/>
      <c r="AG37" s="301"/>
      <c r="AH37" s="301"/>
      <c r="AI37" s="300"/>
      <c r="AJ37" s="301"/>
      <c r="AK37" s="301"/>
      <c r="AL37" s="301"/>
      <c r="AM37" s="301"/>
      <c r="AN37" s="301"/>
      <c r="AO37" s="301"/>
      <c r="AP37" s="300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280" t="s">
        <v>234</v>
      </c>
      <c r="BC37" s="212" t="s">
        <v>235</v>
      </c>
      <c r="BD37" s="212">
        <f t="shared" ref="BD37:DE37" si="33">IFERROR(ROUND((BD38/BD39),4),0)</f>
        <v>1</v>
      </c>
      <c r="BE37" s="212">
        <f t="shared" si="33"/>
        <v>1</v>
      </c>
      <c r="BF37" s="212">
        <f t="shared" si="33"/>
        <v>1</v>
      </c>
      <c r="BG37" s="212">
        <f t="shared" si="33"/>
        <v>1</v>
      </c>
      <c r="BH37" s="212">
        <f t="shared" si="33"/>
        <v>1</v>
      </c>
      <c r="BI37" s="212">
        <f t="shared" si="33"/>
        <v>1</v>
      </c>
      <c r="BJ37" s="212">
        <f t="shared" si="33"/>
        <v>1</v>
      </c>
      <c r="BK37" s="212">
        <f t="shared" si="33"/>
        <v>1</v>
      </c>
      <c r="BL37" s="212">
        <f t="shared" si="33"/>
        <v>1</v>
      </c>
      <c r="BM37" s="212">
        <f t="shared" si="33"/>
        <v>1</v>
      </c>
      <c r="BN37" s="212">
        <f t="shared" si="33"/>
        <v>1</v>
      </c>
      <c r="BO37" s="212">
        <f t="shared" si="33"/>
        <v>1</v>
      </c>
      <c r="BP37" s="212">
        <f t="shared" si="33"/>
        <v>1</v>
      </c>
      <c r="BQ37" s="212">
        <f t="shared" si="33"/>
        <v>1</v>
      </c>
      <c r="BR37" s="212">
        <f t="shared" si="33"/>
        <v>1</v>
      </c>
      <c r="BS37" s="212">
        <f t="shared" si="33"/>
        <v>1</v>
      </c>
      <c r="BT37" s="212">
        <f t="shared" si="33"/>
        <v>1</v>
      </c>
      <c r="BU37" s="212">
        <f t="shared" si="33"/>
        <v>1</v>
      </c>
      <c r="BV37" s="212">
        <f t="shared" si="33"/>
        <v>1</v>
      </c>
      <c r="BW37" s="212">
        <f t="shared" si="33"/>
        <v>1</v>
      </c>
      <c r="BX37" s="212">
        <f t="shared" si="33"/>
        <v>1</v>
      </c>
      <c r="BY37" s="212">
        <f t="shared" si="33"/>
        <v>1</v>
      </c>
      <c r="BZ37" s="212">
        <f t="shared" si="33"/>
        <v>1</v>
      </c>
      <c r="CA37" s="212">
        <f t="shared" si="33"/>
        <v>1</v>
      </c>
      <c r="CB37" s="212">
        <f t="shared" si="33"/>
        <v>1</v>
      </c>
      <c r="CC37" s="212">
        <f t="shared" si="33"/>
        <v>1</v>
      </c>
      <c r="CD37" s="212">
        <f t="shared" si="33"/>
        <v>1</v>
      </c>
      <c r="CE37" s="212">
        <f t="shared" si="33"/>
        <v>1</v>
      </c>
      <c r="CF37" s="212">
        <f t="shared" si="33"/>
        <v>1</v>
      </c>
      <c r="CG37" s="212">
        <f t="shared" si="33"/>
        <v>1</v>
      </c>
      <c r="CH37" s="212">
        <v>1</v>
      </c>
      <c r="CI37" s="280" t="s">
        <v>236</v>
      </c>
      <c r="CJ37" s="302" t="s">
        <v>235</v>
      </c>
      <c r="CK37" s="212">
        <f t="shared" si="33"/>
        <v>1</v>
      </c>
      <c r="CL37" s="212">
        <v>1</v>
      </c>
      <c r="CM37" s="212">
        <f t="shared" si="33"/>
        <v>1</v>
      </c>
      <c r="CN37" s="212">
        <f t="shared" si="33"/>
        <v>0</v>
      </c>
      <c r="CO37" s="302" t="s">
        <v>235</v>
      </c>
      <c r="CP37" s="212">
        <f t="shared" si="33"/>
        <v>0</v>
      </c>
      <c r="CQ37" s="212">
        <f t="shared" si="33"/>
        <v>1</v>
      </c>
      <c r="CR37" s="212">
        <f t="shared" si="33"/>
        <v>1</v>
      </c>
      <c r="CS37" s="212">
        <f t="shared" si="33"/>
        <v>0</v>
      </c>
      <c r="CT37" s="212">
        <f t="shared" si="33"/>
        <v>0</v>
      </c>
      <c r="CU37" s="212">
        <f t="shared" si="33"/>
        <v>0</v>
      </c>
      <c r="CV37" s="212">
        <f t="shared" si="33"/>
        <v>0</v>
      </c>
      <c r="CW37" s="212">
        <f t="shared" si="33"/>
        <v>0</v>
      </c>
      <c r="CX37" s="212">
        <f t="shared" si="33"/>
        <v>0</v>
      </c>
      <c r="CY37" s="212">
        <f t="shared" si="33"/>
        <v>0</v>
      </c>
      <c r="CZ37" s="212">
        <f t="shared" si="33"/>
        <v>0</v>
      </c>
      <c r="DA37" s="212">
        <f t="shared" si="33"/>
        <v>0</v>
      </c>
      <c r="DB37" s="212">
        <f t="shared" si="33"/>
        <v>0</v>
      </c>
      <c r="DC37" s="212">
        <f t="shared" si="33"/>
        <v>0</v>
      </c>
      <c r="DD37" s="212">
        <f t="shared" si="33"/>
        <v>0</v>
      </c>
      <c r="DE37" s="212">
        <f t="shared" si="33"/>
        <v>0</v>
      </c>
    </row>
    <row r="38" spans="1:256" s="250" customFormat="1" x14ac:dyDescent="0.2">
      <c r="A38" s="303" t="s">
        <v>237</v>
      </c>
      <c r="B38" s="304"/>
      <c r="C38" s="305"/>
      <c r="D38" s="305"/>
      <c r="E38" s="305"/>
      <c r="F38" s="305"/>
      <c r="G38" s="305"/>
      <c r="H38" s="305"/>
      <c r="I38" s="305"/>
      <c r="J38" s="305"/>
      <c r="K38" s="305"/>
      <c r="L38" s="305"/>
      <c r="M38" s="305"/>
      <c r="N38" s="305"/>
      <c r="O38" s="304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4"/>
      <c r="AC38" s="305"/>
      <c r="AD38" s="305"/>
      <c r="AE38" s="305"/>
      <c r="AF38" s="305"/>
      <c r="AG38" s="305"/>
      <c r="AH38" s="305"/>
      <c r="AI38" s="304"/>
      <c r="AJ38" s="305"/>
      <c r="AK38" s="305"/>
      <c r="AL38" s="305"/>
      <c r="AM38" s="305"/>
      <c r="AN38" s="305"/>
      <c r="AO38" s="305"/>
      <c r="AP38" s="304"/>
      <c r="AQ38" s="305"/>
      <c r="AR38" s="305"/>
      <c r="AS38" s="305"/>
      <c r="AT38" s="305"/>
      <c r="AU38" s="305"/>
      <c r="AV38" s="305"/>
      <c r="AW38" s="305"/>
      <c r="AX38" s="305"/>
      <c r="AY38" s="305"/>
      <c r="AZ38" s="305"/>
      <c r="BA38" s="305"/>
      <c r="BB38" s="247" t="s">
        <v>237</v>
      </c>
      <c r="BC38" s="126"/>
      <c r="BD38" s="286">
        <v>72</v>
      </c>
      <c r="BE38" s="286">
        <v>393</v>
      </c>
      <c r="BF38" s="286">
        <v>80</v>
      </c>
      <c r="BG38" s="286">
        <v>73</v>
      </c>
      <c r="BH38" s="286">
        <v>133</v>
      </c>
      <c r="BI38" s="286">
        <v>414</v>
      </c>
      <c r="BJ38" s="286">
        <v>522</v>
      </c>
      <c r="BK38" s="286">
        <v>663</v>
      </c>
      <c r="BL38" s="286">
        <v>543</v>
      </c>
      <c r="BM38" s="286">
        <v>255</v>
      </c>
      <c r="BN38" s="286">
        <v>141</v>
      </c>
      <c r="BO38" s="286">
        <v>125</v>
      </c>
      <c r="BP38" s="286">
        <v>97</v>
      </c>
      <c r="BQ38" s="286">
        <v>108</v>
      </c>
      <c r="BR38" s="286">
        <v>154</v>
      </c>
      <c r="BS38" s="286">
        <v>163</v>
      </c>
      <c r="BT38" s="286">
        <v>216</v>
      </c>
      <c r="BU38" s="286">
        <v>235</v>
      </c>
      <c r="BV38" s="286">
        <v>271</v>
      </c>
      <c r="BW38" s="286">
        <v>325</v>
      </c>
      <c r="BX38" s="286">
        <v>278</v>
      </c>
      <c r="BY38" s="286">
        <v>235</v>
      </c>
      <c r="BZ38" s="286">
        <v>184</v>
      </c>
      <c r="CA38" s="286">
        <v>142</v>
      </c>
      <c r="CB38" s="286">
        <v>154</v>
      </c>
      <c r="CC38" s="286">
        <v>145</v>
      </c>
      <c r="CD38" s="286">
        <v>88</v>
      </c>
      <c r="CE38" s="286">
        <v>100</v>
      </c>
      <c r="CF38" s="286">
        <v>140</v>
      </c>
      <c r="CG38" s="286">
        <v>178</v>
      </c>
      <c r="CH38" s="286">
        <v>146</v>
      </c>
      <c r="CI38" s="247" t="s">
        <v>238</v>
      </c>
      <c r="CJ38" s="126"/>
      <c r="CK38" s="287">
        <v>19</v>
      </c>
      <c r="CL38" s="287">
        <v>305</v>
      </c>
      <c r="CM38" s="286">
        <v>296</v>
      </c>
      <c r="CN38" s="286"/>
      <c r="CO38" s="126"/>
      <c r="CP38" s="286"/>
      <c r="CQ38" s="286">
        <v>346</v>
      </c>
      <c r="CR38" s="286">
        <v>204</v>
      </c>
      <c r="CS38" s="286"/>
      <c r="CT38" s="286"/>
      <c r="CU38" s="286"/>
      <c r="CV38" s="286"/>
      <c r="CW38" s="286"/>
      <c r="CX38" s="286"/>
      <c r="CY38" s="286"/>
      <c r="CZ38" s="286"/>
      <c r="DA38" s="286"/>
      <c r="DB38" s="286"/>
      <c r="DC38" s="286"/>
      <c r="DD38" s="286"/>
      <c r="DE38" s="286"/>
      <c r="DF38" s="249"/>
      <c r="DG38" s="249"/>
      <c r="DH38" s="249"/>
      <c r="DI38" s="249"/>
      <c r="DJ38" s="249"/>
      <c r="DK38" s="249"/>
      <c r="DL38" s="249"/>
      <c r="DM38" s="249"/>
      <c r="DN38" s="249"/>
      <c r="DO38" s="249"/>
      <c r="DP38" s="249"/>
      <c r="DQ38" s="249"/>
      <c r="DR38" s="249"/>
      <c r="DS38" s="249"/>
      <c r="DT38" s="249"/>
      <c r="DU38" s="249"/>
      <c r="DV38" s="249"/>
      <c r="DW38" s="249"/>
      <c r="DX38" s="249"/>
      <c r="DY38" s="249"/>
      <c r="DZ38" s="249"/>
      <c r="EA38" s="249"/>
      <c r="EB38" s="249"/>
      <c r="EC38" s="249"/>
      <c r="ED38" s="249"/>
      <c r="EE38" s="249"/>
      <c r="EF38" s="249"/>
      <c r="EG38" s="249"/>
      <c r="EH38" s="249"/>
      <c r="EI38" s="249"/>
      <c r="EJ38" s="249"/>
      <c r="EK38" s="249"/>
      <c r="EL38" s="249"/>
      <c r="EM38" s="249"/>
      <c r="EN38" s="249"/>
      <c r="EO38" s="249"/>
      <c r="EP38" s="249"/>
      <c r="EQ38" s="249"/>
      <c r="ER38" s="249"/>
      <c r="ES38" s="249"/>
      <c r="ET38" s="249"/>
      <c r="EU38" s="249"/>
      <c r="EV38" s="249"/>
      <c r="EW38" s="249"/>
      <c r="EX38" s="249"/>
      <c r="EY38" s="249"/>
      <c r="EZ38" s="249"/>
      <c r="FA38" s="249"/>
      <c r="FB38" s="249"/>
      <c r="FC38" s="249"/>
      <c r="FD38" s="249"/>
      <c r="FE38" s="249"/>
      <c r="FF38" s="249"/>
      <c r="FG38" s="249"/>
      <c r="FH38" s="249"/>
      <c r="FI38" s="249"/>
      <c r="FJ38" s="249"/>
      <c r="FK38" s="249"/>
      <c r="FL38" s="249"/>
      <c r="FM38" s="249"/>
      <c r="FN38" s="249"/>
      <c r="FO38" s="249"/>
      <c r="FP38" s="249"/>
      <c r="FQ38" s="249"/>
      <c r="FR38" s="249"/>
      <c r="FS38" s="249"/>
      <c r="FT38" s="249"/>
      <c r="FU38" s="249"/>
      <c r="FV38" s="249"/>
      <c r="FW38" s="249"/>
      <c r="FX38" s="249"/>
      <c r="FY38" s="249"/>
      <c r="FZ38" s="249"/>
      <c r="GA38" s="249"/>
      <c r="GB38" s="249"/>
      <c r="GC38" s="249"/>
      <c r="GD38" s="249"/>
      <c r="GE38" s="249"/>
      <c r="GF38" s="249"/>
      <c r="GG38" s="249"/>
      <c r="GH38" s="249"/>
      <c r="GI38" s="249"/>
      <c r="GJ38" s="249"/>
      <c r="GK38" s="249"/>
      <c r="GL38" s="249"/>
      <c r="GM38" s="249"/>
      <c r="GN38" s="249"/>
      <c r="GO38" s="249"/>
      <c r="GP38" s="249"/>
      <c r="GQ38" s="249"/>
      <c r="GR38" s="249"/>
      <c r="GS38" s="249"/>
      <c r="GT38" s="249"/>
      <c r="GU38" s="249"/>
      <c r="GV38" s="249"/>
      <c r="GW38" s="249"/>
      <c r="GX38" s="249"/>
      <c r="GY38" s="249"/>
      <c r="GZ38" s="249"/>
      <c r="HA38" s="249"/>
      <c r="HB38" s="249"/>
      <c r="HC38" s="249"/>
      <c r="HD38" s="249"/>
      <c r="HE38" s="249"/>
      <c r="HF38" s="249"/>
      <c r="HG38" s="249"/>
      <c r="HH38" s="249"/>
      <c r="HI38" s="249"/>
      <c r="HJ38" s="249"/>
      <c r="HK38" s="249"/>
      <c r="HL38" s="249"/>
      <c r="HM38" s="249"/>
      <c r="HN38" s="249"/>
      <c r="HO38" s="249"/>
      <c r="HP38" s="249"/>
      <c r="HQ38" s="249"/>
      <c r="HR38" s="249"/>
      <c r="HS38" s="249"/>
      <c r="HT38" s="249"/>
      <c r="HU38" s="249"/>
      <c r="HV38" s="249"/>
      <c r="HW38" s="249"/>
      <c r="HX38" s="249"/>
      <c r="HY38" s="249"/>
      <c r="HZ38" s="249"/>
      <c r="IA38" s="249"/>
      <c r="IB38" s="249"/>
      <c r="IC38" s="249"/>
      <c r="ID38" s="249"/>
      <c r="IE38" s="249"/>
      <c r="IF38" s="249"/>
      <c r="IG38" s="249"/>
      <c r="IH38" s="249"/>
      <c r="II38" s="249"/>
      <c r="IJ38" s="249"/>
      <c r="IK38" s="249"/>
      <c r="IL38" s="249"/>
      <c r="IM38" s="249"/>
      <c r="IN38" s="249"/>
      <c r="IO38" s="249"/>
      <c r="IP38" s="249"/>
      <c r="IQ38" s="249"/>
      <c r="IR38" s="249"/>
      <c r="IS38" s="249"/>
      <c r="IT38" s="249"/>
      <c r="IU38" s="249"/>
      <c r="IV38" s="249"/>
    </row>
    <row r="39" spans="1:256" s="250" customFormat="1" x14ac:dyDescent="0.2">
      <c r="A39" s="306" t="s">
        <v>239</v>
      </c>
      <c r="B39" s="304"/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4"/>
      <c r="P39" s="307"/>
      <c r="Q39" s="307"/>
      <c r="R39" s="307"/>
      <c r="S39" s="307"/>
      <c r="T39" s="307"/>
      <c r="U39" s="307"/>
      <c r="V39" s="307"/>
      <c r="W39" s="307"/>
      <c r="X39" s="307"/>
      <c r="Y39" s="307"/>
      <c r="Z39" s="307"/>
      <c r="AA39" s="307"/>
      <c r="AB39" s="304"/>
      <c r="AC39" s="307"/>
      <c r="AD39" s="307"/>
      <c r="AE39" s="307"/>
      <c r="AF39" s="307"/>
      <c r="AG39" s="307"/>
      <c r="AH39" s="307"/>
      <c r="AI39" s="304"/>
      <c r="AJ39" s="307"/>
      <c r="AK39" s="307"/>
      <c r="AL39" s="307"/>
      <c r="AM39" s="307"/>
      <c r="AN39" s="307"/>
      <c r="AO39" s="307"/>
      <c r="AP39" s="304"/>
      <c r="AQ39" s="307"/>
      <c r="AR39" s="307"/>
      <c r="AS39" s="307"/>
      <c r="AT39" s="307"/>
      <c r="AU39" s="307"/>
      <c r="AV39" s="307"/>
      <c r="AW39" s="307"/>
      <c r="AX39" s="307"/>
      <c r="AY39" s="307"/>
      <c r="AZ39" s="307"/>
      <c r="BA39" s="307"/>
      <c r="BB39" s="247" t="s">
        <v>239</v>
      </c>
      <c r="BC39" s="126"/>
      <c r="BD39" s="26">
        <v>72</v>
      </c>
      <c r="BE39" s="26">
        <v>393</v>
      </c>
      <c r="BF39" s="26">
        <v>80</v>
      </c>
      <c r="BG39" s="26">
        <v>73</v>
      </c>
      <c r="BH39" s="26">
        <v>133</v>
      </c>
      <c r="BI39" s="26">
        <v>414</v>
      </c>
      <c r="BJ39" s="26">
        <v>522</v>
      </c>
      <c r="BK39" s="26">
        <v>663</v>
      </c>
      <c r="BL39" s="26">
        <v>543</v>
      </c>
      <c r="BM39" s="26">
        <v>255</v>
      </c>
      <c r="BN39" s="26">
        <v>141</v>
      </c>
      <c r="BO39" s="26">
        <v>125</v>
      </c>
      <c r="BP39" s="26">
        <v>97</v>
      </c>
      <c r="BQ39" s="26">
        <v>108</v>
      </c>
      <c r="BR39" s="26">
        <v>154</v>
      </c>
      <c r="BS39" s="26">
        <v>163</v>
      </c>
      <c r="BT39" s="26">
        <v>216</v>
      </c>
      <c r="BU39" s="26">
        <v>235</v>
      </c>
      <c r="BV39" s="26">
        <v>271</v>
      </c>
      <c r="BW39" s="26">
        <v>325</v>
      </c>
      <c r="BX39" s="26">
        <v>278</v>
      </c>
      <c r="BY39" s="26">
        <v>235</v>
      </c>
      <c r="BZ39" s="26">
        <v>184</v>
      </c>
      <c r="CA39" s="26">
        <v>142</v>
      </c>
      <c r="CB39" s="26">
        <v>154</v>
      </c>
      <c r="CC39" s="26">
        <v>145</v>
      </c>
      <c r="CD39" s="26">
        <v>88</v>
      </c>
      <c r="CE39" s="26">
        <v>100</v>
      </c>
      <c r="CF39" s="26">
        <v>140</v>
      </c>
      <c r="CG39" s="26">
        <v>178</v>
      </c>
      <c r="CH39" s="26">
        <v>146</v>
      </c>
      <c r="CI39" s="247" t="s">
        <v>240</v>
      </c>
      <c r="CJ39" s="126"/>
      <c r="CK39" s="95">
        <v>19</v>
      </c>
      <c r="CL39" s="95">
        <v>305</v>
      </c>
      <c r="CM39" s="286">
        <v>296</v>
      </c>
      <c r="CN39" s="26"/>
      <c r="CO39" s="126"/>
      <c r="CP39" s="26"/>
      <c r="CQ39" s="26">
        <v>346</v>
      </c>
      <c r="CR39" s="26">
        <v>204</v>
      </c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49"/>
      <c r="DG39" s="249"/>
      <c r="DH39" s="249"/>
      <c r="DI39" s="249"/>
      <c r="DJ39" s="249"/>
      <c r="DK39" s="249"/>
      <c r="DL39" s="249"/>
      <c r="DM39" s="249"/>
      <c r="DN39" s="249"/>
      <c r="DO39" s="249"/>
      <c r="DP39" s="249"/>
      <c r="DQ39" s="249"/>
      <c r="DR39" s="249"/>
      <c r="DS39" s="249"/>
      <c r="DT39" s="249"/>
      <c r="DU39" s="249"/>
      <c r="DV39" s="249"/>
      <c r="DW39" s="249"/>
      <c r="DX39" s="249"/>
      <c r="DY39" s="249"/>
      <c r="DZ39" s="249"/>
      <c r="EA39" s="249"/>
      <c r="EB39" s="249"/>
      <c r="EC39" s="249"/>
      <c r="ED39" s="249"/>
      <c r="EE39" s="249"/>
      <c r="EF39" s="249"/>
      <c r="EG39" s="249"/>
      <c r="EH39" s="249"/>
      <c r="EI39" s="249"/>
      <c r="EJ39" s="249"/>
      <c r="EK39" s="249"/>
      <c r="EL39" s="249"/>
      <c r="EM39" s="249"/>
      <c r="EN39" s="249"/>
      <c r="EO39" s="249"/>
      <c r="EP39" s="249"/>
      <c r="EQ39" s="249"/>
      <c r="ER39" s="249"/>
      <c r="ES39" s="249"/>
      <c r="ET39" s="249"/>
      <c r="EU39" s="249"/>
      <c r="EV39" s="249"/>
      <c r="EW39" s="249"/>
      <c r="EX39" s="249"/>
      <c r="EY39" s="249"/>
      <c r="EZ39" s="249"/>
      <c r="FA39" s="249"/>
      <c r="FB39" s="249"/>
      <c r="FC39" s="249"/>
      <c r="FD39" s="249"/>
      <c r="FE39" s="249"/>
      <c r="FF39" s="249"/>
      <c r="FG39" s="249"/>
      <c r="FH39" s="249"/>
      <c r="FI39" s="249"/>
      <c r="FJ39" s="249"/>
      <c r="FK39" s="249"/>
      <c r="FL39" s="249"/>
      <c r="FM39" s="249"/>
      <c r="FN39" s="249"/>
      <c r="FO39" s="249"/>
      <c r="FP39" s="249"/>
      <c r="FQ39" s="249"/>
      <c r="FR39" s="249"/>
      <c r="FS39" s="249"/>
      <c r="FT39" s="249"/>
      <c r="FU39" s="249"/>
      <c r="FV39" s="249"/>
      <c r="FW39" s="249"/>
      <c r="FX39" s="249"/>
      <c r="FY39" s="249"/>
      <c r="FZ39" s="249"/>
      <c r="GA39" s="249"/>
      <c r="GB39" s="249"/>
      <c r="GC39" s="249"/>
      <c r="GD39" s="249"/>
      <c r="GE39" s="249"/>
      <c r="GF39" s="249"/>
      <c r="GG39" s="249"/>
      <c r="GH39" s="249"/>
      <c r="GI39" s="249"/>
      <c r="GJ39" s="249"/>
      <c r="GK39" s="249"/>
      <c r="GL39" s="249"/>
      <c r="GM39" s="249"/>
      <c r="GN39" s="249"/>
      <c r="GO39" s="249"/>
      <c r="GP39" s="249"/>
      <c r="GQ39" s="249"/>
      <c r="GR39" s="249"/>
      <c r="GS39" s="249"/>
      <c r="GT39" s="249"/>
      <c r="GU39" s="249"/>
      <c r="GV39" s="249"/>
      <c r="GW39" s="249"/>
      <c r="GX39" s="249"/>
      <c r="GY39" s="249"/>
      <c r="GZ39" s="249"/>
      <c r="HA39" s="249"/>
      <c r="HB39" s="249"/>
      <c r="HC39" s="249"/>
      <c r="HD39" s="249"/>
      <c r="HE39" s="249"/>
      <c r="HF39" s="249"/>
      <c r="HG39" s="249"/>
      <c r="HH39" s="249"/>
      <c r="HI39" s="249"/>
      <c r="HJ39" s="249"/>
      <c r="HK39" s="249"/>
      <c r="HL39" s="249"/>
      <c r="HM39" s="249"/>
      <c r="HN39" s="249"/>
      <c r="HO39" s="249"/>
      <c r="HP39" s="249"/>
      <c r="HQ39" s="249"/>
      <c r="HR39" s="249"/>
      <c r="HS39" s="249"/>
      <c r="HT39" s="249"/>
      <c r="HU39" s="249"/>
      <c r="HV39" s="249"/>
      <c r="HW39" s="249"/>
      <c r="HX39" s="249"/>
      <c r="HY39" s="249"/>
      <c r="HZ39" s="249"/>
      <c r="IA39" s="249"/>
      <c r="IB39" s="249"/>
      <c r="IC39" s="249"/>
      <c r="ID39" s="249"/>
      <c r="IE39" s="249"/>
      <c r="IF39" s="249"/>
      <c r="IG39" s="249"/>
      <c r="IH39" s="249"/>
      <c r="II39" s="249"/>
      <c r="IJ39" s="249"/>
      <c r="IK39" s="249"/>
      <c r="IL39" s="249"/>
      <c r="IM39" s="249"/>
      <c r="IN39" s="249"/>
      <c r="IO39" s="249"/>
      <c r="IP39" s="249"/>
      <c r="IQ39" s="249"/>
      <c r="IR39" s="249"/>
      <c r="IS39" s="249"/>
      <c r="IT39" s="249"/>
      <c r="IU39" s="249"/>
      <c r="IV39" s="249"/>
    </row>
    <row r="40" spans="1:256" s="246" customFormat="1" ht="25.5" x14ac:dyDescent="0.25">
      <c r="A40" s="299" t="s">
        <v>241</v>
      </c>
      <c r="B40" s="300" t="s">
        <v>235</v>
      </c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0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0"/>
      <c r="AC40" s="301"/>
      <c r="AD40" s="301"/>
      <c r="AE40" s="301"/>
      <c r="AF40" s="301"/>
      <c r="AG40" s="301"/>
      <c r="AH40" s="301"/>
      <c r="AI40" s="300"/>
      <c r="AJ40" s="301"/>
      <c r="AK40" s="301"/>
      <c r="AL40" s="301"/>
      <c r="AM40" s="301"/>
      <c r="AN40" s="301"/>
      <c r="AO40" s="301"/>
      <c r="AP40" s="300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280" t="s">
        <v>241</v>
      </c>
      <c r="BC40" s="212" t="s">
        <v>235</v>
      </c>
      <c r="BD40" s="212">
        <f t="shared" ref="BD40:DE40" si="34">IFERROR(ROUND((BD41/BD42),4),0)</f>
        <v>1</v>
      </c>
      <c r="BE40" s="212">
        <f t="shared" si="34"/>
        <v>1</v>
      </c>
      <c r="BF40" s="212">
        <f t="shared" si="34"/>
        <v>1</v>
      </c>
      <c r="BG40" s="212">
        <f t="shared" si="34"/>
        <v>1</v>
      </c>
      <c r="BH40" s="212">
        <f t="shared" si="34"/>
        <v>1</v>
      </c>
      <c r="BI40" s="212">
        <f t="shared" si="34"/>
        <v>1</v>
      </c>
      <c r="BJ40" s="212">
        <f t="shared" si="34"/>
        <v>1</v>
      </c>
      <c r="BK40" s="212">
        <f t="shared" si="34"/>
        <v>1</v>
      </c>
      <c r="BL40" s="212">
        <f t="shared" si="34"/>
        <v>1</v>
      </c>
      <c r="BM40" s="212">
        <f t="shared" si="34"/>
        <v>1</v>
      </c>
      <c r="BN40" s="212">
        <f t="shared" si="34"/>
        <v>1</v>
      </c>
      <c r="BO40" s="212">
        <f t="shared" si="34"/>
        <v>1</v>
      </c>
      <c r="BP40" s="212">
        <f t="shared" si="34"/>
        <v>1</v>
      </c>
      <c r="BQ40" s="212">
        <f t="shared" si="34"/>
        <v>1</v>
      </c>
      <c r="BR40" s="212">
        <f t="shared" si="34"/>
        <v>1</v>
      </c>
      <c r="BS40" s="212">
        <f t="shared" si="34"/>
        <v>1</v>
      </c>
      <c r="BT40" s="212">
        <f t="shared" si="34"/>
        <v>1</v>
      </c>
      <c r="BU40" s="212">
        <f t="shared" si="34"/>
        <v>1</v>
      </c>
      <c r="BV40" s="212">
        <f t="shared" si="34"/>
        <v>1</v>
      </c>
      <c r="BW40" s="212">
        <f t="shared" si="34"/>
        <v>1</v>
      </c>
      <c r="BX40" s="212">
        <f t="shared" si="34"/>
        <v>1</v>
      </c>
      <c r="BY40" s="212">
        <f t="shared" si="34"/>
        <v>1</v>
      </c>
      <c r="BZ40" s="212">
        <f t="shared" si="34"/>
        <v>1</v>
      </c>
      <c r="CA40" s="212">
        <f t="shared" si="34"/>
        <v>1</v>
      </c>
      <c r="CB40" s="212">
        <f t="shared" si="34"/>
        <v>1</v>
      </c>
      <c r="CC40" s="212">
        <f t="shared" si="34"/>
        <v>1</v>
      </c>
      <c r="CD40" s="212">
        <f t="shared" si="34"/>
        <v>1</v>
      </c>
      <c r="CE40" s="212">
        <f t="shared" si="34"/>
        <v>1</v>
      </c>
      <c r="CF40" s="212">
        <f t="shared" si="34"/>
        <v>1</v>
      </c>
      <c r="CG40" s="212">
        <f t="shared" si="34"/>
        <v>1</v>
      </c>
      <c r="CH40" s="212">
        <v>1</v>
      </c>
      <c r="CI40" s="280" t="s">
        <v>242</v>
      </c>
      <c r="CJ40" s="302" t="s">
        <v>235</v>
      </c>
      <c r="CK40" s="212">
        <f t="shared" si="34"/>
        <v>1</v>
      </c>
      <c r="CL40" s="212">
        <v>1</v>
      </c>
      <c r="CM40" s="212">
        <f t="shared" si="34"/>
        <v>1</v>
      </c>
      <c r="CN40" s="212">
        <f t="shared" si="34"/>
        <v>0</v>
      </c>
      <c r="CO40" s="302" t="s">
        <v>235</v>
      </c>
      <c r="CP40" s="212">
        <f t="shared" si="34"/>
        <v>0</v>
      </c>
      <c r="CQ40" s="212">
        <f t="shared" si="34"/>
        <v>1</v>
      </c>
      <c r="CR40" s="212">
        <f t="shared" si="34"/>
        <v>1</v>
      </c>
      <c r="CS40" s="212">
        <f t="shared" si="34"/>
        <v>0</v>
      </c>
      <c r="CT40" s="212">
        <f t="shared" si="34"/>
        <v>0</v>
      </c>
      <c r="CU40" s="212">
        <f t="shared" si="34"/>
        <v>0</v>
      </c>
      <c r="CV40" s="212">
        <f t="shared" si="34"/>
        <v>0</v>
      </c>
      <c r="CW40" s="212">
        <f t="shared" si="34"/>
        <v>0</v>
      </c>
      <c r="CX40" s="212">
        <f t="shared" si="34"/>
        <v>0</v>
      </c>
      <c r="CY40" s="212">
        <f t="shared" si="34"/>
        <v>0</v>
      </c>
      <c r="CZ40" s="212">
        <f t="shared" si="34"/>
        <v>0</v>
      </c>
      <c r="DA40" s="212">
        <f t="shared" si="34"/>
        <v>0</v>
      </c>
      <c r="DB40" s="212">
        <f t="shared" si="34"/>
        <v>0</v>
      </c>
      <c r="DC40" s="212">
        <f t="shared" si="34"/>
        <v>0</v>
      </c>
      <c r="DD40" s="212">
        <f t="shared" si="34"/>
        <v>0</v>
      </c>
      <c r="DE40" s="212">
        <f t="shared" si="34"/>
        <v>0</v>
      </c>
    </row>
    <row r="41" spans="1:256" s="250" customFormat="1" x14ac:dyDescent="0.2">
      <c r="A41" s="303" t="s">
        <v>243</v>
      </c>
      <c r="B41" s="304"/>
      <c r="C41" s="305"/>
      <c r="D41" s="305"/>
      <c r="E41" s="305"/>
      <c r="F41" s="305"/>
      <c r="G41" s="305"/>
      <c r="H41" s="305"/>
      <c r="I41" s="305"/>
      <c r="J41" s="305"/>
      <c r="K41" s="305"/>
      <c r="L41" s="305"/>
      <c r="M41" s="305"/>
      <c r="N41" s="305"/>
      <c r="O41" s="304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4"/>
      <c r="AC41" s="305"/>
      <c r="AD41" s="305"/>
      <c r="AE41" s="305"/>
      <c r="AF41" s="305"/>
      <c r="AG41" s="305"/>
      <c r="AH41" s="305"/>
      <c r="AI41" s="304"/>
      <c r="AJ41" s="305"/>
      <c r="AK41" s="305"/>
      <c r="AL41" s="305"/>
      <c r="AM41" s="305"/>
      <c r="AN41" s="305"/>
      <c r="AO41" s="305"/>
      <c r="AP41" s="304"/>
      <c r="AQ41" s="305"/>
      <c r="AR41" s="305"/>
      <c r="AS41" s="305"/>
      <c r="AT41" s="305"/>
      <c r="AU41" s="305"/>
      <c r="AV41" s="305"/>
      <c r="AW41" s="305"/>
      <c r="AX41" s="305"/>
      <c r="AY41" s="305"/>
      <c r="AZ41" s="305"/>
      <c r="BA41" s="305"/>
      <c r="BB41" s="247" t="s">
        <v>243</v>
      </c>
      <c r="BC41" s="126"/>
      <c r="BD41" s="286">
        <v>321</v>
      </c>
      <c r="BE41" s="286">
        <v>393</v>
      </c>
      <c r="BF41" s="286">
        <v>219</v>
      </c>
      <c r="BG41" s="286">
        <v>226</v>
      </c>
      <c r="BH41" s="286">
        <v>277</v>
      </c>
      <c r="BI41" s="286">
        <v>465</v>
      </c>
      <c r="BJ41" s="286">
        <v>298</v>
      </c>
      <c r="BK41" s="286">
        <v>275</v>
      </c>
      <c r="BL41" s="286">
        <v>250</v>
      </c>
      <c r="BM41" s="286">
        <v>110</v>
      </c>
      <c r="BN41" s="286">
        <v>82</v>
      </c>
      <c r="BO41" s="286">
        <v>69</v>
      </c>
      <c r="BP41" s="286">
        <v>118</v>
      </c>
      <c r="BQ41" s="286">
        <v>65</v>
      </c>
      <c r="BR41" s="286">
        <v>68</v>
      </c>
      <c r="BS41" s="286">
        <v>34</v>
      </c>
      <c r="BT41" s="286">
        <v>44</v>
      </c>
      <c r="BU41" s="286">
        <v>116</v>
      </c>
      <c r="BV41" s="286">
        <v>69</v>
      </c>
      <c r="BW41" s="286">
        <v>52</v>
      </c>
      <c r="BX41" s="286">
        <v>125</v>
      </c>
      <c r="BY41" s="286">
        <v>123</v>
      </c>
      <c r="BZ41" s="286">
        <v>59</v>
      </c>
      <c r="CA41" s="286">
        <v>53</v>
      </c>
      <c r="CB41" s="286">
        <v>74</v>
      </c>
      <c r="CC41" s="286">
        <v>70</v>
      </c>
      <c r="CD41" s="286">
        <v>65</v>
      </c>
      <c r="CE41" s="286">
        <v>52</v>
      </c>
      <c r="CF41" s="286">
        <v>24</v>
      </c>
      <c r="CG41" s="286">
        <v>35</v>
      </c>
      <c r="CH41" s="286">
        <v>16</v>
      </c>
      <c r="CI41" s="247" t="s">
        <v>244</v>
      </c>
      <c r="CJ41" s="126"/>
      <c r="CK41" s="287">
        <v>159</v>
      </c>
      <c r="CL41" s="287">
        <v>35</v>
      </c>
      <c r="CM41" s="286">
        <v>99</v>
      </c>
      <c r="CN41" s="286"/>
      <c r="CO41" s="126"/>
      <c r="CP41" s="286"/>
      <c r="CQ41" s="286">
        <v>81</v>
      </c>
      <c r="CR41" s="286">
        <v>62</v>
      </c>
      <c r="CS41" s="286"/>
      <c r="CT41" s="286"/>
      <c r="CU41" s="286"/>
      <c r="CV41" s="286"/>
      <c r="CW41" s="286"/>
      <c r="CX41" s="286"/>
      <c r="CY41" s="286"/>
      <c r="CZ41" s="286"/>
      <c r="DA41" s="286"/>
      <c r="DB41" s="286"/>
      <c r="DC41" s="286"/>
      <c r="DD41" s="286"/>
      <c r="DE41" s="286"/>
      <c r="DF41" s="249"/>
      <c r="DG41" s="249"/>
      <c r="DH41" s="249"/>
      <c r="DI41" s="249"/>
      <c r="DJ41" s="249"/>
      <c r="DK41" s="249"/>
      <c r="DL41" s="249"/>
      <c r="DM41" s="249"/>
      <c r="DN41" s="249"/>
      <c r="DO41" s="249"/>
      <c r="DP41" s="249"/>
      <c r="DQ41" s="249"/>
      <c r="DR41" s="249"/>
      <c r="DS41" s="249"/>
      <c r="DT41" s="249"/>
      <c r="DU41" s="249"/>
      <c r="DV41" s="249"/>
      <c r="DW41" s="249"/>
      <c r="DX41" s="249"/>
      <c r="DY41" s="249"/>
      <c r="DZ41" s="249"/>
      <c r="EA41" s="249"/>
      <c r="EB41" s="249"/>
      <c r="EC41" s="249"/>
      <c r="ED41" s="249"/>
      <c r="EE41" s="249"/>
      <c r="EF41" s="249"/>
      <c r="EG41" s="249"/>
      <c r="EH41" s="249"/>
      <c r="EI41" s="249"/>
      <c r="EJ41" s="249"/>
      <c r="EK41" s="249"/>
      <c r="EL41" s="249"/>
      <c r="EM41" s="249"/>
      <c r="EN41" s="249"/>
      <c r="EO41" s="249"/>
      <c r="EP41" s="249"/>
      <c r="EQ41" s="249"/>
      <c r="ER41" s="249"/>
      <c r="ES41" s="249"/>
      <c r="ET41" s="249"/>
      <c r="EU41" s="249"/>
      <c r="EV41" s="249"/>
      <c r="EW41" s="249"/>
      <c r="EX41" s="249"/>
      <c r="EY41" s="249"/>
      <c r="EZ41" s="249"/>
      <c r="FA41" s="249"/>
      <c r="FB41" s="249"/>
      <c r="FC41" s="249"/>
      <c r="FD41" s="249"/>
      <c r="FE41" s="249"/>
      <c r="FF41" s="249"/>
      <c r="FG41" s="249"/>
      <c r="FH41" s="249"/>
      <c r="FI41" s="249"/>
      <c r="FJ41" s="249"/>
      <c r="FK41" s="249"/>
      <c r="FL41" s="249"/>
      <c r="FM41" s="249"/>
      <c r="FN41" s="249"/>
      <c r="FO41" s="249"/>
      <c r="FP41" s="249"/>
      <c r="FQ41" s="249"/>
      <c r="FR41" s="249"/>
      <c r="FS41" s="249"/>
      <c r="FT41" s="249"/>
      <c r="FU41" s="249"/>
      <c r="FV41" s="249"/>
      <c r="FW41" s="249"/>
      <c r="FX41" s="249"/>
      <c r="FY41" s="249"/>
      <c r="FZ41" s="249"/>
      <c r="GA41" s="249"/>
      <c r="GB41" s="249"/>
      <c r="GC41" s="249"/>
      <c r="GD41" s="249"/>
      <c r="GE41" s="249"/>
      <c r="GF41" s="249"/>
      <c r="GG41" s="249"/>
      <c r="GH41" s="249"/>
      <c r="GI41" s="249"/>
      <c r="GJ41" s="249"/>
      <c r="GK41" s="249"/>
      <c r="GL41" s="249"/>
      <c r="GM41" s="249"/>
      <c r="GN41" s="249"/>
      <c r="GO41" s="249"/>
      <c r="GP41" s="249"/>
      <c r="GQ41" s="249"/>
      <c r="GR41" s="249"/>
      <c r="GS41" s="249"/>
      <c r="GT41" s="249"/>
      <c r="GU41" s="249"/>
      <c r="GV41" s="249"/>
      <c r="GW41" s="249"/>
      <c r="GX41" s="249"/>
      <c r="GY41" s="249"/>
      <c r="GZ41" s="249"/>
      <c r="HA41" s="249"/>
      <c r="HB41" s="249"/>
      <c r="HC41" s="249"/>
      <c r="HD41" s="249"/>
      <c r="HE41" s="249"/>
      <c r="HF41" s="249"/>
      <c r="HG41" s="249"/>
      <c r="HH41" s="249"/>
      <c r="HI41" s="249"/>
      <c r="HJ41" s="249"/>
      <c r="HK41" s="249"/>
      <c r="HL41" s="249"/>
      <c r="HM41" s="249"/>
      <c r="HN41" s="249"/>
      <c r="HO41" s="249"/>
      <c r="HP41" s="249"/>
      <c r="HQ41" s="249"/>
      <c r="HR41" s="249"/>
      <c r="HS41" s="249"/>
      <c r="HT41" s="249"/>
      <c r="HU41" s="249"/>
      <c r="HV41" s="249"/>
      <c r="HW41" s="249"/>
      <c r="HX41" s="249"/>
      <c r="HY41" s="249"/>
      <c r="HZ41" s="249"/>
      <c r="IA41" s="249"/>
      <c r="IB41" s="249"/>
      <c r="IC41" s="249"/>
      <c r="ID41" s="249"/>
      <c r="IE41" s="249"/>
      <c r="IF41" s="249"/>
      <c r="IG41" s="249"/>
      <c r="IH41" s="249"/>
      <c r="II41" s="249"/>
      <c r="IJ41" s="249"/>
      <c r="IK41" s="249"/>
      <c r="IL41" s="249"/>
      <c r="IM41" s="249"/>
      <c r="IN41" s="249"/>
      <c r="IO41" s="249"/>
      <c r="IP41" s="249"/>
      <c r="IQ41" s="249"/>
      <c r="IR41" s="249"/>
      <c r="IS41" s="249"/>
      <c r="IT41" s="249"/>
      <c r="IU41" s="249"/>
      <c r="IV41" s="249"/>
    </row>
    <row r="42" spans="1:256" s="250" customFormat="1" x14ac:dyDescent="0.2">
      <c r="A42" s="306" t="s">
        <v>239</v>
      </c>
      <c r="B42" s="304"/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  <c r="O42" s="304"/>
      <c r="P42" s="307"/>
      <c r="Q42" s="307"/>
      <c r="R42" s="307"/>
      <c r="S42" s="307"/>
      <c r="T42" s="307"/>
      <c r="U42" s="307"/>
      <c r="V42" s="307"/>
      <c r="W42" s="307"/>
      <c r="X42" s="307"/>
      <c r="Y42" s="307"/>
      <c r="Z42" s="307"/>
      <c r="AA42" s="307"/>
      <c r="AB42" s="304"/>
      <c r="AC42" s="307"/>
      <c r="AD42" s="307"/>
      <c r="AE42" s="307"/>
      <c r="AF42" s="307"/>
      <c r="AG42" s="307"/>
      <c r="AH42" s="307"/>
      <c r="AI42" s="304"/>
      <c r="AJ42" s="307"/>
      <c r="AK42" s="307"/>
      <c r="AL42" s="307"/>
      <c r="AM42" s="307"/>
      <c r="AN42" s="307"/>
      <c r="AO42" s="307"/>
      <c r="AP42" s="304"/>
      <c r="AQ42" s="307"/>
      <c r="AR42" s="307"/>
      <c r="AS42" s="307"/>
      <c r="AT42" s="307"/>
      <c r="AU42" s="307"/>
      <c r="AV42" s="307"/>
      <c r="AW42" s="307"/>
      <c r="AX42" s="307"/>
      <c r="AY42" s="307"/>
      <c r="AZ42" s="307"/>
      <c r="BA42" s="307"/>
      <c r="BB42" s="247" t="s">
        <v>239</v>
      </c>
      <c r="BC42" s="126"/>
      <c r="BD42" s="26">
        <v>321</v>
      </c>
      <c r="BE42" s="26">
        <v>393</v>
      </c>
      <c r="BF42" s="26">
        <v>219</v>
      </c>
      <c r="BG42" s="26">
        <v>226</v>
      </c>
      <c r="BH42" s="26">
        <v>277</v>
      </c>
      <c r="BI42" s="26">
        <v>465</v>
      </c>
      <c r="BJ42" s="26">
        <v>298</v>
      </c>
      <c r="BK42" s="26">
        <v>275</v>
      </c>
      <c r="BL42" s="26">
        <v>250</v>
      </c>
      <c r="BM42" s="26">
        <v>110</v>
      </c>
      <c r="BN42" s="26">
        <v>82</v>
      </c>
      <c r="BO42" s="26">
        <v>69</v>
      </c>
      <c r="BP42" s="26">
        <v>118</v>
      </c>
      <c r="BQ42" s="26">
        <v>65</v>
      </c>
      <c r="BR42" s="26">
        <v>68</v>
      </c>
      <c r="BS42" s="26">
        <v>34</v>
      </c>
      <c r="BT42" s="26">
        <v>44</v>
      </c>
      <c r="BU42" s="26">
        <v>116</v>
      </c>
      <c r="BV42" s="26">
        <v>69</v>
      </c>
      <c r="BW42" s="26">
        <v>52</v>
      </c>
      <c r="BX42" s="26">
        <v>125</v>
      </c>
      <c r="BY42" s="26">
        <v>123</v>
      </c>
      <c r="BZ42" s="26">
        <v>59</v>
      </c>
      <c r="CA42" s="26">
        <v>53</v>
      </c>
      <c r="CB42" s="26">
        <v>74</v>
      </c>
      <c r="CC42" s="26">
        <v>70</v>
      </c>
      <c r="CD42" s="26">
        <v>65</v>
      </c>
      <c r="CE42" s="26">
        <v>52</v>
      </c>
      <c r="CF42" s="26">
        <v>24</v>
      </c>
      <c r="CG42" s="26">
        <v>35</v>
      </c>
      <c r="CH42" s="26">
        <v>16</v>
      </c>
      <c r="CI42" s="247" t="s">
        <v>240</v>
      </c>
      <c r="CJ42" s="126"/>
      <c r="CK42" s="95">
        <v>159</v>
      </c>
      <c r="CL42" s="95">
        <v>35</v>
      </c>
      <c r="CM42" s="286">
        <v>99</v>
      </c>
      <c r="CN42" s="26"/>
      <c r="CO42" s="126"/>
      <c r="CP42" s="26"/>
      <c r="CQ42" s="26">
        <v>81</v>
      </c>
      <c r="CR42" s="26">
        <v>62</v>
      </c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49"/>
      <c r="DG42" s="249"/>
      <c r="DH42" s="249"/>
      <c r="DI42" s="249"/>
      <c r="DJ42" s="249"/>
      <c r="DK42" s="249"/>
      <c r="DL42" s="249"/>
      <c r="DM42" s="249"/>
      <c r="DN42" s="249"/>
      <c r="DO42" s="249"/>
      <c r="DP42" s="249"/>
      <c r="DQ42" s="249"/>
      <c r="DR42" s="249"/>
      <c r="DS42" s="249"/>
      <c r="DT42" s="249"/>
      <c r="DU42" s="249"/>
      <c r="DV42" s="249"/>
      <c r="DW42" s="249"/>
      <c r="DX42" s="249"/>
      <c r="DY42" s="249"/>
      <c r="DZ42" s="249"/>
      <c r="EA42" s="249"/>
      <c r="EB42" s="249"/>
      <c r="EC42" s="249"/>
      <c r="ED42" s="249"/>
      <c r="EE42" s="249"/>
      <c r="EF42" s="249"/>
      <c r="EG42" s="249"/>
      <c r="EH42" s="249"/>
      <c r="EI42" s="249"/>
      <c r="EJ42" s="249"/>
      <c r="EK42" s="249"/>
      <c r="EL42" s="249"/>
      <c r="EM42" s="249"/>
      <c r="EN42" s="249"/>
      <c r="EO42" s="249"/>
      <c r="EP42" s="249"/>
      <c r="EQ42" s="249"/>
      <c r="ER42" s="249"/>
      <c r="ES42" s="249"/>
      <c r="ET42" s="249"/>
      <c r="EU42" s="249"/>
      <c r="EV42" s="249"/>
      <c r="EW42" s="249"/>
      <c r="EX42" s="249"/>
      <c r="EY42" s="249"/>
      <c r="EZ42" s="249"/>
      <c r="FA42" s="249"/>
      <c r="FB42" s="249"/>
      <c r="FC42" s="249"/>
      <c r="FD42" s="249"/>
      <c r="FE42" s="249"/>
      <c r="FF42" s="249"/>
      <c r="FG42" s="249"/>
      <c r="FH42" s="249"/>
      <c r="FI42" s="249"/>
      <c r="FJ42" s="249"/>
      <c r="FK42" s="249"/>
      <c r="FL42" s="249"/>
      <c r="FM42" s="249"/>
      <c r="FN42" s="249"/>
      <c r="FO42" s="249"/>
      <c r="FP42" s="249"/>
      <c r="FQ42" s="249"/>
      <c r="FR42" s="249"/>
      <c r="FS42" s="249"/>
      <c r="FT42" s="249"/>
      <c r="FU42" s="249"/>
      <c r="FV42" s="249"/>
      <c r="FW42" s="249"/>
      <c r="FX42" s="249"/>
      <c r="FY42" s="249"/>
      <c r="FZ42" s="249"/>
      <c r="GA42" s="249"/>
      <c r="GB42" s="249"/>
      <c r="GC42" s="249"/>
      <c r="GD42" s="249"/>
      <c r="GE42" s="249"/>
      <c r="GF42" s="249"/>
      <c r="GG42" s="249"/>
      <c r="GH42" s="249"/>
      <c r="GI42" s="249"/>
      <c r="GJ42" s="249"/>
      <c r="GK42" s="249"/>
      <c r="GL42" s="249"/>
      <c r="GM42" s="249"/>
      <c r="GN42" s="249"/>
      <c r="GO42" s="249"/>
      <c r="GP42" s="249"/>
      <c r="GQ42" s="249"/>
      <c r="GR42" s="249"/>
      <c r="GS42" s="249"/>
      <c r="GT42" s="249"/>
      <c r="GU42" s="249"/>
      <c r="GV42" s="249"/>
      <c r="GW42" s="249"/>
      <c r="GX42" s="249"/>
      <c r="GY42" s="249"/>
      <c r="GZ42" s="249"/>
      <c r="HA42" s="249"/>
      <c r="HB42" s="249"/>
      <c r="HC42" s="249"/>
      <c r="HD42" s="249"/>
      <c r="HE42" s="249"/>
      <c r="HF42" s="249"/>
      <c r="HG42" s="249"/>
      <c r="HH42" s="249"/>
      <c r="HI42" s="249"/>
      <c r="HJ42" s="249"/>
      <c r="HK42" s="249"/>
      <c r="HL42" s="249"/>
      <c r="HM42" s="249"/>
      <c r="HN42" s="249"/>
      <c r="HO42" s="249"/>
      <c r="HP42" s="249"/>
      <c r="HQ42" s="249"/>
      <c r="HR42" s="249"/>
      <c r="HS42" s="249"/>
      <c r="HT42" s="249"/>
      <c r="HU42" s="249"/>
      <c r="HV42" s="249"/>
      <c r="HW42" s="249"/>
      <c r="HX42" s="249"/>
      <c r="HY42" s="249"/>
      <c r="HZ42" s="249"/>
      <c r="IA42" s="249"/>
      <c r="IB42" s="249"/>
      <c r="IC42" s="249"/>
      <c r="ID42" s="249"/>
      <c r="IE42" s="249"/>
      <c r="IF42" s="249"/>
      <c r="IG42" s="249"/>
      <c r="IH42" s="249"/>
      <c r="II42" s="249"/>
      <c r="IJ42" s="249"/>
      <c r="IK42" s="249"/>
      <c r="IL42" s="249"/>
      <c r="IM42" s="249"/>
      <c r="IN42" s="249"/>
      <c r="IO42" s="249"/>
      <c r="IP42" s="249"/>
      <c r="IQ42" s="249"/>
      <c r="IR42" s="249"/>
      <c r="IS42" s="249"/>
      <c r="IT42" s="249"/>
      <c r="IU42" s="249"/>
      <c r="IV42" s="249"/>
    </row>
    <row r="43" spans="1:256" s="246" customFormat="1" x14ac:dyDescent="0.25">
      <c r="A43" s="299" t="s">
        <v>245</v>
      </c>
      <c r="B43" s="300" t="s">
        <v>246</v>
      </c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0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0"/>
      <c r="AC43" s="301"/>
      <c r="AD43" s="301"/>
      <c r="AE43" s="301"/>
      <c r="AF43" s="301"/>
      <c r="AG43" s="301"/>
      <c r="AH43" s="301"/>
      <c r="AI43" s="300"/>
      <c r="AJ43" s="301"/>
      <c r="AK43" s="301"/>
      <c r="AL43" s="301"/>
      <c r="AM43" s="301"/>
      <c r="AN43" s="301"/>
      <c r="AO43" s="301"/>
      <c r="AP43" s="300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280" t="s">
        <v>245</v>
      </c>
      <c r="BC43" s="212" t="s">
        <v>246</v>
      </c>
      <c r="BD43" s="212">
        <f t="shared" ref="BD43:DE43" si="35">IFERROR(ROUND((BD44/BD45),4),0)</f>
        <v>0</v>
      </c>
      <c r="BE43" s="212">
        <f t="shared" si="35"/>
        <v>8.3000000000000001E-3</v>
      </c>
      <c r="BF43" s="212">
        <f t="shared" si="35"/>
        <v>8.9999999999999998E-4</v>
      </c>
      <c r="BG43" s="212">
        <f t="shared" si="35"/>
        <v>5.0000000000000001E-4</v>
      </c>
      <c r="BH43" s="212">
        <f t="shared" si="35"/>
        <v>1.15E-2</v>
      </c>
      <c r="BI43" s="212">
        <f t="shared" si="35"/>
        <v>2.2700000000000001E-2</v>
      </c>
      <c r="BJ43" s="212">
        <f t="shared" si="35"/>
        <v>2.3999999999999998E-3</v>
      </c>
      <c r="BK43" s="212">
        <f t="shared" si="35"/>
        <v>5.7000000000000002E-3</v>
      </c>
      <c r="BL43" s="212">
        <f t="shared" si="35"/>
        <v>5.0000000000000001E-4</v>
      </c>
      <c r="BM43" s="212">
        <f t="shared" si="35"/>
        <v>7.1000000000000004E-3</v>
      </c>
      <c r="BN43" s="212">
        <f t="shared" si="35"/>
        <v>8.9999999999999998E-4</v>
      </c>
      <c r="BO43" s="212">
        <f t="shared" si="35"/>
        <v>6.1000000000000004E-3</v>
      </c>
      <c r="BP43" s="212">
        <f t="shared" si="35"/>
        <v>8.0000000000000002E-3</v>
      </c>
      <c r="BQ43" s="212">
        <f t="shared" si="35"/>
        <v>8.6E-3</v>
      </c>
      <c r="BR43" s="212">
        <f t="shared" si="35"/>
        <v>2.0000000000000001E-4</v>
      </c>
      <c r="BS43" s="212">
        <f t="shared" si="35"/>
        <v>2.0000000000000001E-4</v>
      </c>
      <c r="BT43" s="212">
        <f t="shared" si="35"/>
        <v>5.0000000000000001E-4</v>
      </c>
      <c r="BU43" s="212">
        <f t="shared" si="35"/>
        <v>6.6E-3</v>
      </c>
      <c r="BV43" s="212">
        <f t="shared" si="35"/>
        <v>2.23E-2</v>
      </c>
      <c r="BW43" s="212">
        <f t="shared" si="35"/>
        <v>5.9999999999999995E-4</v>
      </c>
      <c r="BX43" s="212">
        <f t="shared" si="35"/>
        <v>1.9E-3</v>
      </c>
      <c r="BY43" s="212">
        <f t="shared" si="35"/>
        <v>2.3999999999999998E-3</v>
      </c>
      <c r="BZ43" s="212">
        <f t="shared" si="35"/>
        <v>2.5999999999999999E-3</v>
      </c>
      <c r="CA43" s="212">
        <f t="shared" si="35"/>
        <v>1.5E-3</v>
      </c>
      <c r="CB43" s="212">
        <f t="shared" si="35"/>
        <v>2.9999999999999997E-4</v>
      </c>
      <c r="CC43" s="212">
        <f t="shared" si="35"/>
        <v>3.3999999999999998E-3</v>
      </c>
      <c r="CD43" s="212">
        <f t="shared" si="35"/>
        <v>4.3E-3</v>
      </c>
      <c r="CE43" s="212">
        <f t="shared" si="35"/>
        <v>2.0000000000000001E-4</v>
      </c>
      <c r="CF43" s="212">
        <f t="shared" si="35"/>
        <v>8.6E-3</v>
      </c>
      <c r="CG43" s="212">
        <f t="shared" si="35"/>
        <v>2.0000000000000001E-4</v>
      </c>
      <c r="CH43" s="212">
        <v>2.5000000000000001E-3</v>
      </c>
      <c r="CI43" s="280" t="s">
        <v>247</v>
      </c>
      <c r="CJ43" s="302" t="s">
        <v>209</v>
      </c>
      <c r="CK43" s="212">
        <f t="shared" si="35"/>
        <v>2.5000000000000001E-3</v>
      </c>
      <c r="CL43" s="212">
        <v>2.5000000000000001E-3</v>
      </c>
      <c r="CM43" s="212">
        <f t="shared" si="35"/>
        <v>1.5E-3</v>
      </c>
      <c r="CN43" s="212">
        <f t="shared" si="35"/>
        <v>0</v>
      </c>
      <c r="CO43" s="302" t="s">
        <v>209</v>
      </c>
      <c r="CP43" s="212">
        <f t="shared" si="35"/>
        <v>0</v>
      </c>
      <c r="CQ43" s="212">
        <f t="shared" si="35"/>
        <v>1.4E-3</v>
      </c>
      <c r="CR43" s="212">
        <f t="shared" si="35"/>
        <v>1.6000000000000001E-3</v>
      </c>
      <c r="CS43" s="212">
        <f t="shared" si="35"/>
        <v>0</v>
      </c>
      <c r="CT43" s="212">
        <f t="shared" si="35"/>
        <v>0</v>
      </c>
      <c r="CU43" s="212">
        <f t="shared" si="35"/>
        <v>0</v>
      </c>
      <c r="CV43" s="212">
        <f t="shared" si="35"/>
        <v>0</v>
      </c>
      <c r="CW43" s="212">
        <f t="shared" si="35"/>
        <v>0</v>
      </c>
      <c r="CX43" s="212">
        <f t="shared" si="35"/>
        <v>0</v>
      </c>
      <c r="CY43" s="212">
        <f t="shared" si="35"/>
        <v>0</v>
      </c>
      <c r="CZ43" s="212">
        <f t="shared" si="35"/>
        <v>0</v>
      </c>
      <c r="DA43" s="212">
        <f t="shared" si="35"/>
        <v>0</v>
      </c>
      <c r="DB43" s="212">
        <f t="shared" si="35"/>
        <v>0</v>
      </c>
      <c r="DC43" s="212">
        <f t="shared" si="35"/>
        <v>0</v>
      </c>
      <c r="DD43" s="212">
        <f t="shared" si="35"/>
        <v>0</v>
      </c>
      <c r="DE43" s="212">
        <f t="shared" si="35"/>
        <v>0</v>
      </c>
    </row>
    <row r="44" spans="1:256" s="317" customFormat="1" ht="15" x14ac:dyDescent="0.25">
      <c r="A44" s="308" t="s">
        <v>248</v>
      </c>
      <c r="B44" s="309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09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09"/>
      <c r="AC44" s="310"/>
      <c r="AD44" s="310"/>
      <c r="AE44" s="310"/>
      <c r="AF44" s="310"/>
      <c r="AG44" s="310"/>
      <c r="AH44" s="310"/>
      <c r="AI44" s="309"/>
      <c r="AJ44" s="310"/>
      <c r="AK44" s="310"/>
      <c r="AL44" s="310"/>
      <c r="AM44" s="310"/>
      <c r="AN44" s="310"/>
      <c r="AO44" s="310"/>
      <c r="AP44" s="309"/>
      <c r="AQ44" s="310"/>
      <c r="AR44" s="310"/>
      <c r="AS44" s="310"/>
      <c r="AT44" s="310"/>
      <c r="AU44" s="310"/>
      <c r="AV44" s="310"/>
      <c r="AW44" s="310"/>
      <c r="AX44" s="310"/>
      <c r="AY44" s="310"/>
      <c r="AZ44" s="310"/>
      <c r="BA44" s="310"/>
      <c r="BB44" s="311" t="s">
        <v>248</v>
      </c>
      <c r="BC44" s="312"/>
      <c r="BD44" s="313" t="s">
        <v>67</v>
      </c>
      <c r="BE44" s="313">
        <v>2010.01</v>
      </c>
      <c r="BF44" s="313">
        <v>234.04</v>
      </c>
      <c r="BG44" s="313">
        <v>251.24</v>
      </c>
      <c r="BH44" s="313">
        <v>4799.03</v>
      </c>
      <c r="BI44" s="313">
        <v>8890.8700000000008</v>
      </c>
      <c r="BJ44" s="313">
        <v>773.34</v>
      </c>
      <c r="BK44" s="313">
        <v>1874.1</v>
      </c>
      <c r="BL44" s="313">
        <v>192.47</v>
      </c>
      <c r="BM44" s="313">
        <v>2434.2600000000002</v>
      </c>
      <c r="BN44" s="313">
        <v>493.72</v>
      </c>
      <c r="BO44" s="313">
        <v>1924.73</v>
      </c>
      <c r="BP44" s="313">
        <v>3277.34</v>
      </c>
      <c r="BQ44" s="313">
        <v>3280.89</v>
      </c>
      <c r="BR44" s="313">
        <v>170.67</v>
      </c>
      <c r="BS44" s="313">
        <v>170.19</v>
      </c>
      <c r="BT44" s="313">
        <v>214.56</v>
      </c>
      <c r="BU44" s="313">
        <v>2943.9</v>
      </c>
      <c r="BV44" s="313">
        <v>7963.29</v>
      </c>
      <c r="BW44" s="313">
        <v>230.12</v>
      </c>
      <c r="BX44" s="313">
        <v>506.07</v>
      </c>
      <c r="BY44" s="313">
        <v>687.85</v>
      </c>
      <c r="BZ44" s="313">
        <v>731.86</v>
      </c>
      <c r="CA44" s="313">
        <v>390.7</v>
      </c>
      <c r="CB44" s="313">
        <v>66.349999999999994</v>
      </c>
      <c r="CC44" s="313">
        <v>828.25</v>
      </c>
      <c r="CD44" s="313">
        <v>731.68</v>
      </c>
      <c r="CE44" s="313">
        <v>39.58</v>
      </c>
      <c r="CF44" s="313">
        <v>1758.17</v>
      </c>
      <c r="CG44" s="313">
        <v>53.95</v>
      </c>
      <c r="CH44" s="313">
        <v>629.12</v>
      </c>
      <c r="CI44" s="311" t="s">
        <v>248</v>
      </c>
      <c r="CJ44" s="312"/>
      <c r="CK44" s="314">
        <v>629.12</v>
      </c>
      <c r="CL44" s="314">
        <v>1258.24</v>
      </c>
      <c r="CM44" s="313">
        <v>377.43</v>
      </c>
      <c r="CN44" s="313"/>
      <c r="CO44" s="312"/>
      <c r="CP44" s="313"/>
      <c r="CQ44" s="315">
        <v>329.98</v>
      </c>
      <c r="CR44" s="313">
        <v>425.92</v>
      </c>
      <c r="CS44" s="313"/>
      <c r="CT44" s="313"/>
      <c r="CU44" s="313"/>
      <c r="CV44" s="313"/>
      <c r="CW44" s="313"/>
      <c r="CX44" s="313"/>
      <c r="CY44" s="313"/>
      <c r="CZ44" s="313"/>
      <c r="DA44" s="313"/>
      <c r="DB44" s="313"/>
      <c r="DC44" s="313"/>
      <c r="DD44" s="313"/>
      <c r="DE44" s="313"/>
      <c r="DF44" s="316"/>
      <c r="DG44" s="316"/>
      <c r="DH44" s="316"/>
      <c r="DI44" s="316"/>
      <c r="DJ44" s="316"/>
      <c r="DK44" s="316"/>
      <c r="DL44" s="316"/>
      <c r="DM44" s="316"/>
      <c r="DN44" s="316"/>
      <c r="DO44" s="316"/>
      <c r="DP44" s="316"/>
      <c r="DQ44" s="316"/>
      <c r="DR44" s="316"/>
      <c r="DS44" s="316"/>
      <c r="DT44" s="316"/>
      <c r="DU44" s="316"/>
      <c r="DV44" s="316"/>
      <c r="DW44" s="316"/>
      <c r="DX44" s="316"/>
      <c r="DY44" s="316"/>
      <c r="DZ44" s="316"/>
      <c r="EA44" s="316"/>
      <c r="EB44" s="316"/>
      <c r="EC44" s="316"/>
      <c r="ED44" s="316"/>
      <c r="EE44" s="316"/>
      <c r="EF44" s="316"/>
      <c r="EG44" s="316"/>
      <c r="EH44" s="316"/>
      <c r="EI44" s="316"/>
      <c r="EJ44" s="316"/>
      <c r="EK44" s="316"/>
      <c r="EL44" s="316"/>
      <c r="EM44" s="316"/>
      <c r="EN44" s="316"/>
      <c r="EO44" s="316"/>
      <c r="EP44" s="316"/>
      <c r="EQ44" s="316"/>
      <c r="ER44" s="316"/>
      <c r="ES44" s="316"/>
      <c r="ET44" s="316"/>
      <c r="EU44" s="316"/>
      <c r="EV44" s="316"/>
      <c r="EW44" s="316"/>
      <c r="EX44" s="316"/>
      <c r="EY44" s="316"/>
      <c r="EZ44" s="316"/>
      <c r="FA44" s="316"/>
      <c r="FB44" s="316"/>
      <c r="FC44" s="316"/>
      <c r="FD44" s="316"/>
      <c r="FE44" s="316"/>
      <c r="FF44" s="316"/>
      <c r="FG44" s="316"/>
      <c r="FH44" s="316"/>
      <c r="FI44" s="316"/>
      <c r="FJ44" s="316"/>
      <c r="FK44" s="316"/>
      <c r="FL44" s="316"/>
      <c r="FM44" s="316"/>
      <c r="FN44" s="316"/>
      <c r="FO44" s="316"/>
      <c r="FP44" s="316"/>
      <c r="FQ44" s="316"/>
      <c r="FR44" s="316"/>
      <c r="FS44" s="316"/>
      <c r="FT44" s="316"/>
      <c r="FU44" s="316"/>
      <c r="FV44" s="316"/>
      <c r="FW44" s="316"/>
      <c r="FX44" s="316"/>
      <c r="FY44" s="316"/>
      <c r="FZ44" s="316"/>
      <c r="GA44" s="316"/>
      <c r="GB44" s="316"/>
      <c r="GC44" s="316"/>
      <c r="GD44" s="316"/>
      <c r="GE44" s="316"/>
      <c r="GF44" s="316"/>
      <c r="GG44" s="316"/>
      <c r="GH44" s="316"/>
      <c r="GI44" s="316"/>
      <c r="GJ44" s="316"/>
      <c r="GK44" s="316"/>
      <c r="GL44" s="316"/>
      <c r="GM44" s="316"/>
      <c r="GN44" s="316"/>
      <c r="GO44" s="316"/>
      <c r="GP44" s="316"/>
      <c r="GQ44" s="316"/>
      <c r="GR44" s="316"/>
      <c r="GS44" s="316"/>
      <c r="GT44" s="316"/>
      <c r="GU44" s="316"/>
      <c r="GV44" s="316"/>
      <c r="GW44" s="316"/>
      <c r="GX44" s="316"/>
      <c r="GY44" s="316"/>
      <c r="GZ44" s="316"/>
      <c r="HA44" s="316"/>
      <c r="HB44" s="316"/>
      <c r="HC44" s="316"/>
      <c r="HD44" s="316"/>
      <c r="HE44" s="316"/>
      <c r="HF44" s="316"/>
      <c r="HG44" s="316"/>
      <c r="HH44" s="316"/>
      <c r="HI44" s="316"/>
      <c r="HJ44" s="316"/>
      <c r="HK44" s="316"/>
      <c r="HL44" s="316"/>
      <c r="HM44" s="316"/>
      <c r="HN44" s="316"/>
      <c r="HO44" s="316"/>
      <c r="HP44" s="316"/>
      <c r="HQ44" s="316"/>
      <c r="HR44" s="316"/>
      <c r="HS44" s="316"/>
      <c r="HT44" s="316"/>
      <c r="HU44" s="316"/>
      <c r="HV44" s="316"/>
      <c r="HW44" s="316"/>
      <c r="HX44" s="316"/>
      <c r="HY44" s="316"/>
      <c r="HZ44" s="316"/>
      <c r="IA44" s="316"/>
      <c r="IB44" s="316"/>
      <c r="IC44" s="316"/>
      <c r="ID44" s="316"/>
      <c r="IE44" s="316"/>
      <c r="IF44" s="316"/>
      <c r="IG44" s="316"/>
      <c r="IH44" s="316"/>
      <c r="II44" s="316"/>
      <c r="IJ44" s="316"/>
      <c r="IK44" s="316"/>
      <c r="IL44" s="316"/>
      <c r="IM44" s="316"/>
      <c r="IN44" s="316"/>
      <c r="IO44" s="316"/>
      <c r="IP44" s="316"/>
      <c r="IQ44" s="316"/>
      <c r="IR44" s="316"/>
      <c r="IS44" s="316"/>
      <c r="IT44" s="316"/>
      <c r="IU44" s="316"/>
      <c r="IV44" s="316"/>
    </row>
    <row r="45" spans="1:256" s="317" customFormat="1" ht="15" x14ac:dyDescent="0.25">
      <c r="A45" s="318" t="s">
        <v>249</v>
      </c>
      <c r="B45" s="309"/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09"/>
      <c r="P45" s="319"/>
      <c r="Q45" s="319"/>
      <c r="R45" s="319"/>
      <c r="S45" s="319"/>
      <c r="T45" s="319"/>
      <c r="U45" s="319"/>
      <c r="V45" s="319"/>
      <c r="W45" s="319"/>
      <c r="X45" s="319"/>
      <c r="Y45" s="319"/>
      <c r="Z45" s="319"/>
      <c r="AA45" s="319"/>
      <c r="AB45" s="309"/>
      <c r="AC45" s="319"/>
      <c r="AD45" s="319"/>
      <c r="AE45" s="319"/>
      <c r="AF45" s="319"/>
      <c r="AG45" s="319"/>
      <c r="AH45" s="319"/>
      <c r="AI45" s="309"/>
      <c r="AJ45" s="319"/>
      <c r="AK45" s="319"/>
      <c r="AL45" s="319"/>
      <c r="AM45" s="319"/>
      <c r="AN45" s="319"/>
      <c r="AO45" s="319"/>
      <c r="AP45" s="309"/>
      <c r="AQ45" s="319"/>
      <c r="AR45" s="319"/>
      <c r="AS45" s="319"/>
      <c r="AT45" s="319"/>
      <c r="AU45" s="319"/>
      <c r="AV45" s="319"/>
      <c r="AW45" s="319"/>
      <c r="AX45" s="319"/>
      <c r="AY45" s="319"/>
      <c r="AZ45" s="319"/>
      <c r="BA45" s="319"/>
      <c r="BB45" s="311" t="s">
        <v>249</v>
      </c>
      <c r="BC45" s="312"/>
      <c r="BD45" s="320" t="s">
        <v>67</v>
      </c>
      <c r="BE45" s="320">
        <v>241885.58</v>
      </c>
      <c r="BF45" s="320">
        <v>249753.83</v>
      </c>
      <c r="BG45" s="320">
        <v>501166.76</v>
      </c>
      <c r="BH45" s="320">
        <v>416563.04</v>
      </c>
      <c r="BI45" s="320">
        <v>391035.41</v>
      </c>
      <c r="BJ45" s="320">
        <v>326774.09000000003</v>
      </c>
      <c r="BK45" s="320">
        <v>326972.73</v>
      </c>
      <c r="BL45" s="320">
        <v>404640.69</v>
      </c>
      <c r="BM45" s="320">
        <v>344404.6</v>
      </c>
      <c r="BN45" s="320">
        <v>567325</v>
      </c>
      <c r="BO45" s="320">
        <v>316547.78000000003</v>
      </c>
      <c r="BP45" s="320">
        <v>407230.32</v>
      </c>
      <c r="BQ45" s="320">
        <v>380659.13</v>
      </c>
      <c r="BR45" s="320">
        <v>705042.62</v>
      </c>
      <c r="BS45" s="320">
        <v>727606.69</v>
      </c>
      <c r="BT45" s="320">
        <v>452384.94</v>
      </c>
      <c r="BU45" s="320">
        <v>448398.93</v>
      </c>
      <c r="BV45" s="320">
        <v>356355.34</v>
      </c>
      <c r="BW45" s="320">
        <v>356236.81</v>
      </c>
      <c r="BX45" s="320">
        <v>260574.83</v>
      </c>
      <c r="BY45" s="320">
        <v>292453.43</v>
      </c>
      <c r="BZ45" s="320">
        <v>279286.88</v>
      </c>
      <c r="CA45" s="320">
        <v>256916.85</v>
      </c>
      <c r="CB45" s="320">
        <v>220815.07</v>
      </c>
      <c r="CC45" s="320">
        <v>241629.58</v>
      </c>
      <c r="CD45" s="320">
        <v>169031.47</v>
      </c>
      <c r="CE45" s="320">
        <v>197916.82</v>
      </c>
      <c r="CF45" s="320">
        <v>205471.61</v>
      </c>
      <c r="CG45" s="320">
        <v>234255.78</v>
      </c>
      <c r="CH45" s="320">
        <v>251241.17</v>
      </c>
      <c r="CI45" s="311" t="s">
        <v>249</v>
      </c>
      <c r="CJ45" s="312"/>
      <c r="CK45" s="321">
        <v>251241.17</v>
      </c>
      <c r="CL45" s="321">
        <v>502482.34</v>
      </c>
      <c r="CM45" s="313">
        <v>250818.91</v>
      </c>
      <c r="CN45" s="320"/>
      <c r="CO45" s="312"/>
      <c r="CP45" s="320"/>
      <c r="CQ45" s="315">
        <v>242474.52</v>
      </c>
      <c r="CR45" s="320">
        <v>267194.92</v>
      </c>
      <c r="CS45" s="320"/>
      <c r="CT45" s="320"/>
      <c r="CU45" s="320"/>
      <c r="CV45" s="320"/>
      <c r="CW45" s="320"/>
      <c r="CX45" s="320"/>
      <c r="CY45" s="320"/>
      <c r="CZ45" s="320"/>
      <c r="DA45" s="320"/>
      <c r="DB45" s="320"/>
      <c r="DC45" s="320"/>
      <c r="DD45" s="320"/>
      <c r="DE45" s="320"/>
      <c r="DF45" s="316"/>
      <c r="DG45" s="316"/>
      <c r="DH45" s="316"/>
      <c r="DI45" s="316"/>
      <c r="DJ45" s="316"/>
      <c r="DK45" s="316"/>
      <c r="DL45" s="316"/>
      <c r="DM45" s="316"/>
      <c r="DN45" s="316"/>
      <c r="DO45" s="316"/>
      <c r="DP45" s="316"/>
      <c r="DQ45" s="316"/>
      <c r="DR45" s="316"/>
      <c r="DS45" s="316"/>
      <c r="DT45" s="316"/>
      <c r="DU45" s="316"/>
      <c r="DV45" s="316"/>
      <c r="DW45" s="316"/>
      <c r="DX45" s="316"/>
      <c r="DY45" s="316"/>
      <c r="DZ45" s="316"/>
      <c r="EA45" s="316"/>
      <c r="EB45" s="316"/>
      <c r="EC45" s="316"/>
      <c r="ED45" s="316"/>
      <c r="EE45" s="316"/>
      <c r="EF45" s="316"/>
      <c r="EG45" s="316"/>
      <c r="EH45" s="316"/>
      <c r="EI45" s="316"/>
      <c r="EJ45" s="316"/>
      <c r="EK45" s="316"/>
      <c r="EL45" s="316"/>
      <c r="EM45" s="316"/>
      <c r="EN45" s="316"/>
      <c r="EO45" s="316"/>
      <c r="EP45" s="316"/>
      <c r="EQ45" s="316"/>
      <c r="ER45" s="316"/>
      <c r="ES45" s="316"/>
      <c r="ET45" s="316"/>
      <c r="EU45" s="316"/>
      <c r="EV45" s="316"/>
      <c r="EW45" s="316"/>
      <c r="EX45" s="316"/>
      <c r="EY45" s="316"/>
      <c r="EZ45" s="316"/>
      <c r="FA45" s="316"/>
      <c r="FB45" s="316"/>
      <c r="FC45" s="316"/>
      <c r="FD45" s="316"/>
      <c r="FE45" s="316"/>
      <c r="FF45" s="316"/>
      <c r="FG45" s="316"/>
      <c r="FH45" s="316"/>
      <c r="FI45" s="316"/>
      <c r="FJ45" s="316"/>
      <c r="FK45" s="316"/>
      <c r="FL45" s="316"/>
      <c r="FM45" s="316"/>
      <c r="FN45" s="316"/>
      <c r="FO45" s="316"/>
      <c r="FP45" s="316"/>
      <c r="FQ45" s="316"/>
      <c r="FR45" s="316"/>
      <c r="FS45" s="316"/>
      <c r="FT45" s="316"/>
      <c r="FU45" s="316"/>
      <c r="FV45" s="316"/>
      <c r="FW45" s="316"/>
      <c r="FX45" s="316"/>
      <c r="FY45" s="316"/>
      <c r="FZ45" s="316"/>
      <c r="GA45" s="316"/>
      <c r="GB45" s="316"/>
      <c r="GC45" s="316"/>
      <c r="GD45" s="316"/>
      <c r="GE45" s="316"/>
      <c r="GF45" s="316"/>
      <c r="GG45" s="316"/>
      <c r="GH45" s="316"/>
      <c r="GI45" s="316"/>
      <c r="GJ45" s="316"/>
      <c r="GK45" s="316"/>
      <c r="GL45" s="316"/>
      <c r="GM45" s="316"/>
      <c r="GN45" s="316"/>
      <c r="GO45" s="316"/>
      <c r="GP45" s="316"/>
      <c r="GQ45" s="316"/>
      <c r="GR45" s="316"/>
      <c r="GS45" s="316"/>
      <c r="GT45" s="316"/>
      <c r="GU45" s="316"/>
      <c r="GV45" s="316"/>
      <c r="GW45" s="316"/>
      <c r="GX45" s="316"/>
      <c r="GY45" s="316"/>
      <c r="GZ45" s="316"/>
      <c r="HA45" s="316"/>
      <c r="HB45" s="316"/>
      <c r="HC45" s="316"/>
      <c r="HD45" s="316"/>
      <c r="HE45" s="316"/>
      <c r="HF45" s="316"/>
      <c r="HG45" s="316"/>
      <c r="HH45" s="316"/>
      <c r="HI45" s="316"/>
      <c r="HJ45" s="316"/>
      <c r="HK45" s="316"/>
      <c r="HL45" s="316"/>
      <c r="HM45" s="316"/>
      <c r="HN45" s="316"/>
      <c r="HO45" s="316"/>
      <c r="HP45" s="316"/>
      <c r="HQ45" s="316"/>
      <c r="HR45" s="316"/>
      <c r="HS45" s="316"/>
      <c r="HT45" s="316"/>
      <c r="HU45" s="316"/>
      <c r="HV45" s="316"/>
      <c r="HW45" s="316"/>
      <c r="HX45" s="316"/>
      <c r="HY45" s="316"/>
      <c r="HZ45" s="316"/>
      <c r="IA45" s="316"/>
      <c r="IB45" s="316"/>
      <c r="IC45" s="316"/>
      <c r="ID45" s="316"/>
      <c r="IE45" s="316"/>
      <c r="IF45" s="316"/>
      <c r="IG45" s="316"/>
      <c r="IH45" s="316"/>
      <c r="II45" s="316"/>
      <c r="IJ45" s="316"/>
      <c r="IK45" s="316"/>
      <c r="IL45" s="316"/>
      <c r="IM45" s="316"/>
      <c r="IN45" s="316"/>
      <c r="IO45" s="316"/>
      <c r="IP45" s="316"/>
      <c r="IQ45" s="316"/>
      <c r="IR45" s="316"/>
      <c r="IS45" s="316"/>
      <c r="IT45" s="316"/>
      <c r="IU45" s="316"/>
      <c r="IV45" s="316"/>
    </row>
    <row r="46" spans="1:256" s="246" customFormat="1" x14ac:dyDescent="0.25">
      <c r="A46" s="299" t="s">
        <v>250</v>
      </c>
      <c r="B46" s="300" t="s">
        <v>251</v>
      </c>
      <c r="C46" s="301"/>
      <c r="D46" s="301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0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0"/>
      <c r="AC46" s="301"/>
      <c r="AD46" s="301"/>
      <c r="AE46" s="301"/>
      <c r="AF46" s="301"/>
      <c r="AG46" s="301"/>
      <c r="AH46" s="301"/>
      <c r="AI46" s="300"/>
      <c r="AJ46" s="301"/>
      <c r="AK46" s="301"/>
      <c r="AL46" s="301"/>
      <c r="AM46" s="301"/>
      <c r="AN46" s="301"/>
      <c r="AO46" s="301"/>
      <c r="AP46" s="300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280"/>
      <c r="BC46" s="30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80" t="s">
        <v>250</v>
      </c>
      <c r="CJ46" s="302" t="s">
        <v>251</v>
      </c>
      <c r="CK46" s="212">
        <f>IFERROR(ROUND((CK47/CK48),4),0)</f>
        <v>1</v>
      </c>
      <c r="CL46" s="212"/>
      <c r="CM46" s="212">
        <f t="shared" ref="CM46:DE46" si="36">IFERROR(ROUND((CM47/CM48),4),0)</f>
        <v>0.99750000000000005</v>
      </c>
      <c r="CN46" s="212">
        <f t="shared" si="36"/>
        <v>0</v>
      </c>
      <c r="CO46" s="302" t="s">
        <v>251</v>
      </c>
      <c r="CP46" s="212">
        <f t="shared" si="36"/>
        <v>0</v>
      </c>
      <c r="CQ46" s="212">
        <f t="shared" si="36"/>
        <v>0.98480000000000001</v>
      </c>
      <c r="CR46" s="212">
        <f t="shared" si="36"/>
        <v>0.99750000000000005</v>
      </c>
      <c r="CS46" s="212">
        <f t="shared" si="36"/>
        <v>0</v>
      </c>
      <c r="CT46" s="212">
        <f t="shared" si="36"/>
        <v>0</v>
      </c>
      <c r="CU46" s="212">
        <f t="shared" si="36"/>
        <v>0</v>
      </c>
      <c r="CV46" s="212">
        <f t="shared" si="36"/>
        <v>0</v>
      </c>
      <c r="CW46" s="212">
        <f t="shared" si="36"/>
        <v>0</v>
      </c>
      <c r="CX46" s="212">
        <f t="shared" si="36"/>
        <v>0</v>
      </c>
      <c r="CY46" s="212">
        <f t="shared" si="36"/>
        <v>0</v>
      </c>
      <c r="CZ46" s="212">
        <f t="shared" si="36"/>
        <v>0</v>
      </c>
      <c r="DA46" s="212">
        <f t="shared" si="36"/>
        <v>0</v>
      </c>
      <c r="DB46" s="212">
        <f t="shared" si="36"/>
        <v>0</v>
      </c>
      <c r="DC46" s="212">
        <f t="shared" si="36"/>
        <v>0</v>
      </c>
      <c r="DD46" s="212">
        <f t="shared" si="36"/>
        <v>0</v>
      </c>
      <c r="DE46" s="212">
        <f t="shared" si="36"/>
        <v>0</v>
      </c>
    </row>
    <row r="47" spans="1:256" s="250" customFormat="1" x14ac:dyDescent="0.2">
      <c r="A47" s="303" t="s">
        <v>252</v>
      </c>
      <c r="B47" s="304"/>
      <c r="C47" s="305"/>
      <c r="D47" s="305"/>
      <c r="E47" s="305"/>
      <c r="F47" s="305"/>
      <c r="G47" s="305"/>
      <c r="H47" s="305"/>
      <c r="I47" s="305"/>
      <c r="J47" s="305"/>
      <c r="K47" s="305"/>
      <c r="L47" s="305"/>
      <c r="M47" s="305"/>
      <c r="N47" s="305"/>
      <c r="O47" s="304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4"/>
      <c r="AC47" s="305"/>
      <c r="AD47" s="305"/>
      <c r="AE47" s="305"/>
      <c r="AF47" s="305"/>
      <c r="AG47" s="305"/>
      <c r="AH47" s="305"/>
      <c r="AI47" s="304"/>
      <c r="AJ47" s="305"/>
      <c r="AK47" s="305"/>
      <c r="AL47" s="305"/>
      <c r="AM47" s="305"/>
      <c r="AN47" s="305"/>
      <c r="AO47" s="305"/>
      <c r="AP47" s="304"/>
      <c r="AQ47" s="305"/>
      <c r="AR47" s="305"/>
      <c r="AS47" s="305"/>
      <c r="AT47" s="305"/>
      <c r="AU47" s="305"/>
      <c r="AV47" s="305"/>
      <c r="AW47" s="305"/>
      <c r="AX47" s="305"/>
      <c r="AY47" s="305"/>
      <c r="AZ47" s="305"/>
      <c r="BA47" s="305"/>
      <c r="BB47" s="247"/>
      <c r="BC47" s="126"/>
      <c r="BD47" s="286"/>
      <c r="BE47" s="286"/>
      <c r="BF47" s="286"/>
      <c r="BG47" s="286"/>
      <c r="BH47" s="286"/>
      <c r="BI47" s="286"/>
      <c r="BJ47" s="286"/>
      <c r="BK47" s="286"/>
      <c r="BL47" s="286"/>
      <c r="BM47" s="286"/>
      <c r="BN47" s="286"/>
      <c r="BO47" s="286"/>
      <c r="BP47" s="286"/>
      <c r="BQ47" s="286"/>
      <c r="BR47" s="286"/>
      <c r="BS47" s="286"/>
      <c r="BT47" s="286"/>
      <c r="BU47" s="286"/>
      <c r="BV47" s="286"/>
      <c r="BW47" s="286"/>
      <c r="BX47" s="286"/>
      <c r="BY47" s="286"/>
      <c r="BZ47" s="286"/>
      <c r="CA47" s="286"/>
      <c r="CB47" s="286"/>
      <c r="CC47" s="286"/>
      <c r="CD47" s="286"/>
      <c r="CE47" s="286"/>
      <c r="CF47" s="286"/>
      <c r="CG47" s="286"/>
      <c r="CH47" s="286"/>
      <c r="CI47" s="247" t="s">
        <v>253</v>
      </c>
      <c r="CJ47" s="126"/>
      <c r="CK47" s="287">
        <v>97304</v>
      </c>
      <c r="CL47" s="287"/>
      <c r="CM47" s="286">
        <v>97061</v>
      </c>
      <c r="CN47" s="286"/>
      <c r="CO47" s="126"/>
      <c r="CP47" s="286"/>
      <c r="CQ47" s="286">
        <v>52500</v>
      </c>
      <c r="CR47" s="286">
        <v>97061</v>
      </c>
      <c r="CS47" s="286"/>
      <c r="CT47" s="286"/>
      <c r="CU47" s="286"/>
      <c r="CV47" s="286"/>
      <c r="CW47" s="286"/>
      <c r="CX47" s="286"/>
      <c r="CY47" s="286"/>
      <c r="CZ47" s="286"/>
      <c r="DA47" s="286"/>
      <c r="DB47" s="286"/>
      <c r="DC47" s="286"/>
      <c r="DD47" s="286"/>
      <c r="DE47" s="286"/>
      <c r="DF47" s="249"/>
      <c r="DG47" s="249"/>
      <c r="DH47" s="249"/>
      <c r="DI47" s="249"/>
      <c r="DJ47" s="249"/>
      <c r="DK47" s="249"/>
      <c r="DL47" s="249"/>
      <c r="DM47" s="249"/>
      <c r="DN47" s="249"/>
      <c r="DO47" s="249"/>
      <c r="DP47" s="249"/>
      <c r="DQ47" s="249"/>
      <c r="DR47" s="249"/>
      <c r="DS47" s="249"/>
      <c r="DT47" s="249"/>
      <c r="DU47" s="249"/>
      <c r="DV47" s="249"/>
      <c r="DW47" s="249"/>
      <c r="DX47" s="249"/>
      <c r="DY47" s="249"/>
      <c r="DZ47" s="249"/>
      <c r="EA47" s="249"/>
      <c r="EB47" s="249"/>
      <c r="EC47" s="249"/>
      <c r="ED47" s="249"/>
      <c r="EE47" s="249"/>
      <c r="EF47" s="249"/>
      <c r="EG47" s="249"/>
      <c r="EH47" s="249"/>
      <c r="EI47" s="249"/>
      <c r="EJ47" s="249"/>
      <c r="EK47" s="249"/>
      <c r="EL47" s="249"/>
      <c r="EM47" s="249"/>
      <c r="EN47" s="249"/>
      <c r="EO47" s="249"/>
      <c r="EP47" s="249"/>
      <c r="EQ47" s="249"/>
      <c r="ER47" s="249"/>
      <c r="ES47" s="249"/>
      <c r="ET47" s="249"/>
      <c r="EU47" s="249"/>
      <c r="EV47" s="249"/>
      <c r="EW47" s="249"/>
      <c r="EX47" s="249"/>
      <c r="EY47" s="249"/>
      <c r="EZ47" s="249"/>
      <c r="FA47" s="249"/>
      <c r="FB47" s="249"/>
      <c r="FC47" s="249"/>
      <c r="FD47" s="249"/>
      <c r="FE47" s="249"/>
      <c r="FF47" s="249"/>
      <c r="FG47" s="249"/>
      <c r="FH47" s="249"/>
      <c r="FI47" s="249"/>
      <c r="FJ47" s="249"/>
      <c r="FK47" s="249"/>
      <c r="FL47" s="249"/>
      <c r="FM47" s="249"/>
      <c r="FN47" s="249"/>
      <c r="FO47" s="249"/>
      <c r="FP47" s="249"/>
      <c r="FQ47" s="249"/>
      <c r="FR47" s="249"/>
      <c r="FS47" s="249"/>
      <c r="FT47" s="249"/>
      <c r="FU47" s="249"/>
      <c r="FV47" s="249"/>
      <c r="FW47" s="249"/>
      <c r="FX47" s="249"/>
      <c r="FY47" s="249"/>
      <c r="FZ47" s="249"/>
      <c r="GA47" s="249"/>
      <c r="GB47" s="249"/>
      <c r="GC47" s="249"/>
      <c r="GD47" s="249"/>
      <c r="GE47" s="249"/>
      <c r="GF47" s="249"/>
      <c r="GG47" s="249"/>
      <c r="GH47" s="249"/>
      <c r="GI47" s="249"/>
      <c r="GJ47" s="249"/>
      <c r="GK47" s="249"/>
      <c r="GL47" s="249"/>
      <c r="GM47" s="249"/>
      <c r="GN47" s="249"/>
      <c r="GO47" s="249"/>
      <c r="GP47" s="249"/>
      <c r="GQ47" s="249"/>
      <c r="GR47" s="249"/>
      <c r="GS47" s="249"/>
      <c r="GT47" s="249"/>
      <c r="GU47" s="249"/>
      <c r="GV47" s="249"/>
      <c r="GW47" s="249"/>
      <c r="GX47" s="249"/>
      <c r="GY47" s="249"/>
      <c r="GZ47" s="249"/>
      <c r="HA47" s="249"/>
      <c r="HB47" s="249"/>
      <c r="HC47" s="249"/>
      <c r="HD47" s="249"/>
      <c r="HE47" s="249"/>
      <c r="HF47" s="249"/>
      <c r="HG47" s="249"/>
      <c r="HH47" s="249"/>
      <c r="HI47" s="249"/>
      <c r="HJ47" s="249"/>
      <c r="HK47" s="249"/>
      <c r="HL47" s="249"/>
      <c r="HM47" s="249"/>
      <c r="HN47" s="249"/>
      <c r="HO47" s="249"/>
      <c r="HP47" s="249"/>
      <c r="HQ47" s="249"/>
      <c r="HR47" s="249"/>
      <c r="HS47" s="249"/>
      <c r="HT47" s="249"/>
      <c r="HU47" s="249"/>
      <c r="HV47" s="249"/>
      <c r="HW47" s="249"/>
      <c r="HX47" s="249"/>
      <c r="HY47" s="249"/>
      <c r="HZ47" s="249"/>
      <c r="IA47" s="249"/>
      <c r="IB47" s="249"/>
      <c r="IC47" s="249"/>
      <c r="ID47" s="249"/>
      <c r="IE47" s="249"/>
      <c r="IF47" s="249"/>
      <c r="IG47" s="249"/>
      <c r="IH47" s="249"/>
      <c r="II47" s="249"/>
      <c r="IJ47" s="249"/>
      <c r="IK47" s="249"/>
      <c r="IL47" s="249"/>
      <c r="IM47" s="249"/>
      <c r="IN47" s="249"/>
      <c r="IO47" s="249"/>
      <c r="IP47" s="249"/>
      <c r="IQ47" s="249"/>
      <c r="IR47" s="249"/>
      <c r="IS47" s="249"/>
      <c r="IT47" s="249"/>
      <c r="IU47" s="249"/>
      <c r="IV47" s="249"/>
    </row>
    <row r="48" spans="1:256" s="250" customFormat="1" x14ac:dyDescent="0.2">
      <c r="A48" s="306" t="s">
        <v>254</v>
      </c>
      <c r="B48" s="304"/>
      <c r="C48" s="307"/>
      <c r="D48" s="307"/>
      <c r="E48" s="307"/>
      <c r="F48" s="307"/>
      <c r="G48" s="307"/>
      <c r="H48" s="307"/>
      <c r="I48" s="307"/>
      <c r="J48" s="307"/>
      <c r="K48" s="307"/>
      <c r="L48" s="307"/>
      <c r="M48" s="307"/>
      <c r="N48" s="307"/>
      <c r="O48" s="304"/>
      <c r="P48" s="307"/>
      <c r="Q48" s="307"/>
      <c r="R48" s="307"/>
      <c r="S48" s="307"/>
      <c r="T48" s="307"/>
      <c r="U48" s="307"/>
      <c r="V48" s="307"/>
      <c r="W48" s="307"/>
      <c r="X48" s="307"/>
      <c r="Y48" s="307"/>
      <c r="Z48" s="307"/>
      <c r="AA48" s="307"/>
      <c r="AB48" s="304"/>
      <c r="AC48" s="307"/>
      <c r="AD48" s="307"/>
      <c r="AE48" s="307"/>
      <c r="AF48" s="307"/>
      <c r="AG48" s="307"/>
      <c r="AH48" s="307"/>
      <c r="AI48" s="304"/>
      <c r="AJ48" s="307"/>
      <c r="AK48" s="307"/>
      <c r="AL48" s="307"/>
      <c r="AM48" s="307"/>
      <c r="AN48" s="307"/>
      <c r="AO48" s="307"/>
      <c r="AP48" s="304"/>
      <c r="AQ48" s="307"/>
      <c r="AR48" s="307"/>
      <c r="AS48" s="307"/>
      <c r="AT48" s="307"/>
      <c r="AU48" s="307"/>
      <c r="AV48" s="307"/>
      <c r="AW48" s="307"/>
      <c r="AX48" s="307"/>
      <c r="AY48" s="307"/>
      <c r="AZ48" s="307"/>
      <c r="BA48" s="307"/>
      <c r="BB48" s="247"/>
      <c r="BC48" s="126"/>
      <c r="BD48" s="28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47" t="s">
        <v>254</v>
      </c>
      <c r="CJ48" s="126"/>
      <c r="CK48" s="95">
        <v>97304</v>
      </c>
      <c r="CL48" s="95"/>
      <c r="CM48" s="26">
        <v>97304</v>
      </c>
      <c r="CN48" s="26"/>
      <c r="CO48" s="126"/>
      <c r="CP48" s="26"/>
      <c r="CQ48" s="26">
        <v>53313</v>
      </c>
      <c r="CR48" s="26">
        <v>97304</v>
      </c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49"/>
      <c r="DG48" s="249"/>
      <c r="DH48" s="249"/>
      <c r="DI48" s="249"/>
      <c r="DJ48" s="249"/>
      <c r="DK48" s="249"/>
      <c r="DL48" s="249"/>
      <c r="DM48" s="249"/>
      <c r="DN48" s="249"/>
      <c r="DO48" s="249"/>
      <c r="DP48" s="249"/>
      <c r="DQ48" s="249"/>
      <c r="DR48" s="249"/>
      <c r="DS48" s="249"/>
      <c r="DT48" s="249"/>
      <c r="DU48" s="249"/>
      <c r="DV48" s="249"/>
      <c r="DW48" s="249"/>
      <c r="DX48" s="249"/>
      <c r="DY48" s="249"/>
      <c r="DZ48" s="249"/>
      <c r="EA48" s="249"/>
      <c r="EB48" s="249"/>
      <c r="EC48" s="249"/>
      <c r="ED48" s="249"/>
      <c r="EE48" s="249"/>
      <c r="EF48" s="249"/>
      <c r="EG48" s="249"/>
      <c r="EH48" s="249"/>
      <c r="EI48" s="249"/>
      <c r="EJ48" s="249"/>
      <c r="EK48" s="249"/>
      <c r="EL48" s="249"/>
      <c r="EM48" s="249"/>
      <c r="EN48" s="249"/>
      <c r="EO48" s="249"/>
      <c r="EP48" s="249"/>
      <c r="EQ48" s="249"/>
      <c r="ER48" s="249"/>
      <c r="ES48" s="249"/>
      <c r="ET48" s="249"/>
      <c r="EU48" s="249"/>
      <c r="EV48" s="249"/>
      <c r="EW48" s="249"/>
      <c r="EX48" s="249"/>
      <c r="EY48" s="249"/>
      <c r="EZ48" s="249"/>
      <c r="FA48" s="249"/>
      <c r="FB48" s="249"/>
      <c r="FC48" s="249"/>
      <c r="FD48" s="249"/>
      <c r="FE48" s="249"/>
      <c r="FF48" s="249"/>
      <c r="FG48" s="249"/>
      <c r="FH48" s="249"/>
      <c r="FI48" s="249"/>
      <c r="FJ48" s="249"/>
      <c r="FK48" s="249"/>
      <c r="FL48" s="249"/>
      <c r="FM48" s="249"/>
      <c r="FN48" s="249"/>
      <c r="FO48" s="249"/>
      <c r="FP48" s="249"/>
      <c r="FQ48" s="249"/>
      <c r="FR48" s="249"/>
      <c r="FS48" s="249"/>
      <c r="FT48" s="249"/>
      <c r="FU48" s="249"/>
      <c r="FV48" s="249"/>
      <c r="FW48" s="249"/>
      <c r="FX48" s="249"/>
      <c r="FY48" s="249"/>
      <c r="FZ48" s="249"/>
      <c r="GA48" s="249"/>
      <c r="GB48" s="249"/>
      <c r="GC48" s="249"/>
      <c r="GD48" s="249"/>
      <c r="GE48" s="249"/>
      <c r="GF48" s="249"/>
      <c r="GG48" s="249"/>
      <c r="GH48" s="249"/>
      <c r="GI48" s="249"/>
      <c r="GJ48" s="249"/>
      <c r="GK48" s="249"/>
      <c r="GL48" s="249"/>
      <c r="GM48" s="249"/>
      <c r="GN48" s="249"/>
      <c r="GO48" s="249"/>
      <c r="GP48" s="249"/>
      <c r="GQ48" s="249"/>
      <c r="GR48" s="249"/>
      <c r="GS48" s="249"/>
      <c r="GT48" s="249"/>
      <c r="GU48" s="249"/>
      <c r="GV48" s="249"/>
      <c r="GW48" s="249"/>
      <c r="GX48" s="249"/>
      <c r="GY48" s="249"/>
      <c r="GZ48" s="249"/>
      <c r="HA48" s="249"/>
      <c r="HB48" s="249"/>
      <c r="HC48" s="249"/>
      <c r="HD48" s="249"/>
      <c r="HE48" s="249"/>
      <c r="HF48" s="249"/>
      <c r="HG48" s="249"/>
      <c r="HH48" s="249"/>
      <c r="HI48" s="249"/>
      <c r="HJ48" s="249"/>
      <c r="HK48" s="249"/>
      <c r="HL48" s="249"/>
      <c r="HM48" s="249"/>
      <c r="HN48" s="249"/>
      <c r="HO48" s="249"/>
      <c r="HP48" s="249"/>
      <c r="HQ48" s="249"/>
      <c r="HR48" s="249"/>
      <c r="HS48" s="249"/>
      <c r="HT48" s="249"/>
      <c r="HU48" s="249"/>
      <c r="HV48" s="249"/>
      <c r="HW48" s="249"/>
      <c r="HX48" s="249"/>
      <c r="HY48" s="249"/>
      <c r="HZ48" s="249"/>
      <c r="IA48" s="249"/>
      <c r="IB48" s="249"/>
      <c r="IC48" s="249"/>
      <c r="ID48" s="249"/>
      <c r="IE48" s="249"/>
      <c r="IF48" s="249"/>
      <c r="IG48" s="249"/>
      <c r="IH48" s="249"/>
      <c r="II48" s="249"/>
      <c r="IJ48" s="249"/>
      <c r="IK48" s="249"/>
      <c r="IL48" s="249"/>
      <c r="IM48" s="249"/>
      <c r="IN48" s="249"/>
      <c r="IO48" s="249"/>
      <c r="IP48" s="249"/>
      <c r="IQ48" s="249"/>
      <c r="IR48" s="249"/>
      <c r="IS48" s="249"/>
      <c r="IT48" s="249"/>
      <c r="IU48" s="249"/>
      <c r="IV48" s="249"/>
    </row>
    <row r="49" spans="1:256" s="246" customFormat="1" x14ac:dyDescent="0.25">
      <c r="A49" s="299" t="s">
        <v>255</v>
      </c>
      <c r="B49" s="300" t="s">
        <v>179</v>
      </c>
      <c r="C49" s="301"/>
      <c r="D49" s="301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0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0"/>
      <c r="AC49" s="301"/>
      <c r="AD49" s="301"/>
      <c r="AE49" s="301"/>
      <c r="AF49" s="301"/>
      <c r="AG49" s="301"/>
      <c r="AH49" s="301"/>
      <c r="AI49" s="300"/>
      <c r="AJ49" s="301"/>
      <c r="AK49" s="301"/>
      <c r="AL49" s="301"/>
      <c r="AM49" s="301"/>
      <c r="AN49" s="301"/>
      <c r="AO49" s="301"/>
      <c r="AP49" s="300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280"/>
      <c r="BC49" s="30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80" t="s">
        <v>255</v>
      </c>
      <c r="CJ49" s="302" t="s">
        <v>179</v>
      </c>
      <c r="CK49" s="212">
        <f t="shared" ref="CK49:DE49" si="37">IFERROR(ROUND((CK50/CK51),4),0)</f>
        <v>1</v>
      </c>
      <c r="CL49" s="212"/>
      <c r="CM49" s="212">
        <f t="shared" si="37"/>
        <v>1</v>
      </c>
      <c r="CN49" s="212">
        <f t="shared" si="37"/>
        <v>0</v>
      </c>
      <c r="CO49" s="302" t="s">
        <v>179</v>
      </c>
      <c r="CP49" s="212">
        <f t="shared" si="37"/>
        <v>0</v>
      </c>
      <c r="CQ49" s="212">
        <f t="shared" si="37"/>
        <v>1</v>
      </c>
      <c r="CR49" s="212">
        <f t="shared" si="37"/>
        <v>1</v>
      </c>
      <c r="CS49" s="212">
        <f t="shared" si="37"/>
        <v>0</v>
      </c>
      <c r="CT49" s="212">
        <f t="shared" si="37"/>
        <v>0</v>
      </c>
      <c r="CU49" s="212">
        <f t="shared" si="37"/>
        <v>0</v>
      </c>
      <c r="CV49" s="212">
        <f t="shared" si="37"/>
        <v>0</v>
      </c>
      <c r="CW49" s="212">
        <f t="shared" si="37"/>
        <v>0</v>
      </c>
      <c r="CX49" s="212">
        <f t="shared" si="37"/>
        <v>0</v>
      </c>
      <c r="CY49" s="212">
        <f t="shared" si="37"/>
        <v>0</v>
      </c>
      <c r="CZ49" s="212">
        <f t="shared" si="37"/>
        <v>0</v>
      </c>
      <c r="DA49" s="212">
        <f t="shared" si="37"/>
        <v>0</v>
      </c>
      <c r="DB49" s="212">
        <f t="shared" si="37"/>
        <v>0</v>
      </c>
      <c r="DC49" s="212">
        <f t="shared" si="37"/>
        <v>0</v>
      </c>
      <c r="DD49" s="212">
        <f t="shared" si="37"/>
        <v>0</v>
      </c>
      <c r="DE49" s="212">
        <f t="shared" si="37"/>
        <v>0</v>
      </c>
    </row>
    <row r="50" spans="1:256" s="250" customFormat="1" ht="13.5" customHeight="1" x14ac:dyDescent="0.2">
      <c r="A50" s="303" t="s">
        <v>256</v>
      </c>
      <c r="B50" s="304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4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4"/>
      <c r="AC50" s="305"/>
      <c r="AD50" s="305"/>
      <c r="AE50" s="305"/>
      <c r="AF50" s="305"/>
      <c r="AG50" s="305"/>
      <c r="AH50" s="305"/>
      <c r="AI50" s="304"/>
      <c r="AJ50" s="305"/>
      <c r="AK50" s="305"/>
      <c r="AL50" s="305"/>
      <c r="AM50" s="305"/>
      <c r="AN50" s="305"/>
      <c r="AO50" s="305"/>
      <c r="AP50" s="304"/>
      <c r="AQ50" s="305"/>
      <c r="AR50" s="305"/>
      <c r="AS50" s="305"/>
      <c r="AT50" s="305"/>
      <c r="AU50" s="305"/>
      <c r="AV50" s="305"/>
      <c r="AW50" s="305"/>
      <c r="AX50" s="305"/>
      <c r="AY50" s="305"/>
      <c r="AZ50" s="305"/>
      <c r="BA50" s="305"/>
      <c r="BB50" s="247"/>
      <c r="BC50" s="126"/>
      <c r="BD50" s="286"/>
      <c r="BE50" s="286"/>
      <c r="BF50" s="286"/>
      <c r="BG50" s="286"/>
      <c r="BH50" s="286"/>
      <c r="BI50" s="286"/>
      <c r="BJ50" s="286"/>
      <c r="BK50" s="286"/>
      <c r="BL50" s="286"/>
      <c r="BM50" s="286"/>
      <c r="BN50" s="286"/>
      <c r="BO50" s="286"/>
      <c r="BP50" s="286"/>
      <c r="BQ50" s="286"/>
      <c r="BR50" s="286"/>
      <c r="BS50" s="286"/>
      <c r="BT50" s="286"/>
      <c r="BU50" s="286"/>
      <c r="BV50" s="286"/>
      <c r="BW50" s="286"/>
      <c r="BX50" s="286"/>
      <c r="BY50" s="286"/>
      <c r="BZ50" s="286"/>
      <c r="CA50" s="286"/>
      <c r="CB50" s="286"/>
      <c r="CC50" s="286"/>
      <c r="CD50" s="286"/>
      <c r="CE50" s="286"/>
      <c r="CF50" s="286"/>
      <c r="CG50" s="286"/>
      <c r="CH50" s="286"/>
      <c r="CI50" s="247" t="s">
        <v>256</v>
      </c>
      <c r="CJ50" s="126"/>
      <c r="CK50" s="287">
        <v>93</v>
      </c>
      <c r="CL50" s="287"/>
      <c r="CM50" s="286">
        <v>201</v>
      </c>
      <c r="CN50" s="286"/>
      <c r="CO50" s="126"/>
      <c r="CP50" s="286"/>
      <c r="CQ50" s="286">
        <v>214</v>
      </c>
      <c r="CR50" s="286">
        <v>197</v>
      </c>
      <c r="CS50" s="286"/>
      <c r="CT50" s="286"/>
      <c r="CU50" s="286"/>
      <c r="CV50" s="286"/>
      <c r="CW50" s="286"/>
      <c r="CX50" s="286"/>
      <c r="CY50" s="286"/>
      <c r="CZ50" s="286"/>
      <c r="DA50" s="286"/>
      <c r="DB50" s="286"/>
      <c r="DC50" s="286"/>
      <c r="DD50" s="286"/>
      <c r="DE50" s="286"/>
      <c r="DF50" s="249"/>
      <c r="DG50" s="249"/>
      <c r="DH50" s="249"/>
      <c r="DI50" s="249"/>
      <c r="DJ50" s="249"/>
      <c r="DK50" s="249"/>
      <c r="DL50" s="249"/>
      <c r="DM50" s="249"/>
      <c r="DN50" s="249"/>
      <c r="DO50" s="249"/>
      <c r="DP50" s="249"/>
      <c r="DQ50" s="249"/>
      <c r="DR50" s="249"/>
      <c r="DS50" s="249"/>
      <c r="DT50" s="249"/>
      <c r="DU50" s="249"/>
      <c r="DV50" s="249"/>
      <c r="DW50" s="249"/>
      <c r="DX50" s="249"/>
      <c r="DY50" s="249"/>
      <c r="DZ50" s="249"/>
      <c r="EA50" s="249"/>
      <c r="EB50" s="249"/>
      <c r="EC50" s="249"/>
      <c r="ED50" s="249"/>
      <c r="EE50" s="249"/>
      <c r="EF50" s="249"/>
      <c r="EG50" s="249"/>
      <c r="EH50" s="249"/>
      <c r="EI50" s="249"/>
      <c r="EJ50" s="249"/>
      <c r="EK50" s="249"/>
      <c r="EL50" s="249"/>
      <c r="EM50" s="249"/>
      <c r="EN50" s="249"/>
      <c r="EO50" s="249"/>
      <c r="EP50" s="249"/>
      <c r="EQ50" s="249"/>
      <c r="ER50" s="249"/>
      <c r="ES50" s="249"/>
      <c r="ET50" s="249"/>
      <c r="EU50" s="249"/>
      <c r="EV50" s="249"/>
      <c r="EW50" s="249"/>
      <c r="EX50" s="249"/>
      <c r="EY50" s="249"/>
      <c r="EZ50" s="249"/>
      <c r="FA50" s="249"/>
      <c r="FB50" s="249"/>
      <c r="FC50" s="249"/>
      <c r="FD50" s="249"/>
      <c r="FE50" s="249"/>
      <c r="FF50" s="249"/>
      <c r="FG50" s="249"/>
      <c r="FH50" s="249"/>
      <c r="FI50" s="249"/>
      <c r="FJ50" s="249"/>
      <c r="FK50" s="249"/>
      <c r="FL50" s="249"/>
      <c r="FM50" s="249"/>
      <c r="FN50" s="249"/>
      <c r="FO50" s="249"/>
      <c r="FP50" s="249"/>
      <c r="FQ50" s="249"/>
      <c r="FR50" s="249"/>
      <c r="FS50" s="249"/>
      <c r="FT50" s="249"/>
      <c r="FU50" s="249"/>
      <c r="FV50" s="249"/>
      <c r="FW50" s="249"/>
      <c r="FX50" s="249"/>
      <c r="FY50" s="249"/>
      <c r="FZ50" s="249"/>
      <c r="GA50" s="249"/>
      <c r="GB50" s="249"/>
      <c r="GC50" s="249"/>
      <c r="GD50" s="249"/>
      <c r="GE50" s="249"/>
      <c r="GF50" s="249"/>
      <c r="GG50" s="249"/>
      <c r="GH50" s="249"/>
      <c r="GI50" s="249"/>
      <c r="GJ50" s="249"/>
      <c r="GK50" s="249"/>
      <c r="GL50" s="249"/>
      <c r="GM50" s="249"/>
      <c r="GN50" s="249"/>
      <c r="GO50" s="249"/>
      <c r="GP50" s="249"/>
      <c r="GQ50" s="249"/>
      <c r="GR50" s="249"/>
      <c r="GS50" s="249"/>
      <c r="GT50" s="249"/>
      <c r="GU50" s="249"/>
      <c r="GV50" s="249"/>
      <c r="GW50" s="249"/>
      <c r="GX50" s="249"/>
      <c r="GY50" s="249"/>
      <c r="GZ50" s="249"/>
      <c r="HA50" s="249"/>
      <c r="HB50" s="249"/>
      <c r="HC50" s="249"/>
      <c r="HD50" s="249"/>
      <c r="HE50" s="249"/>
      <c r="HF50" s="249"/>
      <c r="HG50" s="249"/>
      <c r="HH50" s="249"/>
      <c r="HI50" s="249"/>
      <c r="HJ50" s="249"/>
      <c r="HK50" s="249"/>
      <c r="HL50" s="249"/>
      <c r="HM50" s="249"/>
      <c r="HN50" s="249"/>
      <c r="HO50" s="249"/>
      <c r="HP50" s="249"/>
      <c r="HQ50" s="249"/>
      <c r="HR50" s="249"/>
      <c r="HS50" s="249"/>
      <c r="HT50" s="249"/>
      <c r="HU50" s="249"/>
      <c r="HV50" s="249"/>
      <c r="HW50" s="249"/>
      <c r="HX50" s="249"/>
      <c r="HY50" s="249"/>
      <c r="HZ50" s="249"/>
      <c r="IA50" s="249"/>
      <c r="IB50" s="249"/>
      <c r="IC50" s="249"/>
      <c r="ID50" s="249"/>
      <c r="IE50" s="249"/>
      <c r="IF50" s="249"/>
      <c r="IG50" s="249"/>
      <c r="IH50" s="249"/>
      <c r="II50" s="249"/>
      <c r="IJ50" s="249"/>
      <c r="IK50" s="249"/>
      <c r="IL50" s="249"/>
      <c r="IM50" s="249"/>
      <c r="IN50" s="249"/>
      <c r="IO50" s="249"/>
      <c r="IP50" s="249"/>
      <c r="IQ50" s="249"/>
      <c r="IR50" s="249"/>
      <c r="IS50" s="249"/>
      <c r="IT50" s="249"/>
      <c r="IU50" s="249"/>
      <c r="IV50" s="249"/>
    </row>
    <row r="51" spans="1:256" s="250" customFormat="1" x14ac:dyDescent="0.2">
      <c r="A51" s="306" t="s">
        <v>257</v>
      </c>
      <c r="B51" s="304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4"/>
      <c r="P51" s="307"/>
      <c r="Q51" s="307"/>
      <c r="R51" s="307"/>
      <c r="S51" s="307"/>
      <c r="T51" s="307"/>
      <c r="U51" s="307"/>
      <c r="V51" s="307"/>
      <c r="W51" s="307"/>
      <c r="X51" s="307"/>
      <c r="Y51" s="307"/>
      <c r="Z51" s="307"/>
      <c r="AA51" s="307"/>
      <c r="AB51" s="304"/>
      <c r="AC51" s="307"/>
      <c r="AD51" s="307"/>
      <c r="AE51" s="307"/>
      <c r="AF51" s="307"/>
      <c r="AG51" s="307"/>
      <c r="AH51" s="307"/>
      <c r="AI51" s="304"/>
      <c r="AJ51" s="307"/>
      <c r="AK51" s="307"/>
      <c r="AL51" s="307"/>
      <c r="AM51" s="307"/>
      <c r="AN51" s="307"/>
      <c r="AO51" s="307"/>
      <c r="AP51" s="304"/>
      <c r="AQ51" s="307"/>
      <c r="AR51" s="307"/>
      <c r="AS51" s="307"/>
      <c r="AT51" s="307"/>
      <c r="AU51" s="307"/>
      <c r="AV51" s="307"/>
      <c r="AW51" s="307"/>
      <c r="AX51" s="307"/>
      <c r="AY51" s="307"/>
      <c r="AZ51" s="307"/>
      <c r="BA51" s="307"/>
      <c r="BB51" s="247"/>
      <c r="BC51" s="126"/>
      <c r="BD51" s="28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47" t="s">
        <v>258</v>
      </c>
      <c r="CJ51" s="126"/>
      <c r="CK51" s="95">
        <v>93</v>
      </c>
      <c r="CL51" s="95"/>
      <c r="CM51" s="286">
        <v>201</v>
      </c>
      <c r="CN51" s="26"/>
      <c r="CO51" s="126"/>
      <c r="CP51" s="26"/>
      <c r="CQ51" s="26">
        <v>214</v>
      </c>
      <c r="CR51" s="26">
        <v>197</v>
      </c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49"/>
      <c r="DG51" s="249"/>
      <c r="DH51" s="249"/>
      <c r="DI51" s="249"/>
      <c r="DJ51" s="249"/>
      <c r="DK51" s="249"/>
      <c r="DL51" s="249"/>
      <c r="DM51" s="249"/>
      <c r="DN51" s="249"/>
      <c r="DO51" s="249"/>
      <c r="DP51" s="249"/>
      <c r="DQ51" s="249"/>
      <c r="DR51" s="249"/>
      <c r="DS51" s="249"/>
      <c r="DT51" s="249"/>
      <c r="DU51" s="249"/>
      <c r="DV51" s="249"/>
      <c r="DW51" s="249"/>
      <c r="DX51" s="249"/>
      <c r="DY51" s="249"/>
      <c r="DZ51" s="249"/>
      <c r="EA51" s="249"/>
      <c r="EB51" s="249"/>
      <c r="EC51" s="249"/>
      <c r="ED51" s="249"/>
      <c r="EE51" s="249"/>
      <c r="EF51" s="249"/>
      <c r="EG51" s="249"/>
      <c r="EH51" s="249"/>
      <c r="EI51" s="249"/>
      <c r="EJ51" s="249"/>
      <c r="EK51" s="249"/>
      <c r="EL51" s="249"/>
      <c r="EM51" s="249"/>
      <c r="EN51" s="249"/>
      <c r="EO51" s="249"/>
      <c r="EP51" s="249"/>
      <c r="EQ51" s="249"/>
      <c r="ER51" s="249"/>
      <c r="ES51" s="249"/>
      <c r="ET51" s="249"/>
      <c r="EU51" s="249"/>
      <c r="EV51" s="249"/>
      <c r="EW51" s="249"/>
      <c r="EX51" s="249"/>
      <c r="EY51" s="249"/>
      <c r="EZ51" s="249"/>
      <c r="FA51" s="249"/>
      <c r="FB51" s="249"/>
      <c r="FC51" s="249"/>
      <c r="FD51" s="249"/>
      <c r="FE51" s="249"/>
      <c r="FF51" s="249"/>
      <c r="FG51" s="249"/>
      <c r="FH51" s="249"/>
      <c r="FI51" s="249"/>
      <c r="FJ51" s="249"/>
      <c r="FK51" s="249"/>
      <c r="FL51" s="249"/>
      <c r="FM51" s="249"/>
      <c r="FN51" s="249"/>
      <c r="FO51" s="249"/>
      <c r="FP51" s="249"/>
      <c r="FQ51" s="249"/>
      <c r="FR51" s="249"/>
      <c r="FS51" s="249"/>
      <c r="FT51" s="249"/>
      <c r="FU51" s="249"/>
      <c r="FV51" s="249"/>
      <c r="FW51" s="249"/>
      <c r="FX51" s="249"/>
      <c r="FY51" s="249"/>
      <c r="FZ51" s="249"/>
      <c r="GA51" s="249"/>
      <c r="GB51" s="249"/>
      <c r="GC51" s="249"/>
      <c r="GD51" s="249"/>
      <c r="GE51" s="249"/>
      <c r="GF51" s="249"/>
      <c r="GG51" s="249"/>
      <c r="GH51" s="249"/>
      <c r="GI51" s="249"/>
      <c r="GJ51" s="249"/>
      <c r="GK51" s="249"/>
      <c r="GL51" s="249"/>
      <c r="GM51" s="249"/>
      <c r="GN51" s="249"/>
      <c r="GO51" s="249"/>
      <c r="GP51" s="249"/>
      <c r="GQ51" s="249"/>
      <c r="GR51" s="249"/>
      <c r="GS51" s="249"/>
      <c r="GT51" s="249"/>
      <c r="GU51" s="249"/>
      <c r="GV51" s="249"/>
      <c r="GW51" s="249"/>
      <c r="GX51" s="249"/>
      <c r="GY51" s="249"/>
      <c r="GZ51" s="249"/>
      <c r="HA51" s="249"/>
      <c r="HB51" s="249"/>
      <c r="HC51" s="249"/>
      <c r="HD51" s="249"/>
      <c r="HE51" s="249"/>
      <c r="HF51" s="249"/>
      <c r="HG51" s="249"/>
      <c r="HH51" s="249"/>
      <c r="HI51" s="249"/>
      <c r="HJ51" s="249"/>
      <c r="HK51" s="249"/>
      <c r="HL51" s="249"/>
      <c r="HM51" s="249"/>
      <c r="HN51" s="249"/>
      <c r="HO51" s="249"/>
      <c r="HP51" s="249"/>
      <c r="HQ51" s="249"/>
      <c r="HR51" s="249"/>
      <c r="HS51" s="249"/>
      <c r="HT51" s="249"/>
      <c r="HU51" s="249"/>
      <c r="HV51" s="249"/>
      <c r="HW51" s="249"/>
      <c r="HX51" s="249"/>
      <c r="HY51" s="249"/>
      <c r="HZ51" s="249"/>
      <c r="IA51" s="249"/>
      <c r="IB51" s="249"/>
      <c r="IC51" s="249"/>
      <c r="ID51" s="249"/>
      <c r="IE51" s="249"/>
      <c r="IF51" s="249"/>
      <c r="IG51" s="249"/>
      <c r="IH51" s="249"/>
      <c r="II51" s="249"/>
      <c r="IJ51" s="249"/>
      <c r="IK51" s="249"/>
      <c r="IL51" s="249"/>
      <c r="IM51" s="249"/>
      <c r="IN51" s="249"/>
      <c r="IO51" s="249"/>
      <c r="IP51" s="249"/>
      <c r="IQ51" s="249"/>
      <c r="IR51" s="249"/>
      <c r="IS51" s="249"/>
      <c r="IT51" s="249"/>
      <c r="IU51" s="249"/>
      <c r="IV51" s="249"/>
    </row>
    <row r="52" spans="1:256" s="246" customFormat="1" hidden="1" x14ac:dyDescent="0.25">
      <c r="A52" s="299" t="s">
        <v>259</v>
      </c>
      <c r="B52" s="300" t="s">
        <v>34</v>
      </c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0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0"/>
      <c r="AC52" s="301"/>
      <c r="AD52" s="301"/>
      <c r="AE52" s="301"/>
      <c r="AF52" s="301"/>
      <c r="AG52" s="301"/>
      <c r="AH52" s="301"/>
      <c r="AI52" s="300"/>
      <c r="AJ52" s="301"/>
      <c r="AK52" s="301"/>
      <c r="AL52" s="301"/>
      <c r="AM52" s="301"/>
      <c r="AN52" s="301"/>
      <c r="AO52" s="301"/>
      <c r="AP52" s="300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280"/>
      <c r="BC52" s="30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2"/>
      <c r="CC52" s="212"/>
      <c r="CD52" s="212"/>
      <c r="CE52" s="212"/>
      <c r="CF52" s="212"/>
      <c r="CG52" s="212"/>
      <c r="CH52" s="212"/>
      <c r="CI52" s="280" t="s">
        <v>259</v>
      </c>
      <c r="CJ52" s="322" t="s">
        <v>34</v>
      </c>
      <c r="CK52" s="212">
        <f>IFERROR(ROUND((CK53/CK54),4),0)</f>
        <v>0</v>
      </c>
      <c r="CL52" s="212"/>
      <c r="CM52" s="212">
        <f>IFERROR(ROUND((CM53/CM54),4),0)</f>
        <v>0</v>
      </c>
      <c r="CN52" s="212">
        <f>IFERROR(ROUND((CN53/CN54),4),0)</f>
        <v>0</v>
      </c>
      <c r="CO52" s="322">
        <v>0.15</v>
      </c>
      <c r="CP52" s="212">
        <f t="shared" ref="CP52:DE52" si="38">IFERROR(ROUND((CP53/CP54),4),0)</f>
        <v>0</v>
      </c>
      <c r="CQ52" s="212">
        <f t="shared" si="38"/>
        <v>0</v>
      </c>
      <c r="CR52" s="212">
        <f t="shared" si="38"/>
        <v>0</v>
      </c>
      <c r="CS52" s="212">
        <f t="shared" si="38"/>
        <v>0</v>
      </c>
      <c r="CT52" s="212">
        <f t="shared" si="38"/>
        <v>0</v>
      </c>
      <c r="CU52" s="212">
        <f t="shared" si="38"/>
        <v>0</v>
      </c>
      <c r="CV52" s="212">
        <f t="shared" si="38"/>
        <v>0</v>
      </c>
      <c r="CW52" s="212">
        <f t="shared" si="38"/>
        <v>0</v>
      </c>
      <c r="CX52" s="212">
        <f t="shared" si="38"/>
        <v>0</v>
      </c>
      <c r="CY52" s="212">
        <f t="shared" si="38"/>
        <v>0</v>
      </c>
      <c r="CZ52" s="212">
        <f t="shared" si="38"/>
        <v>0</v>
      </c>
      <c r="DA52" s="212">
        <f t="shared" si="38"/>
        <v>0</v>
      </c>
      <c r="DB52" s="212">
        <f t="shared" si="38"/>
        <v>0</v>
      </c>
      <c r="DC52" s="212">
        <f t="shared" si="38"/>
        <v>0</v>
      </c>
      <c r="DD52" s="212">
        <f t="shared" si="38"/>
        <v>0</v>
      </c>
      <c r="DE52" s="212">
        <f t="shared" si="38"/>
        <v>0</v>
      </c>
    </row>
    <row r="53" spans="1:256" hidden="1" x14ac:dyDescent="0.25">
      <c r="A53" s="323" t="s">
        <v>260</v>
      </c>
      <c r="B53" s="324"/>
      <c r="C53" s="325"/>
      <c r="D53" s="325"/>
      <c r="E53" s="325"/>
      <c r="F53" s="325"/>
      <c r="G53" s="325"/>
      <c r="H53" s="325"/>
      <c r="I53" s="325"/>
      <c r="J53" s="325"/>
      <c r="K53" s="325"/>
      <c r="L53" s="325"/>
      <c r="M53" s="325"/>
      <c r="N53" s="325"/>
      <c r="O53" s="324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5"/>
      <c r="AA53" s="325"/>
      <c r="AB53" s="324"/>
      <c r="AC53" s="325"/>
      <c r="AD53" s="325"/>
      <c r="AE53" s="325"/>
      <c r="AF53" s="325"/>
      <c r="AG53" s="325"/>
      <c r="AH53" s="325"/>
      <c r="AI53" s="324"/>
      <c r="AJ53" s="325"/>
      <c r="AK53" s="325"/>
      <c r="AL53" s="325"/>
      <c r="AM53" s="325"/>
      <c r="AN53" s="325"/>
      <c r="AO53" s="325"/>
      <c r="AP53" s="324"/>
      <c r="AQ53" s="305"/>
      <c r="AR53" s="305"/>
      <c r="AS53" s="305"/>
      <c r="AT53" s="305"/>
      <c r="AU53" s="305"/>
      <c r="AV53" s="305"/>
      <c r="AW53" s="305"/>
      <c r="AX53" s="305"/>
      <c r="AY53" s="305"/>
      <c r="AZ53" s="305"/>
      <c r="BA53" s="305"/>
      <c r="BB53" s="326"/>
      <c r="BC53" s="327"/>
      <c r="BD53" s="328"/>
      <c r="BE53" s="328"/>
      <c r="BF53" s="328"/>
      <c r="BG53" s="328"/>
      <c r="BH53" s="328"/>
      <c r="BI53" s="328"/>
      <c r="BJ53" s="328"/>
      <c r="BK53" s="328"/>
      <c r="BL53" s="328"/>
      <c r="BM53" s="328"/>
      <c r="BN53" s="328"/>
      <c r="BO53" s="328"/>
      <c r="BP53" s="328"/>
      <c r="BQ53" s="328"/>
      <c r="BR53" s="328"/>
      <c r="BS53" s="328"/>
      <c r="BT53" s="328"/>
      <c r="BU53" s="328"/>
      <c r="BV53" s="328"/>
      <c r="BW53" s="328"/>
      <c r="BX53" s="328"/>
      <c r="BY53" s="328"/>
      <c r="BZ53" s="328"/>
      <c r="CA53" s="328"/>
      <c r="CB53" s="328"/>
      <c r="CC53" s="328"/>
      <c r="CD53" s="328"/>
      <c r="CE53" s="328"/>
      <c r="CF53" s="328"/>
      <c r="CG53" s="328"/>
      <c r="CH53" s="328"/>
      <c r="CI53" s="326" t="s">
        <v>260</v>
      </c>
      <c r="CJ53" s="327"/>
      <c r="CK53" s="328"/>
      <c r="CL53" s="328"/>
      <c r="CM53" s="328"/>
      <c r="CN53" s="328"/>
      <c r="CO53" s="327"/>
      <c r="CP53" s="328"/>
      <c r="CQ53" s="328"/>
      <c r="CR53" s="328"/>
      <c r="CS53" s="328"/>
      <c r="CT53" s="328"/>
      <c r="CU53" s="328"/>
      <c r="CV53" s="328"/>
      <c r="CW53" s="328"/>
      <c r="CX53" s="328"/>
      <c r="CY53" s="328"/>
      <c r="CZ53" s="328"/>
      <c r="DA53" s="328"/>
      <c r="DB53" s="328"/>
      <c r="DC53" s="328"/>
      <c r="DD53" s="328"/>
      <c r="DE53" s="328"/>
    </row>
    <row r="54" spans="1:256" hidden="1" x14ac:dyDescent="0.25">
      <c r="A54" s="329" t="s">
        <v>261</v>
      </c>
      <c r="B54" s="324"/>
      <c r="C54" s="330"/>
      <c r="D54" s="330"/>
      <c r="E54" s="330"/>
      <c r="F54" s="330"/>
      <c r="G54" s="330"/>
      <c r="H54" s="330"/>
      <c r="I54" s="330"/>
      <c r="J54" s="330"/>
      <c r="K54" s="330"/>
      <c r="L54" s="330"/>
      <c r="M54" s="330"/>
      <c r="N54" s="330"/>
      <c r="O54" s="324"/>
      <c r="P54" s="330"/>
      <c r="Q54" s="330"/>
      <c r="R54" s="330"/>
      <c r="S54" s="330"/>
      <c r="T54" s="330"/>
      <c r="U54" s="330"/>
      <c r="V54" s="330"/>
      <c r="W54" s="330"/>
      <c r="X54" s="330"/>
      <c r="Y54" s="330"/>
      <c r="Z54" s="330"/>
      <c r="AA54" s="330"/>
      <c r="AB54" s="324"/>
      <c r="AC54" s="330"/>
      <c r="AD54" s="330"/>
      <c r="AE54" s="330"/>
      <c r="AF54" s="330"/>
      <c r="AG54" s="330"/>
      <c r="AH54" s="330"/>
      <c r="AI54" s="324"/>
      <c r="AJ54" s="330"/>
      <c r="AK54" s="330"/>
      <c r="AL54" s="330"/>
      <c r="AM54" s="330"/>
      <c r="AN54" s="330"/>
      <c r="AO54" s="330"/>
      <c r="AP54" s="324"/>
      <c r="AQ54" s="307"/>
      <c r="AR54" s="307"/>
      <c r="AS54" s="307"/>
      <c r="AT54" s="307"/>
      <c r="AU54" s="307"/>
      <c r="AV54" s="307"/>
      <c r="AW54" s="307"/>
      <c r="AX54" s="307"/>
      <c r="AY54" s="307"/>
      <c r="AZ54" s="307"/>
      <c r="BA54" s="307"/>
      <c r="BB54" s="326"/>
      <c r="BC54" s="327"/>
      <c r="BD54" s="328"/>
      <c r="BE54" s="331"/>
      <c r="BF54" s="331"/>
      <c r="BG54" s="331"/>
      <c r="BH54" s="331"/>
      <c r="BI54" s="331"/>
      <c r="BJ54" s="331"/>
      <c r="BK54" s="331"/>
      <c r="BL54" s="331"/>
      <c r="BM54" s="331"/>
      <c r="BN54" s="331"/>
      <c r="BO54" s="331"/>
      <c r="BP54" s="331"/>
      <c r="BQ54" s="331"/>
      <c r="BR54" s="331"/>
      <c r="BS54" s="331"/>
      <c r="BT54" s="331"/>
      <c r="BU54" s="331"/>
      <c r="BV54" s="331"/>
      <c r="BW54" s="331"/>
      <c r="BX54" s="331"/>
      <c r="BY54" s="331"/>
      <c r="BZ54" s="331"/>
      <c r="CA54" s="331"/>
      <c r="CB54" s="331"/>
      <c r="CC54" s="331"/>
      <c r="CD54" s="331"/>
      <c r="CE54" s="331"/>
      <c r="CF54" s="331"/>
      <c r="CG54" s="331"/>
      <c r="CH54" s="331"/>
      <c r="CI54" s="326" t="s">
        <v>261</v>
      </c>
      <c r="CJ54" s="327"/>
      <c r="CK54" s="331"/>
      <c r="CL54" s="331"/>
      <c r="CM54" s="331"/>
      <c r="CN54" s="331"/>
      <c r="CO54" s="327"/>
      <c r="CP54" s="331"/>
      <c r="CQ54" s="331"/>
      <c r="CR54" s="331"/>
      <c r="CS54" s="331"/>
      <c r="CT54" s="331"/>
      <c r="CU54" s="331"/>
      <c r="CV54" s="331"/>
      <c r="CW54" s="331"/>
      <c r="CX54" s="331"/>
      <c r="CY54" s="331"/>
      <c r="CZ54" s="331"/>
      <c r="DA54" s="331"/>
      <c r="DB54" s="331"/>
      <c r="DC54" s="331"/>
      <c r="DD54" s="331"/>
      <c r="DE54" s="331"/>
    </row>
    <row r="55" spans="1:256" s="246" customFormat="1" hidden="1" x14ac:dyDescent="0.25">
      <c r="A55" s="299" t="s">
        <v>262</v>
      </c>
      <c r="B55" s="300" t="s">
        <v>34</v>
      </c>
      <c r="C55" s="301"/>
      <c r="D55" s="301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0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0"/>
      <c r="AC55" s="301"/>
      <c r="AD55" s="301"/>
      <c r="AE55" s="301"/>
      <c r="AF55" s="301"/>
      <c r="AG55" s="301"/>
      <c r="AH55" s="301"/>
      <c r="AI55" s="300"/>
      <c r="AJ55" s="301"/>
      <c r="AK55" s="301"/>
      <c r="AL55" s="301"/>
      <c r="AM55" s="301"/>
      <c r="AN55" s="301"/>
      <c r="AO55" s="301"/>
      <c r="AP55" s="300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280"/>
      <c r="BC55" s="30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212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2"/>
      <c r="CC55" s="212"/>
      <c r="CD55" s="212"/>
      <c r="CE55" s="212"/>
      <c r="CF55" s="212"/>
      <c r="CG55" s="212"/>
      <c r="CH55" s="212"/>
      <c r="CI55" s="280" t="s">
        <v>262</v>
      </c>
      <c r="CJ55" s="322" t="s">
        <v>34</v>
      </c>
      <c r="CK55" s="212">
        <f>IFERROR(ROUND((CK56/CK57),4),0)</f>
        <v>0</v>
      </c>
      <c r="CL55" s="212"/>
      <c r="CM55" s="212">
        <f>IFERROR(ROUND((CM56/CM57),4),0)</f>
        <v>0</v>
      </c>
      <c r="CN55" s="212">
        <f>IFERROR(ROUND((CN56/CN57),4),0)</f>
        <v>0</v>
      </c>
      <c r="CO55" s="322">
        <v>1</v>
      </c>
      <c r="CP55" s="212">
        <f t="shared" ref="CP55:DE55" si="39">IFERROR(ROUND((CP56/CP57),4),0)</f>
        <v>0</v>
      </c>
      <c r="CQ55" s="212">
        <f t="shared" si="39"/>
        <v>0</v>
      </c>
      <c r="CR55" s="212">
        <f t="shared" si="39"/>
        <v>0</v>
      </c>
      <c r="CS55" s="212">
        <f t="shared" si="39"/>
        <v>0</v>
      </c>
      <c r="CT55" s="212">
        <f t="shared" si="39"/>
        <v>0</v>
      </c>
      <c r="CU55" s="212">
        <f t="shared" si="39"/>
        <v>0</v>
      </c>
      <c r="CV55" s="212">
        <f t="shared" si="39"/>
        <v>0</v>
      </c>
      <c r="CW55" s="212">
        <f t="shared" si="39"/>
        <v>0</v>
      </c>
      <c r="CX55" s="212">
        <f t="shared" si="39"/>
        <v>0</v>
      </c>
      <c r="CY55" s="212">
        <f t="shared" si="39"/>
        <v>0</v>
      </c>
      <c r="CZ55" s="212">
        <f t="shared" si="39"/>
        <v>0</v>
      </c>
      <c r="DA55" s="212">
        <f t="shared" si="39"/>
        <v>0</v>
      </c>
      <c r="DB55" s="212">
        <f t="shared" si="39"/>
        <v>0</v>
      </c>
      <c r="DC55" s="212">
        <f t="shared" si="39"/>
        <v>0</v>
      </c>
      <c r="DD55" s="212">
        <f t="shared" si="39"/>
        <v>0</v>
      </c>
      <c r="DE55" s="212">
        <f t="shared" si="39"/>
        <v>0</v>
      </c>
    </row>
    <row r="56" spans="1:256" hidden="1" x14ac:dyDescent="0.25">
      <c r="A56" s="323" t="s">
        <v>263</v>
      </c>
      <c r="B56" s="324"/>
      <c r="C56" s="325"/>
      <c r="D56" s="325"/>
      <c r="E56" s="325"/>
      <c r="F56" s="325"/>
      <c r="G56" s="325"/>
      <c r="H56" s="325"/>
      <c r="I56" s="325"/>
      <c r="J56" s="325"/>
      <c r="K56" s="325"/>
      <c r="L56" s="325"/>
      <c r="M56" s="325"/>
      <c r="N56" s="325"/>
      <c r="O56" s="324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  <c r="AA56" s="325"/>
      <c r="AB56" s="324"/>
      <c r="AC56" s="325"/>
      <c r="AD56" s="325"/>
      <c r="AE56" s="325"/>
      <c r="AF56" s="325"/>
      <c r="AG56" s="325"/>
      <c r="AH56" s="325"/>
      <c r="AI56" s="324"/>
      <c r="AJ56" s="325"/>
      <c r="AK56" s="325"/>
      <c r="AL56" s="325"/>
      <c r="AM56" s="325"/>
      <c r="AN56" s="325"/>
      <c r="AO56" s="325"/>
      <c r="AP56" s="324"/>
      <c r="AQ56" s="305"/>
      <c r="AR56" s="305"/>
      <c r="AS56" s="305"/>
      <c r="AT56" s="305"/>
      <c r="AU56" s="305"/>
      <c r="AV56" s="305"/>
      <c r="AW56" s="305"/>
      <c r="AX56" s="305"/>
      <c r="AY56" s="305"/>
      <c r="AZ56" s="305"/>
      <c r="BA56" s="305"/>
      <c r="BB56" s="326"/>
      <c r="BC56" s="327"/>
      <c r="BD56" s="328"/>
      <c r="BE56" s="328"/>
      <c r="BF56" s="328"/>
      <c r="BG56" s="328"/>
      <c r="BH56" s="328"/>
      <c r="BI56" s="328"/>
      <c r="BJ56" s="328"/>
      <c r="BK56" s="328"/>
      <c r="BL56" s="328"/>
      <c r="BM56" s="328"/>
      <c r="BN56" s="328"/>
      <c r="BO56" s="328"/>
      <c r="BP56" s="328"/>
      <c r="BQ56" s="328"/>
      <c r="BR56" s="328"/>
      <c r="BS56" s="328"/>
      <c r="BT56" s="328"/>
      <c r="BU56" s="328"/>
      <c r="BV56" s="328"/>
      <c r="BW56" s="328"/>
      <c r="BX56" s="328"/>
      <c r="BY56" s="328"/>
      <c r="BZ56" s="328"/>
      <c r="CA56" s="328"/>
      <c r="CB56" s="328"/>
      <c r="CC56" s="328"/>
      <c r="CD56" s="328"/>
      <c r="CE56" s="328"/>
      <c r="CF56" s="328"/>
      <c r="CG56" s="328"/>
      <c r="CH56" s="328"/>
      <c r="CI56" s="326" t="s">
        <v>263</v>
      </c>
      <c r="CJ56" s="327"/>
      <c r="CK56" s="328"/>
      <c r="CL56" s="328"/>
      <c r="CM56" s="328"/>
      <c r="CN56" s="328"/>
      <c r="CO56" s="327"/>
      <c r="CP56" s="328"/>
      <c r="CQ56" s="328"/>
      <c r="CR56" s="328"/>
      <c r="CS56" s="328"/>
      <c r="CT56" s="328"/>
      <c r="CU56" s="328"/>
      <c r="CV56" s="328"/>
      <c r="CW56" s="328"/>
      <c r="CX56" s="328"/>
      <c r="CY56" s="328"/>
      <c r="CZ56" s="328"/>
      <c r="DA56" s="328"/>
      <c r="DB56" s="328"/>
      <c r="DC56" s="328"/>
      <c r="DD56" s="328"/>
      <c r="DE56" s="328"/>
    </row>
    <row r="57" spans="1:256" hidden="1" x14ac:dyDescent="0.25">
      <c r="A57" s="329" t="s">
        <v>264</v>
      </c>
      <c r="B57" s="324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24"/>
      <c r="P57" s="330"/>
      <c r="Q57" s="330"/>
      <c r="R57" s="330"/>
      <c r="S57" s="330"/>
      <c r="T57" s="330"/>
      <c r="U57" s="330"/>
      <c r="V57" s="330"/>
      <c r="W57" s="330"/>
      <c r="X57" s="330"/>
      <c r="Y57" s="330"/>
      <c r="Z57" s="330"/>
      <c r="AA57" s="330"/>
      <c r="AB57" s="324"/>
      <c r="AC57" s="330"/>
      <c r="AD57" s="330"/>
      <c r="AE57" s="330"/>
      <c r="AF57" s="330"/>
      <c r="AG57" s="330"/>
      <c r="AH57" s="330"/>
      <c r="AI57" s="324"/>
      <c r="AJ57" s="330"/>
      <c r="AK57" s="330"/>
      <c r="AL57" s="330"/>
      <c r="AM57" s="330"/>
      <c r="AN57" s="330"/>
      <c r="AO57" s="330"/>
      <c r="AP57" s="324"/>
      <c r="AQ57" s="307"/>
      <c r="AR57" s="307"/>
      <c r="AS57" s="307"/>
      <c r="AT57" s="307"/>
      <c r="AU57" s="307"/>
      <c r="AV57" s="307"/>
      <c r="AW57" s="307"/>
      <c r="AX57" s="307"/>
      <c r="AY57" s="307"/>
      <c r="AZ57" s="307"/>
      <c r="BA57" s="307"/>
      <c r="BB57" s="326"/>
      <c r="BC57" s="327"/>
      <c r="BD57" s="328"/>
      <c r="BE57" s="331"/>
      <c r="BF57" s="331"/>
      <c r="BG57" s="331"/>
      <c r="BH57" s="331"/>
      <c r="BI57" s="331"/>
      <c r="BJ57" s="331"/>
      <c r="BK57" s="331"/>
      <c r="BL57" s="331"/>
      <c r="BM57" s="331"/>
      <c r="BN57" s="331"/>
      <c r="BO57" s="331"/>
      <c r="BP57" s="331"/>
      <c r="BQ57" s="331"/>
      <c r="BR57" s="331"/>
      <c r="BS57" s="331"/>
      <c r="BT57" s="331"/>
      <c r="BU57" s="331"/>
      <c r="BV57" s="331"/>
      <c r="BW57" s="331"/>
      <c r="BX57" s="331"/>
      <c r="BY57" s="331"/>
      <c r="BZ57" s="331"/>
      <c r="CA57" s="331"/>
      <c r="CB57" s="331"/>
      <c r="CC57" s="331"/>
      <c r="CD57" s="331"/>
      <c r="CE57" s="331"/>
      <c r="CF57" s="331"/>
      <c r="CG57" s="331"/>
      <c r="CH57" s="331"/>
      <c r="CI57" s="326" t="s">
        <v>264</v>
      </c>
      <c r="CJ57" s="327"/>
      <c r="CK57" s="331"/>
      <c r="CL57" s="331"/>
      <c r="CM57" s="331"/>
      <c r="CN57" s="331"/>
      <c r="CO57" s="327"/>
      <c r="CP57" s="331"/>
      <c r="CQ57" s="331"/>
      <c r="CR57" s="331"/>
      <c r="CS57" s="331"/>
      <c r="CT57" s="331"/>
      <c r="CU57" s="331"/>
      <c r="CV57" s="331"/>
      <c r="CW57" s="331"/>
      <c r="CX57" s="331"/>
      <c r="CY57" s="331"/>
      <c r="CZ57" s="331"/>
      <c r="DA57" s="331"/>
      <c r="DB57" s="331"/>
      <c r="DC57" s="331"/>
      <c r="DD57" s="331"/>
      <c r="DE57" s="331"/>
    </row>
    <row r="58" spans="1:256" customFormat="1" ht="15" x14ac:dyDescent="0.25">
      <c r="A58" s="251" t="s">
        <v>265</v>
      </c>
      <c r="B58" s="332">
        <v>1</v>
      </c>
      <c r="C58" s="333">
        <v>0</v>
      </c>
      <c r="D58" s="333">
        <v>0</v>
      </c>
      <c r="E58" s="333">
        <v>0</v>
      </c>
      <c r="F58" s="333">
        <v>0</v>
      </c>
      <c r="G58" s="333">
        <v>0</v>
      </c>
      <c r="H58" s="333">
        <v>0</v>
      </c>
      <c r="I58" s="333">
        <v>0</v>
      </c>
      <c r="J58" s="333">
        <v>0</v>
      </c>
      <c r="K58" s="333">
        <v>0</v>
      </c>
      <c r="L58" s="333">
        <v>0</v>
      </c>
      <c r="M58" s="333">
        <v>0</v>
      </c>
      <c r="N58" s="333">
        <v>0</v>
      </c>
      <c r="O58" s="332" t="s">
        <v>201</v>
      </c>
      <c r="P58" s="333">
        <v>0</v>
      </c>
      <c r="Q58" s="333">
        <v>0</v>
      </c>
      <c r="R58" s="333">
        <v>0</v>
      </c>
      <c r="S58" s="333">
        <v>0</v>
      </c>
      <c r="T58" s="333">
        <v>0</v>
      </c>
      <c r="U58" s="333">
        <v>0</v>
      </c>
      <c r="V58" s="333">
        <v>0</v>
      </c>
      <c r="W58" s="333">
        <v>0</v>
      </c>
      <c r="X58" s="333">
        <v>0</v>
      </c>
      <c r="Y58" s="333">
        <v>0</v>
      </c>
      <c r="Z58" s="333">
        <v>0</v>
      </c>
      <c r="AA58" s="333">
        <v>0</v>
      </c>
      <c r="AB58" s="332" t="s">
        <v>201</v>
      </c>
      <c r="AC58" s="333">
        <v>0</v>
      </c>
      <c r="AD58" s="333">
        <v>0</v>
      </c>
      <c r="AE58" s="333">
        <v>0</v>
      </c>
      <c r="AF58" s="333">
        <v>0</v>
      </c>
      <c r="AG58" s="333">
        <v>0</v>
      </c>
      <c r="AH58" s="333">
        <v>1.0416666666666667</v>
      </c>
      <c r="AI58" s="332">
        <v>1</v>
      </c>
      <c r="AJ58" s="333">
        <v>1.55</v>
      </c>
      <c r="AK58" s="333">
        <v>1.875</v>
      </c>
      <c r="AL58" s="333">
        <v>1.4824999999999999</v>
      </c>
      <c r="AM58" s="333">
        <v>1.4</v>
      </c>
      <c r="AN58" s="333">
        <v>1.53</v>
      </c>
      <c r="AO58" s="333">
        <v>1.77</v>
      </c>
      <c r="AP58" s="332">
        <v>1</v>
      </c>
      <c r="AQ58" s="333">
        <f t="shared" ref="AQ58:BA58" si="40">IFERROR((AQ59/AQ60),0)</f>
        <v>1.58</v>
      </c>
      <c r="AR58" s="333">
        <f t="shared" si="40"/>
        <v>1.51</v>
      </c>
      <c r="AS58" s="333">
        <f t="shared" si="40"/>
        <v>1.75</v>
      </c>
      <c r="AT58" s="333">
        <f t="shared" si="40"/>
        <v>1.8</v>
      </c>
      <c r="AU58" s="333">
        <f t="shared" si="40"/>
        <v>1.6</v>
      </c>
      <c r="AV58" s="333">
        <f t="shared" si="40"/>
        <v>1.2945</v>
      </c>
      <c r="AW58" s="333">
        <f t="shared" si="40"/>
        <v>1.59</v>
      </c>
      <c r="AX58" s="333">
        <f t="shared" si="40"/>
        <v>1.5</v>
      </c>
      <c r="AY58" s="333">
        <f t="shared" si="40"/>
        <v>1.55</v>
      </c>
      <c r="AZ58" s="333">
        <f t="shared" si="40"/>
        <v>1.3080895008605853</v>
      </c>
      <c r="BA58" s="333">
        <f t="shared" si="40"/>
        <v>1.1833333333333333</v>
      </c>
      <c r="BB58" s="255" t="s">
        <v>265</v>
      </c>
      <c r="BC58" s="334">
        <v>1</v>
      </c>
      <c r="BD58" s="335">
        <f t="shared" ref="BD58:CG58" si="41">IFERROR((BD59/BD60),0)</f>
        <v>1.0662358642972536</v>
      </c>
      <c r="BE58" s="335">
        <f t="shared" si="41"/>
        <v>0.74736842105263157</v>
      </c>
      <c r="BF58" s="335">
        <f t="shared" si="41"/>
        <v>1.3578947368421053</v>
      </c>
      <c r="BG58" s="335">
        <f t="shared" si="41"/>
        <v>1.4652631578947368</v>
      </c>
      <c r="BH58" s="335">
        <f t="shared" si="41"/>
        <v>1.4589473684210525</v>
      </c>
      <c r="BI58" s="335">
        <f t="shared" si="41"/>
        <v>1.5610526315789475</v>
      </c>
      <c r="BJ58" s="335">
        <f t="shared" si="41"/>
        <v>1.5578947368421052</v>
      </c>
      <c r="BK58" s="335">
        <f t="shared" si="41"/>
        <v>1.6842105263157894</v>
      </c>
      <c r="BL58" s="335">
        <f t="shared" si="41"/>
        <v>1.7294736842105263</v>
      </c>
      <c r="BM58" s="335">
        <f t="shared" si="41"/>
        <v>1.368421052631579</v>
      </c>
      <c r="BN58" s="335">
        <f t="shared" si="41"/>
        <v>1.5747368421052632</v>
      </c>
      <c r="BO58" s="335">
        <f t="shared" si="41"/>
        <v>1.7578947368421052</v>
      </c>
      <c r="BP58" s="335">
        <f t="shared" si="41"/>
        <v>1.5105263157894737</v>
      </c>
      <c r="BQ58" s="335">
        <f t="shared" si="41"/>
        <v>1.6631578947368422</v>
      </c>
      <c r="BR58" s="335">
        <f t="shared" si="41"/>
        <v>1.5842105263157895</v>
      </c>
      <c r="BS58" s="335">
        <f t="shared" si="41"/>
        <v>1.5105263157894737</v>
      </c>
      <c r="BT58" s="335">
        <f t="shared" si="41"/>
        <v>1.8894736842105264</v>
      </c>
      <c r="BU58" s="335">
        <f t="shared" si="41"/>
        <v>1.351578947368421</v>
      </c>
      <c r="BV58" s="335">
        <f t="shared" si="41"/>
        <v>1.7905263157894737</v>
      </c>
      <c r="BW58" s="335">
        <f t="shared" si="41"/>
        <v>1.9578947368421054</v>
      </c>
      <c r="BX58" s="335">
        <f t="shared" si="41"/>
        <v>1.9526315789473685</v>
      </c>
      <c r="BY58" s="335">
        <f t="shared" si="41"/>
        <v>2.0389473684210526</v>
      </c>
      <c r="BZ58" s="335">
        <f t="shared" si="41"/>
        <v>2.3357894736842106</v>
      </c>
      <c r="CA58" s="335">
        <f t="shared" si="41"/>
        <v>2.0315789473684212</v>
      </c>
      <c r="CB58" s="335">
        <f t="shared" si="41"/>
        <v>2.4</v>
      </c>
      <c r="CC58" s="335">
        <f t="shared" si="41"/>
        <v>2.3368421052631581</v>
      </c>
      <c r="CD58" s="335">
        <f t="shared" si="41"/>
        <v>1.9105263157894736</v>
      </c>
      <c r="CE58" s="335">
        <f t="shared" si="41"/>
        <v>1.5194736842105263</v>
      </c>
      <c r="CF58" s="335">
        <f t="shared" si="41"/>
        <v>1</v>
      </c>
      <c r="CG58" s="335">
        <f t="shared" si="41"/>
        <v>2.2105263157894739</v>
      </c>
      <c r="CH58" s="334">
        <v>1.8181818181818181</v>
      </c>
    </row>
    <row r="59" spans="1:256" customFormat="1" ht="15" hidden="1" x14ac:dyDescent="0.25">
      <c r="A59" s="336" t="s">
        <v>266</v>
      </c>
      <c r="B59" s="126"/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  <c r="N59" s="286"/>
      <c r="O59" s="126"/>
      <c r="P59" s="286"/>
      <c r="Q59" s="286"/>
      <c r="R59" s="286"/>
      <c r="S59" s="286"/>
      <c r="T59" s="286"/>
      <c r="U59" s="286"/>
      <c r="V59" s="286"/>
      <c r="W59" s="286"/>
      <c r="X59" s="286"/>
      <c r="Y59" s="286"/>
      <c r="Z59" s="286"/>
      <c r="AA59" s="286"/>
      <c r="AB59" s="126"/>
      <c r="AC59" s="286"/>
      <c r="AD59" s="286"/>
      <c r="AE59" s="286"/>
      <c r="AF59" s="286"/>
      <c r="AG59" s="286"/>
      <c r="AH59" s="286">
        <v>1250</v>
      </c>
      <c r="AI59" s="126"/>
      <c r="AJ59" s="286">
        <v>3100</v>
      </c>
      <c r="AK59" s="286">
        <v>3750</v>
      </c>
      <c r="AL59" s="286">
        <v>2965</v>
      </c>
      <c r="AM59" s="286">
        <v>2800</v>
      </c>
      <c r="AN59" s="286">
        <v>3060</v>
      </c>
      <c r="AO59" s="286">
        <v>3540</v>
      </c>
      <c r="AP59" s="126"/>
      <c r="AQ59" s="286">
        <f>efetividade!Z67+efetividade!Z68</f>
        <v>3160</v>
      </c>
      <c r="AR59" s="286">
        <f>efetividade!AB67+efetividade!AB68</f>
        <v>3020</v>
      </c>
      <c r="AS59" s="286">
        <f>efetividade!AD67+efetividade!AD68</f>
        <v>3500</v>
      </c>
      <c r="AT59" s="286">
        <f>efetividade!AF67+efetividade!AF68</f>
        <v>3600</v>
      </c>
      <c r="AU59" s="286">
        <f>efetividade!AH67+efetividade!AH68</f>
        <v>3200</v>
      </c>
      <c r="AV59" s="286">
        <f>efetividade!AJ67+efetividade!AJ68</f>
        <v>2589</v>
      </c>
      <c r="AW59" s="286">
        <f>efetividade!AL67+efetividade!AL68</f>
        <v>3180</v>
      </c>
      <c r="AX59" s="286">
        <f>efetividade!AN67+efetividade!AN68</f>
        <v>3000</v>
      </c>
      <c r="AY59" s="286">
        <f>efetividade!AP67+efetividade!AP68</f>
        <v>3100</v>
      </c>
      <c r="AZ59" s="337">
        <v>760</v>
      </c>
      <c r="BA59" s="286">
        <v>1420</v>
      </c>
      <c r="BB59" s="247" t="s">
        <v>266</v>
      </c>
      <c r="BC59" s="126"/>
      <c r="BD59" s="286">
        <f>BA59-AZ59</f>
        <v>660</v>
      </c>
      <c r="BE59" s="286">
        <f>BA59</f>
        <v>1420</v>
      </c>
      <c r="BF59" s="286">
        <f>efetividade!AT67+efetividade!AT68</f>
        <v>2580</v>
      </c>
      <c r="BG59" s="286">
        <f>efetividade!AV67+efetividade!AV68</f>
        <v>2784</v>
      </c>
      <c r="BH59" s="286">
        <f>efetividade!AX67+efetividade!AX68</f>
        <v>2772</v>
      </c>
      <c r="BI59" s="286">
        <f>efetividade!AZ67+efetividade!AZ68</f>
        <v>2966</v>
      </c>
      <c r="BJ59" s="286">
        <f>efetividade!BB67+efetividade!BB68</f>
        <v>2960</v>
      </c>
      <c r="BK59" s="286">
        <f>efetividade!BD67+efetividade!BD68</f>
        <v>3200</v>
      </c>
      <c r="BL59" s="286">
        <f>efetividade!BF67+efetividade!BF68</f>
        <v>3286</v>
      </c>
      <c r="BM59" s="286">
        <f>efetividade!BH67+efetividade!BH68</f>
        <v>2600</v>
      </c>
      <c r="BN59" s="286">
        <f>efetividade!BJ67+efetividade!BJ68</f>
        <v>2992</v>
      </c>
      <c r="BO59" s="286">
        <f>efetividade!BL67+efetividade!BL68</f>
        <v>3340</v>
      </c>
      <c r="BP59" s="286">
        <f>efetividade!BN67+efetividade!BN68</f>
        <v>2870</v>
      </c>
      <c r="BQ59" s="286">
        <f>efetividade!BP67+efetividade!BP68</f>
        <v>3160</v>
      </c>
      <c r="BR59" s="286">
        <f>efetividade!BR67+efetividade!BR68</f>
        <v>3010</v>
      </c>
      <c r="BS59" s="286">
        <f>efetividade!BT67+efetividade!BT68</f>
        <v>2870</v>
      </c>
      <c r="BT59" s="286">
        <f>efetividade!BV67+efetividade!BV68</f>
        <v>3590</v>
      </c>
      <c r="BU59" s="286">
        <f>efetividade!BX67+efetividade!BX68</f>
        <v>2568</v>
      </c>
      <c r="BV59" s="286">
        <f>efetividade!BZ67+efetividade!BZ68</f>
        <v>3402</v>
      </c>
      <c r="BW59" s="286">
        <f>efetividade!CB67+efetividade!CB68</f>
        <v>3720</v>
      </c>
      <c r="BX59" s="286">
        <f>efetividade!CD67+efetividade!CD68</f>
        <v>3710</v>
      </c>
      <c r="BY59" s="286">
        <f>efetividade!CF67+efetividade!CF68</f>
        <v>3874</v>
      </c>
      <c r="BZ59" s="286">
        <f>efetividade!CH67+efetividade!CH68</f>
        <v>4438</v>
      </c>
      <c r="CA59" s="286">
        <f>efetividade!CJ67+efetividade!CJ68</f>
        <v>3860</v>
      </c>
      <c r="CB59" s="286">
        <f>efetividade!CL67+efetividade!CL68</f>
        <v>4560</v>
      </c>
      <c r="CC59" s="286">
        <f>efetividade!CN67+efetividade!CN68</f>
        <v>4440</v>
      </c>
      <c r="CD59" s="286">
        <f>efetividade!CP67+efetividade!CP68</f>
        <v>3630</v>
      </c>
      <c r="CE59" s="286">
        <f>efetividade!CR67+efetividade!CR68</f>
        <v>2887</v>
      </c>
      <c r="CF59" s="286">
        <f>efetividade!CT67+efetividade!CT68</f>
        <v>1900</v>
      </c>
      <c r="CG59" s="286">
        <f>efetividade!CV67+efetividade!CV68</f>
        <v>4200</v>
      </c>
      <c r="CH59" s="338">
        <v>2000</v>
      </c>
    </row>
    <row r="60" spans="1:256" customFormat="1" ht="15" hidden="1" x14ac:dyDescent="0.25">
      <c r="A60" s="247" t="s">
        <v>267</v>
      </c>
      <c r="B60" s="1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126"/>
      <c r="AC60" s="26"/>
      <c r="AD60" s="26"/>
      <c r="AE60" s="26"/>
      <c r="AF60" s="26"/>
      <c r="AG60" s="26"/>
      <c r="AH60" s="26">
        <v>1200</v>
      </c>
      <c r="AI60" s="126"/>
      <c r="AJ60" s="26">
        <v>2000</v>
      </c>
      <c r="AK60" s="26">
        <v>2000</v>
      </c>
      <c r="AL60" s="26">
        <v>2000</v>
      </c>
      <c r="AM60" s="26">
        <v>2000</v>
      </c>
      <c r="AN60" s="26">
        <v>2000</v>
      </c>
      <c r="AO60" s="26">
        <v>2000</v>
      </c>
      <c r="AP60" s="126"/>
      <c r="AQ60" s="26">
        <f>AO60</f>
        <v>2000</v>
      </c>
      <c r="AR60" s="26">
        <f t="shared" ref="AR60:AY60" si="42">AQ60</f>
        <v>2000</v>
      </c>
      <c r="AS60" s="26">
        <f t="shared" si="42"/>
        <v>2000</v>
      </c>
      <c r="AT60" s="26">
        <f t="shared" si="42"/>
        <v>2000</v>
      </c>
      <c r="AU60" s="26">
        <f t="shared" si="42"/>
        <v>2000</v>
      </c>
      <c r="AV60" s="26">
        <f t="shared" si="42"/>
        <v>2000</v>
      </c>
      <c r="AW60" s="26">
        <f t="shared" si="42"/>
        <v>2000</v>
      </c>
      <c r="AX60" s="26">
        <f t="shared" si="42"/>
        <v>2000</v>
      </c>
      <c r="AY60" s="26">
        <f t="shared" si="42"/>
        <v>2000</v>
      </c>
      <c r="AZ60" s="26">
        <v>581</v>
      </c>
      <c r="BA60" s="26">
        <v>1200</v>
      </c>
      <c r="BB60" s="247" t="s">
        <v>267</v>
      </c>
      <c r="BC60" s="126"/>
      <c r="BD60" s="26">
        <f>BA60-AZ60</f>
        <v>619</v>
      </c>
      <c r="BE60" s="26">
        <f>producao!BL42+producao!BL43</f>
        <v>1900</v>
      </c>
      <c r="BF60" s="26">
        <f>BE60</f>
        <v>1900</v>
      </c>
      <c r="BG60" s="26">
        <f t="shared" ref="BG60:CG60" si="43">BF60</f>
        <v>1900</v>
      </c>
      <c r="BH60" s="26">
        <f t="shared" si="43"/>
        <v>1900</v>
      </c>
      <c r="BI60" s="26">
        <f t="shared" si="43"/>
        <v>1900</v>
      </c>
      <c r="BJ60" s="26">
        <f t="shared" si="43"/>
        <v>1900</v>
      </c>
      <c r="BK60" s="26">
        <f t="shared" si="43"/>
        <v>1900</v>
      </c>
      <c r="BL60" s="26">
        <f t="shared" si="43"/>
        <v>1900</v>
      </c>
      <c r="BM60" s="26">
        <f t="shared" si="43"/>
        <v>1900</v>
      </c>
      <c r="BN60" s="26">
        <f t="shared" si="43"/>
        <v>1900</v>
      </c>
      <c r="BO60" s="26">
        <f t="shared" si="43"/>
        <v>1900</v>
      </c>
      <c r="BP60" s="26">
        <f t="shared" si="43"/>
        <v>1900</v>
      </c>
      <c r="BQ60" s="26">
        <f t="shared" si="43"/>
        <v>1900</v>
      </c>
      <c r="BR60" s="26">
        <f t="shared" si="43"/>
        <v>1900</v>
      </c>
      <c r="BS60" s="26">
        <f t="shared" si="43"/>
        <v>1900</v>
      </c>
      <c r="BT60" s="26">
        <f t="shared" si="43"/>
        <v>1900</v>
      </c>
      <c r="BU60" s="26">
        <f t="shared" si="43"/>
        <v>1900</v>
      </c>
      <c r="BV60" s="26">
        <f t="shared" si="43"/>
        <v>1900</v>
      </c>
      <c r="BW60" s="26">
        <f t="shared" si="43"/>
        <v>1900</v>
      </c>
      <c r="BX60" s="26">
        <f t="shared" si="43"/>
        <v>1900</v>
      </c>
      <c r="BY60" s="26">
        <f t="shared" si="43"/>
        <v>1900</v>
      </c>
      <c r="BZ60" s="26">
        <f t="shared" si="43"/>
        <v>1900</v>
      </c>
      <c r="CA60" s="26">
        <f t="shared" si="43"/>
        <v>1900</v>
      </c>
      <c r="CB60" s="26">
        <f t="shared" si="43"/>
        <v>1900</v>
      </c>
      <c r="CC60" s="26">
        <f t="shared" si="43"/>
        <v>1900</v>
      </c>
      <c r="CD60" s="26">
        <f t="shared" si="43"/>
        <v>1900</v>
      </c>
      <c r="CE60" s="26">
        <f t="shared" si="43"/>
        <v>1900</v>
      </c>
      <c r="CF60" s="26">
        <f t="shared" si="43"/>
        <v>1900</v>
      </c>
      <c r="CG60" s="26">
        <f t="shared" si="43"/>
        <v>1900</v>
      </c>
      <c r="CH60" s="339">
        <v>1100</v>
      </c>
    </row>
    <row r="61" spans="1:256" customFormat="1" ht="15" hidden="1" x14ac:dyDescent="0.25">
      <c r="A61" s="277" t="s">
        <v>268</v>
      </c>
      <c r="B61" s="340" t="s">
        <v>231</v>
      </c>
      <c r="C61" s="279">
        <v>0</v>
      </c>
      <c r="D61" s="279">
        <v>0</v>
      </c>
      <c r="E61" s="279">
        <v>0</v>
      </c>
      <c r="F61" s="279">
        <v>0</v>
      </c>
      <c r="G61" s="279">
        <v>0</v>
      </c>
      <c r="H61" s="279">
        <v>0</v>
      </c>
      <c r="I61" s="279">
        <v>0</v>
      </c>
      <c r="J61" s="279">
        <v>0</v>
      </c>
      <c r="K61" s="279">
        <v>0</v>
      </c>
      <c r="L61" s="279">
        <v>0</v>
      </c>
      <c r="M61" s="279">
        <v>0</v>
      </c>
      <c r="N61" s="279">
        <v>0</v>
      </c>
      <c r="O61" s="340" t="s">
        <v>201</v>
      </c>
      <c r="P61" s="279">
        <v>0</v>
      </c>
      <c r="Q61" s="279">
        <v>0</v>
      </c>
      <c r="R61" s="279">
        <v>0</v>
      </c>
      <c r="S61" s="279">
        <v>0</v>
      </c>
      <c r="T61" s="279">
        <v>0</v>
      </c>
      <c r="U61" s="279">
        <v>0</v>
      </c>
      <c r="V61" s="279">
        <v>0</v>
      </c>
      <c r="W61" s="279">
        <v>0</v>
      </c>
      <c r="X61" s="279">
        <v>0</v>
      </c>
      <c r="Y61" s="279">
        <v>0</v>
      </c>
      <c r="Z61" s="279">
        <v>0</v>
      </c>
      <c r="AA61" s="279">
        <v>0</v>
      </c>
      <c r="AB61" s="340" t="s">
        <v>201</v>
      </c>
      <c r="AC61" s="279">
        <v>0</v>
      </c>
      <c r="AD61" s="279">
        <v>0</v>
      </c>
      <c r="AE61" s="279">
        <v>0</v>
      </c>
      <c r="AF61" s="279">
        <v>0</v>
      </c>
      <c r="AG61" s="279">
        <v>0</v>
      </c>
      <c r="AH61" s="279">
        <v>0.99119127516778527</v>
      </c>
      <c r="AI61" s="340" t="s">
        <v>231</v>
      </c>
      <c r="AJ61" s="279">
        <v>1</v>
      </c>
      <c r="AK61" s="279">
        <v>1</v>
      </c>
      <c r="AL61" s="279">
        <v>1</v>
      </c>
      <c r="AM61" s="279">
        <v>1</v>
      </c>
      <c r="AN61" s="279">
        <v>1</v>
      </c>
      <c r="AO61" s="279">
        <v>1</v>
      </c>
      <c r="AP61" s="340" t="s">
        <v>231</v>
      </c>
      <c r="AQ61" s="279">
        <f t="shared" ref="AQ61:BA61" si="44">IFERROR((AQ62/AQ63),0)</f>
        <v>1</v>
      </c>
      <c r="AR61" s="279">
        <f t="shared" si="44"/>
        <v>1</v>
      </c>
      <c r="AS61" s="279">
        <f t="shared" si="44"/>
        <v>1</v>
      </c>
      <c r="AT61" s="279">
        <f t="shared" si="44"/>
        <v>1</v>
      </c>
      <c r="AU61" s="279">
        <f t="shared" si="44"/>
        <v>1</v>
      </c>
      <c r="AV61" s="279">
        <f t="shared" si="44"/>
        <v>1</v>
      </c>
      <c r="AW61" s="279">
        <f t="shared" si="44"/>
        <v>1</v>
      </c>
      <c r="AX61" s="279">
        <f t="shared" si="44"/>
        <v>1</v>
      </c>
      <c r="AY61" s="279">
        <f t="shared" si="44"/>
        <v>1</v>
      </c>
      <c r="AZ61" s="279">
        <f t="shared" si="44"/>
        <v>1</v>
      </c>
      <c r="BA61" s="279">
        <f t="shared" si="44"/>
        <v>1</v>
      </c>
      <c r="BB61" s="280" t="s">
        <v>268</v>
      </c>
      <c r="BC61" s="341" t="s">
        <v>231</v>
      </c>
      <c r="BD61" s="212">
        <f t="shared" ref="BD61:CG61" si="45">IFERROR(ROUND((BD62/BD63),4),0)</f>
        <v>1</v>
      </c>
      <c r="BE61" s="212">
        <f t="shared" si="45"/>
        <v>1</v>
      </c>
      <c r="BF61" s="212">
        <f t="shared" si="45"/>
        <v>1</v>
      </c>
      <c r="BG61" s="212">
        <f t="shared" si="45"/>
        <v>1</v>
      </c>
      <c r="BH61" s="212">
        <f t="shared" si="45"/>
        <v>1</v>
      </c>
      <c r="BI61" s="212">
        <f t="shared" si="45"/>
        <v>1</v>
      </c>
      <c r="BJ61" s="212">
        <f t="shared" si="45"/>
        <v>1</v>
      </c>
      <c r="BK61" s="212">
        <f t="shared" si="45"/>
        <v>1</v>
      </c>
      <c r="BL61" s="212">
        <f t="shared" si="45"/>
        <v>1</v>
      </c>
      <c r="BM61" s="212">
        <f t="shared" si="45"/>
        <v>1</v>
      </c>
      <c r="BN61" s="212">
        <f t="shared" si="45"/>
        <v>1</v>
      </c>
      <c r="BO61" s="212">
        <f t="shared" si="45"/>
        <v>1</v>
      </c>
      <c r="BP61" s="212">
        <f t="shared" si="45"/>
        <v>1</v>
      </c>
      <c r="BQ61" s="212">
        <f t="shared" si="45"/>
        <v>1</v>
      </c>
      <c r="BR61" s="212">
        <f t="shared" si="45"/>
        <v>1</v>
      </c>
      <c r="BS61" s="212">
        <f t="shared" si="45"/>
        <v>1</v>
      </c>
      <c r="BT61" s="212">
        <f t="shared" si="45"/>
        <v>1</v>
      </c>
      <c r="BU61" s="212">
        <f t="shared" si="45"/>
        <v>1</v>
      </c>
      <c r="BV61" s="212">
        <f t="shared" si="45"/>
        <v>1</v>
      </c>
      <c r="BW61" s="212">
        <f t="shared" si="45"/>
        <v>1</v>
      </c>
      <c r="BX61" s="212">
        <f t="shared" si="45"/>
        <v>1</v>
      </c>
      <c r="BY61" s="212">
        <f t="shared" si="45"/>
        <v>1</v>
      </c>
      <c r="BZ61" s="212">
        <f t="shared" si="45"/>
        <v>1</v>
      </c>
      <c r="CA61" s="212">
        <f t="shared" si="45"/>
        <v>1</v>
      </c>
      <c r="CB61" s="212">
        <f t="shared" si="45"/>
        <v>1</v>
      </c>
      <c r="CC61" s="212">
        <f t="shared" si="45"/>
        <v>1</v>
      </c>
      <c r="CD61" s="212">
        <f t="shared" si="45"/>
        <v>1</v>
      </c>
      <c r="CE61" s="212">
        <f t="shared" si="45"/>
        <v>1</v>
      </c>
      <c r="CF61" s="212">
        <f t="shared" si="45"/>
        <v>1</v>
      </c>
      <c r="CG61" s="212">
        <f t="shared" si="45"/>
        <v>1</v>
      </c>
      <c r="CH61" s="341">
        <v>1</v>
      </c>
    </row>
    <row r="62" spans="1:256" customFormat="1" ht="15" hidden="1" x14ac:dyDescent="0.25">
      <c r="A62" s="336" t="s">
        <v>269</v>
      </c>
      <c r="B62" s="126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12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126"/>
      <c r="AC62" s="286"/>
      <c r="AD62" s="286"/>
      <c r="AE62" s="286"/>
      <c r="AF62" s="286"/>
      <c r="AG62" s="286"/>
      <c r="AH62" s="286">
        <v>2363</v>
      </c>
      <c r="AI62" s="126"/>
      <c r="AJ62" s="286">
        <v>2629</v>
      </c>
      <c r="AK62" s="286">
        <v>2160</v>
      </c>
      <c r="AL62" s="286">
        <v>2204</v>
      </c>
      <c r="AM62" s="286">
        <v>2278</v>
      </c>
      <c r="AN62" s="286">
        <v>2403</v>
      </c>
      <c r="AO62" s="286">
        <v>2534</v>
      </c>
      <c r="AP62" s="126"/>
      <c r="AQ62" s="286">
        <f>producao!AT78+producao!AT83+producao!AT80+producao!AT81+producao!AT118+producao!AT120+producao!AT121+producao!AT122</f>
        <v>2451</v>
      </c>
      <c r="AR62" s="286">
        <f>producao!AU78+producao!AU83+producao!AU80+producao!AU81+producao!AU118+producao!AU120+producao!AU121+producao!AU122</f>
        <v>2783</v>
      </c>
      <c r="AS62" s="286">
        <f>producao!AV78+producao!AV83+producao!AV80+producao!AV81+producao!AV118+producao!AV120+producao!AV121+producao!AV122</f>
        <v>2523</v>
      </c>
      <c r="AT62" s="286">
        <f>producao!AW78+producao!AW83+producao!AW80+producao!AW81+producao!AW118+producao!AW120+producao!AW121+producao!AW122</f>
        <v>2988</v>
      </c>
      <c r="AU62" s="286">
        <f>producao!AX78+producao!AX83+producao!AX80+producao!AX81+producao!AX118+producao!AX120+producao!AX121+producao!AX122</f>
        <v>2970</v>
      </c>
      <c r="AV62" s="286">
        <f>producao!AY78+producao!AY83+producao!AY80+producao!AY81+producao!AY118+producao!AY120+producao!AY121+producao!AY122</f>
        <v>2686</v>
      </c>
      <c r="AW62" s="286">
        <f>producao!AZ78+producao!AZ83+producao!AZ80+producao!AZ81+producao!AZ118+producao!AZ120+producao!AZ121+producao!AZ122</f>
        <v>2949</v>
      </c>
      <c r="AX62" s="286">
        <f>producao!BC78+producao!BC83+producao!BC80+producao!BC81+producao!BC118+producao!BC120+producao!BC121+producao!BC122</f>
        <v>2791</v>
      </c>
      <c r="AY62" s="286">
        <f>producao!BD78+producao!BD83+producao!BD80+producao!BD81+producao!BD118+producao!BD120+producao!BD121+producao!BD122</f>
        <v>2820</v>
      </c>
      <c r="AZ62" s="286">
        <f>(producao!BF84+producao!BF123)-(producao!BF117+producao!BF119+producao!BF82)</f>
        <v>1466</v>
      </c>
      <c r="BA62" s="286">
        <f>(producao!BG84+producao!BG123)-(producao!BG117+producao!BG119+producao!BG82)</f>
        <v>3059</v>
      </c>
      <c r="BB62" s="247" t="s">
        <v>269</v>
      </c>
      <c r="BC62" s="126"/>
      <c r="BD62" s="286">
        <f>(producao!BK84+producao!BK123)-(producao!BK117+producao!BK119+producao!BK82)</f>
        <v>1593</v>
      </c>
      <c r="BE62" s="286">
        <f>(producao!BM84+producao!BM123)-(producao!BM117+producao!BM119+producao!BM82)</f>
        <v>3059</v>
      </c>
      <c r="BF62" s="286">
        <f>(producao!BN84+producao!BN123)-(producao!BN117+producao!BN119+producao!BN82)</f>
        <v>3449</v>
      </c>
      <c r="BG62" s="286">
        <f>(producao!BO84+producao!BO123)-(producao!BO117+producao!BO119+producao!BO82)</f>
        <v>4046</v>
      </c>
      <c r="BH62" s="286">
        <f>(producao!BP84+producao!BP123)-(producao!BP117+producao!BP119+producao!BP82)</f>
        <v>4449</v>
      </c>
      <c r="BI62" s="286">
        <f>(producao!BQ84+producao!BQ123)-(producao!BQ117+producao!BQ119+producao!BQ82)</f>
        <v>3833</v>
      </c>
      <c r="BJ62" s="286">
        <f>(producao!BR84+producao!BR123)-(producao!BR117+producao!BR119+producao!BR82)</f>
        <v>4471</v>
      </c>
      <c r="BK62" s="286">
        <f>(producao!BS84+producao!BS123)-(producao!BS117+producao!BS119+producao!BS82)</f>
        <v>4907</v>
      </c>
      <c r="BL62" s="286">
        <f>(producao!BT84+producao!BT123)-(producao!BT117+producao!BT119+producao!BT82)</f>
        <v>4946</v>
      </c>
      <c r="BM62" s="286">
        <f>(producao!BU84+producao!BU123)-(producao!BU117+producao!BU119+producao!BU82)</f>
        <v>4813</v>
      </c>
      <c r="BN62" s="286">
        <f>(producao!BV84+producao!BV123)-(producao!BV117+producao!BV119+producao!BV82)</f>
        <v>4736</v>
      </c>
      <c r="BO62" s="286">
        <f>(producao!BW84+producao!BW123)-(producao!BW117+producao!BW119+producao!BW82)</f>
        <v>4340</v>
      </c>
      <c r="BP62" s="286">
        <f>(producao!BX84+producao!BX123)-(producao!BX117+producao!BX119+producao!BX82)</f>
        <v>4874</v>
      </c>
      <c r="BQ62" s="286">
        <f>(producao!BY84+producao!BY123)-(producao!BY117+producao!BY119+producao!BY82)</f>
        <v>5328</v>
      </c>
      <c r="BR62" s="286">
        <f>(producao!BZ84+producao!BZ123)-(producao!BZ117+producao!BZ119+producao!BZ82)</f>
        <v>4988</v>
      </c>
      <c r="BS62" s="286">
        <f>(producao!CA84+producao!CA123)-(producao!CA117+producao!CA119+producao!CA82)</f>
        <v>4693</v>
      </c>
      <c r="BT62" s="286">
        <f>(producao!CB84+producao!CB123)-(producao!CB117+producao!CB119+producao!CB82)</f>
        <v>4812</v>
      </c>
      <c r="BU62" s="286">
        <f>(producao!CC84+producao!CC123)-(producao!CC117+producao!CC119+producao!CC82)</f>
        <v>4810</v>
      </c>
      <c r="BV62" s="286">
        <f>(producao!CD84+producao!CD123)-(producao!CD117+producao!CD119+producao!CD82)</f>
        <v>4898</v>
      </c>
      <c r="BW62" s="286">
        <f>(producao!CE84+producao!CE123)-(producao!CE117+producao!CE119+producao!CE82)</f>
        <v>5148</v>
      </c>
      <c r="BX62" s="286">
        <f>(producao!CF84+producao!CF123)-(producao!CF117+producao!CF119+producao!CF82)</f>
        <v>5347</v>
      </c>
      <c r="BY62" s="286">
        <f>(producao!CG84+producao!CG123)-(producao!CG117+producao!CG119+producao!CG82)</f>
        <v>5503</v>
      </c>
      <c r="BZ62" s="286">
        <f>(producao!CH84+producao!CH123)-(producao!CH117+producao!CH119+producao!CH82)</f>
        <v>5569</v>
      </c>
      <c r="CA62" s="286">
        <f>(producao!CI84+producao!CI123)-(producao!CI117+producao!CI119+producao!CI82)</f>
        <v>5310</v>
      </c>
      <c r="CB62" s="286">
        <f>(producao!CJ84+producao!CJ123)-(producao!CJ117+producao!CJ119+producao!CJ82)</f>
        <v>5198</v>
      </c>
      <c r="CC62" s="286">
        <f>(producao!CK84+producao!CK123)-(producao!CK117+producao!CK119+producao!CK82)</f>
        <v>5523</v>
      </c>
      <c r="CD62" s="286">
        <f>(producao!CL84+producao!CL123)-(producao!CL117+producao!CL119+producao!CL82)</f>
        <v>5257</v>
      </c>
      <c r="CE62" s="286">
        <f>(producao!CM84+producao!CM123)-(producao!CM117+producao!CM119+producao!CM82)</f>
        <v>5578</v>
      </c>
      <c r="CF62" s="286">
        <f>(producao!CN84+producao!CN123)-(producao!CN117+producao!CN119+producao!CN82)</f>
        <v>4188</v>
      </c>
      <c r="CG62" s="286">
        <f>(producao!CO84+producao!CO123)-(producao!CO117+producao!CO119+producao!CO82)</f>
        <v>5067</v>
      </c>
      <c r="CH62" s="338">
        <v>1500</v>
      </c>
    </row>
    <row r="63" spans="1:256" customFormat="1" ht="15" hidden="1" x14ac:dyDescent="0.25">
      <c r="A63" s="247" t="s">
        <v>270</v>
      </c>
      <c r="B63" s="1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126"/>
      <c r="AC63" s="26"/>
      <c r="AD63" s="26"/>
      <c r="AE63" s="26"/>
      <c r="AF63" s="26"/>
      <c r="AG63" s="26"/>
      <c r="AH63" s="26">
        <v>2384</v>
      </c>
      <c r="AI63" s="126"/>
      <c r="AJ63" s="26">
        <v>2629</v>
      </c>
      <c r="AK63" s="26">
        <v>2160</v>
      </c>
      <c r="AL63" s="26">
        <v>2204</v>
      </c>
      <c r="AM63" s="26">
        <v>2278</v>
      </c>
      <c r="AN63" s="26">
        <v>2403</v>
      </c>
      <c r="AO63" s="26">
        <v>2534</v>
      </c>
      <c r="AP63" s="126"/>
      <c r="AQ63" s="26">
        <f>producao!AT78+producao!AT83+producao!AT80+producao!AT81+producao!AT118+producao!AT120+producao!AT121+producao!AT122</f>
        <v>2451</v>
      </c>
      <c r="AR63" s="26">
        <f>producao!AU78+producao!AU83+producao!AU80+producao!AU81+producao!AU118+producao!AU120+producao!AU121+producao!AU122</f>
        <v>2783</v>
      </c>
      <c r="AS63" s="26">
        <f>producao!AV78+producao!AV83+producao!AV80+producao!AV81+producao!AV118+producao!AV120+producao!AV121+producao!AV122</f>
        <v>2523</v>
      </c>
      <c r="AT63" s="26">
        <f>producao!AW78+producao!AW83+producao!AW80+producao!AW81+producao!AW118+producao!AW120+producao!AW121+producao!AW122</f>
        <v>2988</v>
      </c>
      <c r="AU63" s="26">
        <f>producao!AX78+producao!AX83+producao!AX80+producao!AX81+producao!AX118+producao!AX120+producao!AX121+producao!AX122</f>
        <v>2970</v>
      </c>
      <c r="AV63" s="26">
        <f>producao!AY78+producao!AY83+producao!AY80+producao!AY81+producao!AY118+producao!AY120+producao!AY121+producao!AY122</f>
        <v>2686</v>
      </c>
      <c r="AW63" s="26">
        <f>producao!AZ78+producao!AZ83+producao!AZ80+producao!AZ81+producao!AZ118+producao!AZ120+producao!AZ121+producao!AZ122</f>
        <v>2949</v>
      </c>
      <c r="AX63" s="26">
        <f>producao!BC78+producao!BC83+producao!BC80+producao!BC81+producao!BC118+producao!BC120+producao!BC121+producao!BC122</f>
        <v>2791</v>
      </c>
      <c r="AY63" s="26">
        <f>producao!BD78+producao!BD83+producao!BD80+producao!BD81+producao!BD118+producao!BD120+producao!BD121+producao!BD122</f>
        <v>2820</v>
      </c>
      <c r="AZ63" s="286">
        <f>AZ62</f>
        <v>1466</v>
      </c>
      <c r="BA63" s="286">
        <f>BA62</f>
        <v>3059</v>
      </c>
      <c r="BB63" s="247" t="s">
        <v>270</v>
      </c>
      <c r="BC63" s="126"/>
      <c r="BD63" s="286">
        <f t="shared" ref="BD63:CG63" si="46">BD62</f>
        <v>1593</v>
      </c>
      <c r="BE63" s="286">
        <f t="shared" si="46"/>
        <v>3059</v>
      </c>
      <c r="BF63" s="286">
        <f t="shared" si="46"/>
        <v>3449</v>
      </c>
      <c r="BG63" s="286">
        <f t="shared" si="46"/>
        <v>4046</v>
      </c>
      <c r="BH63" s="286">
        <f t="shared" si="46"/>
        <v>4449</v>
      </c>
      <c r="BI63" s="286">
        <f t="shared" si="46"/>
        <v>3833</v>
      </c>
      <c r="BJ63" s="286">
        <f t="shared" si="46"/>
        <v>4471</v>
      </c>
      <c r="BK63" s="286">
        <f t="shared" si="46"/>
        <v>4907</v>
      </c>
      <c r="BL63" s="286">
        <f t="shared" si="46"/>
        <v>4946</v>
      </c>
      <c r="BM63" s="286">
        <f t="shared" si="46"/>
        <v>4813</v>
      </c>
      <c r="BN63" s="286">
        <f t="shared" si="46"/>
        <v>4736</v>
      </c>
      <c r="BO63" s="286">
        <f t="shared" si="46"/>
        <v>4340</v>
      </c>
      <c r="BP63" s="286">
        <f t="shared" si="46"/>
        <v>4874</v>
      </c>
      <c r="BQ63" s="286">
        <f t="shared" si="46"/>
        <v>5328</v>
      </c>
      <c r="BR63" s="286">
        <f t="shared" si="46"/>
        <v>4988</v>
      </c>
      <c r="BS63" s="286">
        <f t="shared" si="46"/>
        <v>4693</v>
      </c>
      <c r="BT63" s="286">
        <f t="shared" si="46"/>
        <v>4812</v>
      </c>
      <c r="BU63" s="286">
        <f t="shared" si="46"/>
        <v>4810</v>
      </c>
      <c r="BV63" s="286">
        <f t="shared" si="46"/>
        <v>4898</v>
      </c>
      <c r="BW63" s="286">
        <f t="shared" si="46"/>
        <v>5148</v>
      </c>
      <c r="BX63" s="286">
        <f t="shared" si="46"/>
        <v>5347</v>
      </c>
      <c r="BY63" s="286">
        <f t="shared" si="46"/>
        <v>5503</v>
      </c>
      <c r="BZ63" s="286">
        <f t="shared" si="46"/>
        <v>5569</v>
      </c>
      <c r="CA63" s="286">
        <f t="shared" si="46"/>
        <v>5310</v>
      </c>
      <c r="CB63" s="286">
        <f t="shared" si="46"/>
        <v>5198</v>
      </c>
      <c r="CC63" s="286">
        <f t="shared" si="46"/>
        <v>5523</v>
      </c>
      <c r="CD63" s="286">
        <f t="shared" si="46"/>
        <v>5257</v>
      </c>
      <c r="CE63" s="286">
        <f t="shared" si="46"/>
        <v>5578</v>
      </c>
      <c r="CF63" s="286">
        <f t="shared" si="46"/>
        <v>4188</v>
      </c>
      <c r="CG63" s="286">
        <f t="shared" si="46"/>
        <v>5067</v>
      </c>
      <c r="CH63" s="338">
        <v>1500</v>
      </c>
    </row>
    <row r="64" spans="1:256" customFormat="1" ht="15" hidden="1" x14ac:dyDescent="0.25">
      <c r="A64" s="342" t="s">
        <v>271</v>
      </c>
      <c r="B64" s="343" t="s">
        <v>201</v>
      </c>
      <c r="C64" s="344">
        <v>0</v>
      </c>
      <c r="D64" s="344">
        <v>0</v>
      </c>
      <c r="E64" s="344">
        <v>0</v>
      </c>
      <c r="F64" s="344">
        <v>0</v>
      </c>
      <c r="G64" s="344">
        <v>0</v>
      </c>
      <c r="H64" s="344">
        <v>0</v>
      </c>
      <c r="I64" s="344">
        <v>0</v>
      </c>
      <c r="J64" s="344">
        <v>0</v>
      </c>
      <c r="K64" s="344">
        <v>0</v>
      </c>
      <c r="L64" s="344">
        <v>0</v>
      </c>
      <c r="M64" s="344">
        <v>0</v>
      </c>
      <c r="N64" s="344">
        <v>0</v>
      </c>
      <c r="O64" s="343" t="s">
        <v>201</v>
      </c>
      <c r="P64" s="344">
        <v>0</v>
      </c>
      <c r="Q64" s="344">
        <v>0</v>
      </c>
      <c r="R64" s="344">
        <v>0</v>
      </c>
      <c r="S64" s="344">
        <v>0</v>
      </c>
      <c r="T64" s="344">
        <v>0</v>
      </c>
      <c r="U64" s="344">
        <v>0</v>
      </c>
      <c r="V64" s="344">
        <v>0</v>
      </c>
      <c r="W64" s="344">
        <v>0</v>
      </c>
      <c r="X64" s="344">
        <v>0</v>
      </c>
      <c r="Y64" s="344">
        <v>0</v>
      </c>
      <c r="Z64" s="344">
        <v>0</v>
      </c>
      <c r="AA64" s="344">
        <v>0</v>
      </c>
      <c r="AB64" s="343" t="s">
        <v>201</v>
      </c>
      <c r="AC64" s="344">
        <v>0</v>
      </c>
      <c r="AD64" s="344">
        <v>0</v>
      </c>
      <c r="AE64" s="344">
        <v>0</v>
      </c>
      <c r="AF64" s="344">
        <v>0</v>
      </c>
      <c r="AG64" s="344">
        <v>0</v>
      </c>
      <c r="AH64" s="344">
        <v>8.5579803166452718E-4</v>
      </c>
      <c r="AI64" s="343" t="s">
        <v>202</v>
      </c>
      <c r="AJ64" s="344">
        <v>1.5463120457708365E-3</v>
      </c>
      <c r="AK64" s="344">
        <v>1.3034033309196234E-3</v>
      </c>
      <c r="AL64" s="344">
        <v>9.4073377234242712E-4</v>
      </c>
      <c r="AM64" s="344">
        <v>7.8165711307972901E-4</v>
      </c>
      <c r="AN64" s="344">
        <v>1.0180707559175363E-3</v>
      </c>
      <c r="AO64" s="344">
        <v>3.6381275770070337E-4</v>
      </c>
      <c r="AP64" s="343" t="s">
        <v>202</v>
      </c>
      <c r="AQ64" s="344">
        <f t="shared" ref="AQ64:BA64" si="47">IFERROR((AQ65/AQ66),0)</f>
        <v>6.4123116383456237E-4</v>
      </c>
      <c r="AR64" s="344">
        <f t="shared" si="47"/>
        <v>1.5809443507588533E-3</v>
      </c>
      <c r="AS64" s="344">
        <f t="shared" si="47"/>
        <v>1.4687163419171644E-3</v>
      </c>
      <c r="AT64" s="344">
        <f t="shared" si="47"/>
        <v>1.1695906432748538E-3</v>
      </c>
      <c r="AU64" s="344">
        <f t="shared" si="47"/>
        <v>1.4124293785310734E-3</v>
      </c>
      <c r="AV64" s="344">
        <f t="shared" si="47"/>
        <v>0</v>
      </c>
      <c r="AW64" s="344">
        <f t="shared" si="47"/>
        <v>3.6886757654002215E-4</v>
      </c>
      <c r="AX64" s="344">
        <f t="shared" si="47"/>
        <v>1.3429373702844585E-3</v>
      </c>
      <c r="AY64" s="344">
        <f t="shared" si="47"/>
        <v>6.9654051543998144E-4</v>
      </c>
      <c r="AZ64" s="344">
        <f t="shared" si="47"/>
        <v>0</v>
      </c>
      <c r="BA64" s="344">
        <f t="shared" si="47"/>
        <v>0</v>
      </c>
    </row>
    <row r="65" spans="1:86" customFormat="1" ht="15" hidden="1" x14ac:dyDescent="0.25">
      <c r="A65" s="336" t="s">
        <v>272</v>
      </c>
      <c r="B65" s="126"/>
      <c r="C65" s="345"/>
      <c r="D65" s="345"/>
      <c r="E65" s="345"/>
      <c r="F65" s="345"/>
      <c r="G65" s="345"/>
      <c r="H65" s="345"/>
      <c r="I65" s="345"/>
      <c r="J65" s="345"/>
      <c r="K65" s="345"/>
      <c r="L65" s="345"/>
      <c r="M65" s="345"/>
      <c r="N65" s="345"/>
      <c r="O65" s="126"/>
      <c r="P65" s="345"/>
      <c r="Q65" s="345"/>
      <c r="R65" s="345"/>
      <c r="S65" s="345"/>
      <c r="T65" s="345"/>
      <c r="U65" s="345"/>
      <c r="V65" s="345"/>
      <c r="W65" s="345"/>
      <c r="X65" s="345"/>
      <c r="Y65" s="345"/>
      <c r="Z65" s="345"/>
      <c r="AA65" s="345"/>
      <c r="AB65" s="126"/>
      <c r="AC65" s="345"/>
      <c r="AD65" s="345"/>
      <c r="AE65" s="345"/>
      <c r="AF65" s="345"/>
      <c r="AG65" s="345"/>
      <c r="AH65" s="345">
        <v>6</v>
      </c>
      <c r="AI65" s="126"/>
      <c r="AJ65" s="345">
        <v>10</v>
      </c>
      <c r="AK65" s="345">
        <v>9</v>
      </c>
      <c r="AL65" s="345">
        <v>7</v>
      </c>
      <c r="AM65" s="345">
        <v>6</v>
      </c>
      <c r="AN65" s="345">
        <v>8</v>
      </c>
      <c r="AO65" s="345">
        <v>3</v>
      </c>
      <c r="AP65" s="126"/>
      <c r="AQ65" s="345">
        <v>6</v>
      </c>
      <c r="AR65" s="345">
        <v>15</v>
      </c>
      <c r="AS65" s="345">
        <v>15</v>
      </c>
      <c r="AT65" s="345">
        <v>12</v>
      </c>
      <c r="AU65" s="345">
        <v>13</v>
      </c>
      <c r="AV65" s="345">
        <v>0</v>
      </c>
      <c r="AW65" s="345">
        <v>3</v>
      </c>
      <c r="AX65" s="345">
        <v>11</v>
      </c>
      <c r="AY65" s="345">
        <v>6</v>
      </c>
      <c r="AZ65" s="345"/>
      <c r="BA65" s="345"/>
      <c r="CH65">
        <v>629.12</v>
      </c>
    </row>
    <row r="66" spans="1:86" customFormat="1" ht="15" hidden="1" x14ac:dyDescent="0.25">
      <c r="A66" s="247" t="s">
        <v>273</v>
      </c>
      <c r="B66" s="126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126"/>
      <c r="P66" s="346"/>
      <c r="Q66" s="346"/>
      <c r="R66" s="346"/>
      <c r="S66" s="346"/>
      <c r="T66" s="346"/>
      <c r="U66" s="346"/>
      <c r="V66" s="346"/>
      <c r="W66" s="346"/>
      <c r="X66" s="346"/>
      <c r="Y66" s="346"/>
      <c r="Z66" s="346"/>
      <c r="AA66" s="346"/>
      <c r="AB66" s="126"/>
      <c r="AC66" s="346"/>
      <c r="AD66" s="346"/>
      <c r="AE66" s="346"/>
      <c r="AF66" s="346"/>
      <c r="AG66" s="346"/>
      <c r="AH66" s="346">
        <v>7011</v>
      </c>
      <c r="AI66" s="126"/>
      <c r="AJ66" s="346">
        <v>6467</v>
      </c>
      <c r="AK66" s="346">
        <v>6905</v>
      </c>
      <c r="AL66" s="346">
        <v>7441</v>
      </c>
      <c r="AM66" s="346">
        <v>7676</v>
      </c>
      <c r="AN66" s="346">
        <v>7858</v>
      </c>
      <c r="AO66" s="346">
        <v>8246</v>
      </c>
      <c r="AP66" s="126"/>
      <c r="AQ66" s="346">
        <v>9357</v>
      </c>
      <c r="AR66" s="346">
        <v>9488</v>
      </c>
      <c r="AS66" s="346">
        <v>10213</v>
      </c>
      <c r="AT66" s="346">
        <v>10260</v>
      </c>
      <c r="AU66" s="346">
        <v>9204</v>
      </c>
      <c r="AV66" s="346">
        <v>8018</v>
      </c>
      <c r="AW66" s="346">
        <v>8133</v>
      </c>
      <c r="AX66" s="346">
        <v>8191</v>
      </c>
      <c r="AY66" s="346">
        <v>8614</v>
      </c>
      <c r="AZ66" s="346"/>
      <c r="BA66" s="346"/>
      <c r="CH66">
        <v>251241.17</v>
      </c>
    </row>
    <row r="67" spans="1:86" customFormat="1" ht="15" hidden="1" x14ac:dyDescent="0.25">
      <c r="A67" s="347" t="s">
        <v>274</v>
      </c>
      <c r="B67" s="348" t="s">
        <v>275</v>
      </c>
      <c r="C67" s="349">
        <v>0</v>
      </c>
      <c r="D67" s="349">
        <v>0</v>
      </c>
      <c r="E67" s="349">
        <v>0</v>
      </c>
      <c r="F67" s="349">
        <v>0</v>
      </c>
      <c r="G67" s="349">
        <v>0</v>
      </c>
      <c r="H67" s="349">
        <v>0</v>
      </c>
      <c r="I67" s="349">
        <v>0</v>
      </c>
      <c r="J67" s="349">
        <v>0</v>
      </c>
      <c r="K67" s="349">
        <v>0</v>
      </c>
      <c r="L67" s="349">
        <v>0</v>
      </c>
      <c r="M67" s="349">
        <v>0</v>
      </c>
      <c r="N67" s="349">
        <v>0</v>
      </c>
      <c r="O67" s="348" t="s">
        <v>275</v>
      </c>
      <c r="P67" s="349">
        <v>10</v>
      </c>
      <c r="Q67" s="349">
        <v>10</v>
      </c>
      <c r="R67" s="349">
        <v>10</v>
      </c>
      <c r="S67" s="349">
        <v>10</v>
      </c>
      <c r="T67" s="349">
        <v>0</v>
      </c>
      <c r="U67" s="349">
        <v>0</v>
      </c>
      <c r="V67" s="349">
        <v>0</v>
      </c>
      <c r="W67" s="349">
        <v>0</v>
      </c>
      <c r="X67" s="349">
        <v>0</v>
      </c>
      <c r="Y67" s="349">
        <v>0</v>
      </c>
      <c r="Z67" s="349">
        <v>0</v>
      </c>
      <c r="AA67" s="349">
        <v>9</v>
      </c>
      <c r="AB67" s="348" t="s">
        <v>275</v>
      </c>
      <c r="AC67" s="349">
        <v>5</v>
      </c>
      <c r="AD67" s="349">
        <v>0</v>
      </c>
      <c r="AE67" s="349">
        <v>9</v>
      </c>
      <c r="AF67" s="349">
        <v>0</v>
      </c>
      <c r="AG67" s="349">
        <v>0</v>
      </c>
      <c r="AH67" s="349">
        <v>10</v>
      </c>
      <c r="AI67" s="348" t="s">
        <v>275</v>
      </c>
      <c r="AJ67" s="349">
        <v>0</v>
      </c>
      <c r="AK67" s="349">
        <v>0</v>
      </c>
      <c r="AL67" s="349">
        <v>0</v>
      </c>
      <c r="AM67" s="349">
        <v>0</v>
      </c>
      <c r="AN67" s="349">
        <v>0</v>
      </c>
      <c r="AO67" s="349">
        <v>0</v>
      </c>
      <c r="AP67" s="348" t="s">
        <v>275</v>
      </c>
      <c r="AQ67" s="349">
        <f t="shared" ref="AQ67:BA67" si="48">AQ69</f>
        <v>0</v>
      </c>
      <c r="AR67" s="349">
        <f t="shared" si="48"/>
        <v>0</v>
      </c>
      <c r="AS67" s="349">
        <f t="shared" si="48"/>
        <v>0</v>
      </c>
      <c r="AT67" s="349">
        <f t="shared" si="48"/>
        <v>0</v>
      </c>
      <c r="AU67" s="349">
        <f t="shared" si="48"/>
        <v>0</v>
      </c>
      <c r="AV67" s="349">
        <f t="shared" si="48"/>
        <v>0</v>
      </c>
      <c r="AW67" s="349">
        <f t="shared" si="48"/>
        <v>0</v>
      </c>
      <c r="AX67" s="349">
        <f t="shared" si="48"/>
        <v>0</v>
      </c>
      <c r="AY67" s="349">
        <f t="shared" si="48"/>
        <v>0</v>
      </c>
      <c r="AZ67" s="349">
        <f t="shared" si="48"/>
        <v>0</v>
      </c>
      <c r="BA67" s="349">
        <f t="shared" si="48"/>
        <v>0</v>
      </c>
      <c r="CH67">
        <v>0</v>
      </c>
    </row>
    <row r="68" spans="1:86" customFormat="1" ht="15" hidden="1" x14ac:dyDescent="0.25">
      <c r="A68" s="350" t="s">
        <v>276</v>
      </c>
      <c r="B68" s="327"/>
      <c r="C68" s="351">
        <v>0</v>
      </c>
      <c r="D68" s="351">
        <v>0</v>
      </c>
      <c r="E68" s="351">
        <v>0</v>
      </c>
      <c r="F68" s="351">
        <v>0</v>
      </c>
      <c r="G68" s="351">
        <v>0</v>
      </c>
      <c r="H68" s="351">
        <v>0</v>
      </c>
      <c r="I68" s="351">
        <v>0</v>
      </c>
      <c r="J68" s="351">
        <v>0</v>
      </c>
      <c r="K68" s="351">
        <v>0</v>
      </c>
      <c r="L68" s="351">
        <v>0</v>
      </c>
      <c r="M68" s="351">
        <v>0</v>
      </c>
      <c r="N68" s="351">
        <v>0</v>
      </c>
      <c r="O68" s="327"/>
      <c r="P68" s="351">
        <v>9</v>
      </c>
      <c r="Q68" s="351">
        <v>9</v>
      </c>
      <c r="R68" s="351">
        <v>5.612903225806452</v>
      </c>
      <c r="S68" s="351">
        <v>9</v>
      </c>
      <c r="T68" s="351">
        <v>0</v>
      </c>
      <c r="U68" s="351">
        <v>0</v>
      </c>
      <c r="V68" s="351">
        <v>0</v>
      </c>
      <c r="W68" s="351">
        <v>0</v>
      </c>
      <c r="X68" s="351">
        <v>0</v>
      </c>
      <c r="Y68" s="351">
        <v>0</v>
      </c>
      <c r="Z68" s="351">
        <v>0</v>
      </c>
      <c r="AA68" s="351">
        <v>8</v>
      </c>
      <c r="AB68" s="327"/>
      <c r="AC68" s="351">
        <v>3</v>
      </c>
      <c r="AD68" s="351">
        <v>0</v>
      </c>
      <c r="AE68" s="351">
        <v>7</v>
      </c>
      <c r="AF68" s="351">
        <v>0</v>
      </c>
      <c r="AG68" s="351">
        <v>0</v>
      </c>
      <c r="AH68" s="351">
        <v>8</v>
      </c>
      <c r="AI68" s="327"/>
      <c r="AJ68" s="351">
        <v>0</v>
      </c>
      <c r="AK68" s="351"/>
      <c r="AL68" s="351"/>
      <c r="AM68" s="351"/>
      <c r="AN68" s="351"/>
      <c r="AO68" s="351"/>
      <c r="AP68" s="327"/>
      <c r="AQ68" s="351"/>
      <c r="AR68" s="351"/>
      <c r="AS68" s="351"/>
      <c r="AT68" s="351"/>
      <c r="AU68" s="351"/>
      <c r="AV68" s="351"/>
      <c r="AW68" s="351"/>
      <c r="AX68" s="351"/>
      <c r="AY68" s="351"/>
      <c r="AZ68" s="351"/>
      <c r="BA68" s="351"/>
      <c r="CH68">
        <v>0</v>
      </c>
    </row>
    <row r="69" spans="1:86" customFormat="1" ht="15" hidden="1" x14ac:dyDescent="0.25">
      <c r="A69" s="326" t="s">
        <v>277</v>
      </c>
      <c r="B69" s="327"/>
      <c r="C69" s="352">
        <v>0</v>
      </c>
      <c r="D69" s="352">
        <v>0</v>
      </c>
      <c r="E69" s="352">
        <v>0</v>
      </c>
      <c r="F69" s="352">
        <v>0</v>
      </c>
      <c r="G69" s="352">
        <v>0</v>
      </c>
      <c r="H69" s="352">
        <v>0</v>
      </c>
      <c r="I69" s="352">
        <v>0</v>
      </c>
      <c r="J69" s="352">
        <v>0</v>
      </c>
      <c r="K69" s="352">
        <v>0</v>
      </c>
      <c r="L69" s="352">
        <v>0</v>
      </c>
      <c r="M69" s="352">
        <v>0</v>
      </c>
      <c r="N69" s="352">
        <v>0</v>
      </c>
      <c r="O69" s="327"/>
      <c r="P69" s="352">
        <v>10</v>
      </c>
      <c r="Q69" s="352">
        <v>10</v>
      </c>
      <c r="R69" s="352">
        <v>10</v>
      </c>
      <c r="S69" s="352">
        <v>10</v>
      </c>
      <c r="T69" s="352">
        <v>0</v>
      </c>
      <c r="U69" s="352">
        <v>0</v>
      </c>
      <c r="V69" s="352">
        <v>0</v>
      </c>
      <c r="W69" s="352">
        <v>0</v>
      </c>
      <c r="X69" s="352">
        <v>0</v>
      </c>
      <c r="Y69" s="352">
        <v>0</v>
      </c>
      <c r="Z69" s="352">
        <v>0</v>
      </c>
      <c r="AA69" s="352">
        <v>9</v>
      </c>
      <c r="AB69" s="327"/>
      <c r="AC69" s="352">
        <v>5</v>
      </c>
      <c r="AD69" s="352">
        <v>0</v>
      </c>
      <c r="AE69" s="352">
        <v>9</v>
      </c>
      <c r="AF69" s="352">
        <v>0</v>
      </c>
      <c r="AG69" s="352">
        <v>0</v>
      </c>
      <c r="AH69" s="352">
        <v>10</v>
      </c>
      <c r="AI69" s="327"/>
      <c r="AJ69" s="352">
        <v>0</v>
      </c>
      <c r="AK69" s="352"/>
      <c r="AL69" s="352"/>
      <c r="AM69" s="352"/>
      <c r="AN69" s="352"/>
      <c r="AO69" s="352"/>
      <c r="AP69" s="327"/>
      <c r="AQ69" s="352"/>
      <c r="AR69" s="352"/>
      <c r="AS69" s="352"/>
      <c r="AT69" s="352"/>
      <c r="AU69" s="352"/>
      <c r="AV69" s="352"/>
      <c r="AW69" s="352"/>
      <c r="AX69" s="352"/>
      <c r="AY69" s="352"/>
      <c r="AZ69" s="352"/>
      <c r="BA69" s="352"/>
      <c r="CH69">
        <v>0</v>
      </c>
    </row>
    <row r="70" spans="1:86" customFormat="1" ht="15" hidden="1" x14ac:dyDescent="0.25">
      <c r="A70" s="251" t="s">
        <v>278</v>
      </c>
      <c r="B70" s="252" t="s">
        <v>188</v>
      </c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 t="s">
        <v>188</v>
      </c>
      <c r="P70" s="252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 t="s">
        <v>188</v>
      </c>
      <c r="AC70" s="252"/>
      <c r="AD70" s="252"/>
      <c r="AE70" s="252"/>
      <c r="AF70" s="252"/>
      <c r="AG70" s="252"/>
      <c r="AH70" s="252" t="s">
        <v>279</v>
      </c>
      <c r="AI70" s="252" t="s">
        <v>280</v>
      </c>
      <c r="AJ70" s="252" t="s">
        <v>281</v>
      </c>
      <c r="AK70" s="252" t="s">
        <v>282</v>
      </c>
      <c r="AL70" s="353" t="s">
        <v>283</v>
      </c>
      <c r="AM70" s="252" t="s">
        <v>283</v>
      </c>
      <c r="AN70" s="353" t="s">
        <v>284</v>
      </c>
      <c r="AO70" s="353">
        <v>4.7222222222222221E-2</v>
      </c>
      <c r="AP70" s="252" t="s">
        <v>280</v>
      </c>
      <c r="AQ70" s="354">
        <v>4.5138888888888888E-2</v>
      </c>
      <c r="AR70" s="353">
        <v>3.2986111111111112E-2</v>
      </c>
      <c r="AS70" s="353">
        <v>4.5138888888888888E-2</v>
      </c>
      <c r="AT70" s="353">
        <v>4.7222222222222221E-2</v>
      </c>
      <c r="AU70" s="353">
        <v>4.5138888888888888E-2</v>
      </c>
      <c r="AV70" s="353">
        <v>5.1388888888888894E-2</v>
      </c>
      <c r="AW70" s="353">
        <v>4.027777777777778E-2</v>
      </c>
      <c r="AX70" s="353">
        <v>4.1666666666666664E-2</v>
      </c>
      <c r="AY70" s="353">
        <v>5.6944444444444443E-2</v>
      </c>
      <c r="AZ70" s="353">
        <v>5.9722222222222225E-2</v>
      </c>
      <c r="BA70" s="353">
        <v>5.7638888888888885E-2</v>
      </c>
      <c r="CH70">
        <v>0</v>
      </c>
    </row>
    <row r="71" spans="1:86" customFormat="1" ht="25.5" hidden="1" x14ac:dyDescent="0.25">
      <c r="A71" s="277" t="s">
        <v>285</v>
      </c>
      <c r="B71" s="340" t="s">
        <v>201</v>
      </c>
      <c r="C71" s="279">
        <v>2.967359050445104E-2</v>
      </c>
      <c r="D71" s="279">
        <v>2.5936599423631124E-2</v>
      </c>
      <c r="E71" s="279">
        <v>4.779411764705882E-2</v>
      </c>
      <c r="F71" s="279">
        <v>0</v>
      </c>
      <c r="G71" s="279">
        <v>0</v>
      </c>
      <c r="H71" s="279">
        <v>0</v>
      </c>
      <c r="I71" s="279">
        <v>0</v>
      </c>
      <c r="J71" s="279">
        <v>0</v>
      </c>
      <c r="K71" s="279">
        <v>0</v>
      </c>
      <c r="L71" s="279">
        <v>0</v>
      </c>
      <c r="M71" s="279">
        <v>0</v>
      </c>
      <c r="N71" s="279">
        <v>4.3478260869565216E-2</v>
      </c>
      <c r="O71" s="340" t="s">
        <v>201</v>
      </c>
      <c r="P71" s="279">
        <v>6.6147859922178989E-2</v>
      </c>
      <c r="Q71" s="279">
        <v>3.0434782608695653E-2</v>
      </c>
      <c r="R71" s="279">
        <v>2.9411764705882353E-2</v>
      </c>
      <c r="S71" s="279">
        <v>0</v>
      </c>
      <c r="T71" s="279">
        <v>0</v>
      </c>
      <c r="U71" s="279">
        <v>0</v>
      </c>
      <c r="V71" s="279">
        <v>0</v>
      </c>
      <c r="W71" s="279">
        <v>1.8691588785046728E-2</v>
      </c>
      <c r="X71" s="279">
        <v>9.5588235294117641E-2</v>
      </c>
      <c r="Y71" s="279">
        <v>4.4117647058823532E-2</v>
      </c>
      <c r="Z71" s="279">
        <v>9.8484848484848481E-2</v>
      </c>
      <c r="AA71" s="279">
        <v>3.875968992248062E-2</v>
      </c>
      <c r="AB71" s="340" t="s">
        <v>201</v>
      </c>
      <c r="AC71" s="279">
        <v>2.1052631578947368E-2</v>
      </c>
      <c r="AD71" s="279">
        <v>0</v>
      </c>
      <c r="AE71" s="279">
        <v>4.4843049327354259E-3</v>
      </c>
      <c r="AF71" s="279">
        <v>6.7375886524822695E-2</v>
      </c>
      <c r="AG71" s="279">
        <v>7.4803149606299218E-2</v>
      </c>
      <c r="AH71" s="279">
        <v>4.0816326530612242E-2</v>
      </c>
      <c r="AI71" s="340" t="s">
        <v>201</v>
      </c>
      <c r="AJ71" s="279">
        <v>1.3513513513513514E-2</v>
      </c>
      <c r="AK71" s="279">
        <v>9.0634441087613302E-3</v>
      </c>
      <c r="AL71" s="279">
        <v>5.5118110236220472E-2</v>
      </c>
      <c r="AM71" s="279">
        <v>6.7796610169491525E-2</v>
      </c>
      <c r="AN71" s="279">
        <v>5.6390977443609019E-2</v>
      </c>
      <c r="AO71" s="279">
        <v>6.4102564102564097E-2</v>
      </c>
      <c r="AP71" s="340" t="s">
        <v>201</v>
      </c>
      <c r="AQ71" s="279">
        <f t="shared" ref="AQ71:BA71" si="49">IFERROR((AQ72/AQ73),0)</f>
        <v>0</v>
      </c>
      <c r="AR71" s="279">
        <f t="shared" si="49"/>
        <v>0</v>
      </c>
      <c r="AS71" s="279">
        <f t="shared" si="49"/>
        <v>0</v>
      </c>
      <c r="AT71" s="279">
        <f t="shared" si="49"/>
        <v>0</v>
      </c>
      <c r="AU71" s="279">
        <f t="shared" si="49"/>
        <v>0</v>
      </c>
      <c r="AV71" s="279">
        <f t="shared" si="49"/>
        <v>0</v>
      </c>
      <c r="AW71" s="279">
        <f t="shared" si="49"/>
        <v>0</v>
      </c>
      <c r="AX71" s="279">
        <f t="shared" si="49"/>
        <v>0</v>
      </c>
      <c r="AY71" s="279">
        <f t="shared" si="49"/>
        <v>0</v>
      </c>
      <c r="AZ71" s="279">
        <f t="shared" si="49"/>
        <v>0.11214953271028037</v>
      </c>
      <c r="BA71" s="279">
        <f t="shared" si="49"/>
        <v>0.10300429184549356</v>
      </c>
      <c r="CH71">
        <v>0</v>
      </c>
    </row>
    <row r="72" spans="1:86" customFormat="1" ht="15" hidden="1" x14ac:dyDescent="0.25">
      <c r="A72" s="350" t="s">
        <v>286</v>
      </c>
      <c r="B72" s="327"/>
      <c r="C72" s="328">
        <v>10</v>
      </c>
      <c r="D72" s="328">
        <v>9</v>
      </c>
      <c r="E72" s="328">
        <v>13</v>
      </c>
      <c r="F72" s="328">
        <v>0</v>
      </c>
      <c r="G72" s="328">
        <v>0</v>
      </c>
      <c r="H72" s="328">
        <v>0</v>
      </c>
      <c r="I72" s="328">
        <v>0</v>
      </c>
      <c r="J72" s="328">
        <v>0</v>
      </c>
      <c r="K72" s="328">
        <v>0</v>
      </c>
      <c r="L72" s="328">
        <v>0</v>
      </c>
      <c r="M72" s="328">
        <v>0</v>
      </c>
      <c r="N72" s="328">
        <v>7</v>
      </c>
      <c r="O72" s="327"/>
      <c r="P72" s="328">
        <v>17</v>
      </c>
      <c r="Q72" s="328">
        <v>7</v>
      </c>
      <c r="R72" s="328">
        <v>1</v>
      </c>
      <c r="S72" s="328">
        <v>0</v>
      </c>
      <c r="T72" s="328">
        <v>0</v>
      </c>
      <c r="U72" s="328">
        <v>0</v>
      </c>
      <c r="V72" s="328">
        <v>0</v>
      </c>
      <c r="W72" s="328">
        <v>2</v>
      </c>
      <c r="X72" s="328">
        <v>13</v>
      </c>
      <c r="Y72" s="328">
        <v>6</v>
      </c>
      <c r="Z72" s="328">
        <v>13</v>
      </c>
      <c r="AA72" s="328">
        <v>5</v>
      </c>
      <c r="AB72" s="327"/>
      <c r="AC72" s="328">
        <v>4</v>
      </c>
      <c r="AD72" s="328">
        <v>0</v>
      </c>
      <c r="AE72" s="328">
        <v>1</v>
      </c>
      <c r="AF72" s="328">
        <v>19</v>
      </c>
      <c r="AG72" s="328">
        <v>19</v>
      </c>
      <c r="AH72" s="328">
        <v>4</v>
      </c>
      <c r="AI72" s="327"/>
      <c r="AJ72" s="328">
        <v>2</v>
      </c>
      <c r="AK72" s="328">
        <v>3</v>
      </c>
      <c r="AL72" s="328">
        <v>14</v>
      </c>
      <c r="AM72" s="328">
        <v>20</v>
      </c>
      <c r="AN72" s="328">
        <v>15</v>
      </c>
      <c r="AO72" s="328">
        <v>20</v>
      </c>
      <c r="AP72" s="327"/>
      <c r="AQ72" s="286">
        <v>0</v>
      </c>
      <c r="AR72" s="286">
        <v>0</v>
      </c>
      <c r="AS72" s="286">
        <v>2</v>
      </c>
      <c r="AT72" s="286">
        <v>5</v>
      </c>
      <c r="AU72" s="286">
        <v>1</v>
      </c>
      <c r="AV72" s="286">
        <v>0</v>
      </c>
      <c r="AW72" s="286">
        <v>1</v>
      </c>
      <c r="AX72" s="286">
        <v>2</v>
      </c>
      <c r="AY72" s="286">
        <v>0</v>
      </c>
      <c r="AZ72" s="286">
        <v>12</v>
      </c>
      <c r="BA72" s="286">
        <v>24</v>
      </c>
      <c r="CH72">
        <v>0</v>
      </c>
    </row>
    <row r="73" spans="1:86" customFormat="1" ht="15" hidden="1" x14ac:dyDescent="0.25">
      <c r="A73" s="326" t="s">
        <v>287</v>
      </c>
      <c r="B73" s="327"/>
      <c r="C73" s="331">
        <v>337</v>
      </c>
      <c r="D73" s="331">
        <v>347</v>
      </c>
      <c r="E73" s="331">
        <v>272</v>
      </c>
      <c r="F73" s="331">
        <v>68</v>
      </c>
      <c r="G73" s="331">
        <v>52</v>
      </c>
      <c r="H73" s="331">
        <v>67</v>
      </c>
      <c r="I73" s="331">
        <v>85</v>
      </c>
      <c r="J73" s="331">
        <v>58</v>
      </c>
      <c r="K73" s="331">
        <v>63</v>
      </c>
      <c r="L73" s="331">
        <v>63</v>
      </c>
      <c r="M73" s="331">
        <v>55</v>
      </c>
      <c r="N73" s="331">
        <v>161</v>
      </c>
      <c r="O73" s="327"/>
      <c r="P73" s="331">
        <v>257</v>
      </c>
      <c r="Q73" s="331">
        <v>230</v>
      </c>
      <c r="R73" s="331">
        <v>34</v>
      </c>
      <c r="S73" s="331">
        <v>0</v>
      </c>
      <c r="T73" s="331">
        <v>0</v>
      </c>
      <c r="U73" s="331">
        <v>0</v>
      </c>
      <c r="V73" s="331">
        <v>0</v>
      </c>
      <c r="W73" s="331">
        <v>107</v>
      </c>
      <c r="X73" s="331">
        <v>136</v>
      </c>
      <c r="Y73" s="331">
        <v>136</v>
      </c>
      <c r="Z73" s="331">
        <v>132</v>
      </c>
      <c r="AA73" s="331">
        <v>129</v>
      </c>
      <c r="AB73" s="327"/>
      <c r="AC73" s="331">
        <v>190</v>
      </c>
      <c r="AD73" s="331">
        <v>0</v>
      </c>
      <c r="AE73" s="331">
        <v>223</v>
      </c>
      <c r="AF73" s="331">
        <v>282</v>
      </c>
      <c r="AG73" s="331">
        <v>254</v>
      </c>
      <c r="AH73" s="331">
        <v>98</v>
      </c>
      <c r="AI73" s="327"/>
      <c r="AJ73" s="331">
        <v>148</v>
      </c>
      <c r="AK73" s="331">
        <v>331</v>
      </c>
      <c r="AL73" s="331">
        <v>254</v>
      </c>
      <c r="AM73" s="331">
        <v>295</v>
      </c>
      <c r="AN73" s="331">
        <v>266</v>
      </c>
      <c r="AO73" s="331">
        <v>312</v>
      </c>
      <c r="AP73" s="327"/>
      <c r="AQ73" s="26">
        <v>0</v>
      </c>
      <c r="AR73" s="26">
        <v>0</v>
      </c>
      <c r="AS73" s="26">
        <v>0</v>
      </c>
      <c r="AT73" s="26">
        <v>0</v>
      </c>
      <c r="AU73" s="26">
        <v>0</v>
      </c>
      <c r="AV73" s="26">
        <v>0</v>
      </c>
      <c r="AW73" s="26">
        <v>0</v>
      </c>
      <c r="AX73" s="26">
        <v>0</v>
      </c>
      <c r="AY73" s="26">
        <v>0</v>
      </c>
      <c r="AZ73" s="26">
        <v>107</v>
      </c>
      <c r="BA73" s="26">
        <v>233</v>
      </c>
      <c r="CH73">
        <v>0</v>
      </c>
    </row>
    <row r="74" spans="1:86" customFormat="1" ht="15" hidden="1" x14ac:dyDescent="0.25">
      <c r="A74" s="277" t="s">
        <v>288</v>
      </c>
      <c r="B74" s="340" t="s">
        <v>201</v>
      </c>
      <c r="C74" s="279">
        <v>0</v>
      </c>
      <c r="D74" s="279">
        <v>8.6455331412103754E-3</v>
      </c>
      <c r="E74" s="279">
        <v>7.3529411764705881E-3</v>
      </c>
      <c r="F74" s="279">
        <v>0</v>
      </c>
      <c r="G74" s="279">
        <v>0</v>
      </c>
      <c r="H74" s="279">
        <v>0</v>
      </c>
      <c r="I74" s="279">
        <v>0</v>
      </c>
      <c r="J74" s="279">
        <v>0</v>
      </c>
      <c r="K74" s="279">
        <v>0</v>
      </c>
      <c r="L74" s="279">
        <v>0</v>
      </c>
      <c r="M74" s="279">
        <v>0</v>
      </c>
      <c r="N74" s="279">
        <v>6.2111801242236021E-3</v>
      </c>
      <c r="O74" s="340" t="s">
        <v>201</v>
      </c>
      <c r="P74" s="279">
        <v>1.1673151750972763E-2</v>
      </c>
      <c r="Q74" s="279">
        <v>3.0434782608695653E-2</v>
      </c>
      <c r="R74" s="279">
        <v>0</v>
      </c>
      <c r="S74" s="279">
        <v>0</v>
      </c>
      <c r="T74" s="279">
        <v>0</v>
      </c>
      <c r="U74" s="279">
        <v>0</v>
      </c>
      <c r="V74" s="279">
        <v>0</v>
      </c>
      <c r="W74" s="279">
        <v>0</v>
      </c>
      <c r="X74" s="279">
        <v>7.3529411764705881E-3</v>
      </c>
      <c r="Y74" s="279">
        <v>7.3529411764705881E-3</v>
      </c>
      <c r="Z74" s="279">
        <v>1.5151515151515152E-2</v>
      </c>
      <c r="AA74" s="279">
        <v>7.7519379844961239E-3</v>
      </c>
      <c r="AB74" s="340" t="s">
        <v>201</v>
      </c>
      <c r="AC74" s="279">
        <v>0</v>
      </c>
      <c r="AD74" s="279">
        <v>0</v>
      </c>
      <c r="AE74" s="279">
        <v>0</v>
      </c>
      <c r="AF74" s="279">
        <v>0</v>
      </c>
      <c r="AG74" s="279">
        <v>0</v>
      </c>
      <c r="AH74" s="279">
        <v>4.0816326530612242E-2</v>
      </c>
      <c r="AI74" s="340" t="s">
        <v>209</v>
      </c>
      <c r="AJ74" s="279">
        <v>0</v>
      </c>
      <c r="AK74" s="279">
        <v>0</v>
      </c>
      <c r="AL74" s="279">
        <v>0</v>
      </c>
      <c r="AM74" s="279">
        <v>6.1016949152542375E-2</v>
      </c>
      <c r="AN74" s="279">
        <v>1.5037593984962405E-2</v>
      </c>
      <c r="AO74" s="279">
        <v>0</v>
      </c>
      <c r="AP74" s="340" t="s">
        <v>209</v>
      </c>
      <c r="AQ74" s="279">
        <f t="shared" ref="AQ74:BA74" si="50">IFERROR((AQ75/AQ76),0)</f>
        <v>0</v>
      </c>
      <c r="AR74" s="279">
        <f t="shared" si="50"/>
        <v>0</v>
      </c>
      <c r="AS74" s="279">
        <f t="shared" si="50"/>
        <v>0</v>
      </c>
      <c r="AT74" s="279">
        <f t="shared" si="50"/>
        <v>0</v>
      </c>
      <c r="AU74" s="279">
        <f t="shared" si="50"/>
        <v>0</v>
      </c>
      <c r="AV74" s="279">
        <f t="shared" si="50"/>
        <v>0</v>
      </c>
      <c r="AW74" s="279">
        <f t="shared" si="50"/>
        <v>0</v>
      </c>
      <c r="AX74" s="279">
        <f t="shared" si="50"/>
        <v>0</v>
      </c>
      <c r="AY74" s="279">
        <f t="shared" si="50"/>
        <v>0</v>
      </c>
      <c r="AZ74" s="279">
        <f t="shared" si="50"/>
        <v>9.3457943925233638E-3</v>
      </c>
      <c r="BA74" s="279">
        <f t="shared" si="50"/>
        <v>4.2918454935622317E-3</v>
      </c>
      <c r="CH74" t="s">
        <v>21</v>
      </c>
    </row>
    <row r="75" spans="1:86" customFormat="1" ht="15" hidden="1" x14ac:dyDescent="0.25">
      <c r="A75" s="350" t="s">
        <v>289</v>
      </c>
      <c r="B75" s="327"/>
      <c r="C75" s="328">
        <v>0</v>
      </c>
      <c r="D75" s="328">
        <v>3</v>
      </c>
      <c r="E75" s="328">
        <v>2</v>
      </c>
      <c r="F75" s="328">
        <v>0</v>
      </c>
      <c r="G75" s="328">
        <v>0</v>
      </c>
      <c r="H75" s="328">
        <v>0</v>
      </c>
      <c r="I75" s="328">
        <v>0</v>
      </c>
      <c r="J75" s="328">
        <v>0</v>
      </c>
      <c r="K75" s="328">
        <v>0</v>
      </c>
      <c r="L75" s="328">
        <v>0</v>
      </c>
      <c r="M75" s="328">
        <v>0</v>
      </c>
      <c r="N75" s="328">
        <v>1</v>
      </c>
      <c r="O75" s="327"/>
      <c r="P75" s="328">
        <v>3</v>
      </c>
      <c r="Q75" s="328">
        <v>7</v>
      </c>
      <c r="R75" s="328">
        <v>0</v>
      </c>
      <c r="S75" s="328">
        <v>0</v>
      </c>
      <c r="T75" s="328">
        <v>0</v>
      </c>
      <c r="U75" s="328">
        <v>0</v>
      </c>
      <c r="V75" s="328">
        <v>0</v>
      </c>
      <c r="W75" s="328">
        <v>0</v>
      </c>
      <c r="X75" s="328">
        <v>1</v>
      </c>
      <c r="Y75" s="328">
        <v>1</v>
      </c>
      <c r="Z75" s="328">
        <v>2</v>
      </c>
      <c r="AA75" s="328">
        <v>1</v>
      </c>
      <c r="AB75" s="327"/>
      <c r="AC75" s="328">
        <v>0</v>
      </c>
      <c r="AD75" s="328">
        <v>0</v>
      </c>
      <c r="AE75" s="328">
        <v>0</v>
      </c>
      <c r="AF75" s="328">
        <v>0</v>
      </c>
      <c r="AG75" s="328">
        <v>0</v>
      </c>
      <c r="AH75" s="328">
        <v>4</v>
      </c>
      <c r="AI75" s="327"/>
      <c r="AJ75" s="328">
        <v>0</v>
      </c>
      <c r="AK75" s="328">
        <v>0</v>
      </c>
      <c r="AL75" s="328">
        <v>0</v>
      </c>
      <c r="AM75" s="328">
        <v>18</v>
      </c>
      <c r="AN75" s="328">
        <v>4</v>
      </c>
      <c r="AO75" s="328">
        <v>0</v>
      </c>
      <c r="AP75" s="327"/>
      <c r="AQ75" s="286">
        <v>0</v>
      </c>
      <c r="AR75" s="286">
        <v>0</v>
      </c>
      <c r="AS75" s="286">
        <v>2</v>
      </c>
      <c r="AT75" s="286">
        <v>5</v>
      </c>
      <c r="AU75" s="286">
        <v>1</v>
      </c>
      <c r="AV75" s="286">
        <v>0</v>
      </c>
      <c r="AW75" s="286">
        <v>1</v>
      </c>
      <c r="AX75" s="286">
        <v>2</v>
      </c>
      <c r="AY75" s="286">
        <v>0</v>
      </c>
      <c r="AZ75" s="286">
        <v>1</v>
      </c>
      <c r="BA75" s="286">
        <v>1</v>
      </c>
      <c r="CH75">
        <v>0.05</v>
      </c>
    </row>
    <row r="76" spans="1:86" customFormat="1" ht="15" hidden="1" x14ac:dyDescent="0.25">
      <c r="A76" s="326" t="s">
        <v>287</v>
      </c>
      <c r="B76" s="327"/>
      <c r="C76" s="331">
        <v>337</v>
      </c>
      <c r="D76" s="331">
        <v>347</v>
      </c>
      <c r="E76" s="331">
        <v>272</v>
      </c>
      <c r="F76" s="331">
        <v>68</v>
      </c>
      <c r="G76" s="331">
        <v>52</v>
      </c>
      <c r="H76" s="331">
        <v>67</v>
      </c>
      <c r="I76" s="331">
        <v>85</v>
      </c>
      <c r="J76" s="331">
        <v>58</v>
      </c>
      <c r="K76" s="331">
        <v>63</v>
      </c>
      <c r="L76" s="331">
        <v>63</v>
      </c>
      <c r="M76" s="331">
        <v>55</v>
      </c>
      <c r="N76" s="331">
        <v>161</v>
      </c>
      <c r="O76" s="327"/>
      <c r="P76" s="331">
        <v>257</v>
      </c>
      <c r="Q76" s="331">
        <v>230</v>
      </c>
      <c r="R76" s="331">
        <v>34</v>
      </c>
      <c r="S76" s="331">
        <v>0</v>
      </c>
      <c r="T76" s="331">
        <v>0</v>
      </c>
      <c r="U76" s="331">
        <v>0</v>
      </c>
      <c r="V76" s="331">
        <v>0</v>
      </c>
      <c r="W76" s="331">
        <v>107</v>
      </c>
      <c r="X76" s="331">
        <v>136</v>
      </c>
      <c r="Y76" s="331">
        <v>136</v>
      </c>
      <c r="Z76" s="331">
        <v>132</v>
      </c>
      <c r="AA76" s="331">
        <v>129</v>
      </c>
      <c r="AB76" s="327"/>
      <c r="AC76" s="331">
        <v>190</v>
      </c>
      <c r="AD76" s="331">
        <v>0</v>
      </c>
      <c r="AE76" s="331">
        <v>223</v>
      </c>
      <c r="AF76" s="331">
        <v>282</v>
      </c>
      <c r="AG76" s="331">
        <v>254</v>
      </c>
      <c r="AH76" s="331">
        <v>98</v>
      </c>
      <c r="AI76" s="327"/>
      <c r="AJ76" s="331">
        <v>148</v>
      </c>
      <c r="AK76" s="331">
        <v>331</v>
      </c>
      <c r="AL76" s="331">
        <v>254</v>
      </c>
      <c r="AM76" s="331">
        <v>295</v>
      </c>
      <c r="AN76" s="331">
        <v>266</v>
      </c>
      <c r="AO76" s="331">
        <v>312</v>
      </c>
      <c r="AP76" s="327"/>
      <c r="AQ76" s="331">
        <f t="shared" ref="AQ76:AY76" si="51">AQ27</f>
        <v>0</v>
      </c>
      <c r="AR76" s="331">
        <f t="shared" si="51"/>
        <v>0</v>
      </c>
      <c r="AS76" s="331">
        <f t="shared" si="51"/>
        <v>0</v>
      </c>
      <c r="AT76" s="331">
        <f t="shared" si="51"/>
        <v>0</v>
      </c>
      <c r="AU76" s="331">
        <f t="shared" si="51"/>
        <v>0</v>
      </c>
      <c r="AV76" s="331">
        <f t="shared" si="51"/>
        <v>0</v>
      </c>
      <c r="AW76" s="331">
        <f t="shared" si="51"/>
        <v>0</v>
      </c>
      <c r="AX76" s="331">
        <f t="shared" si="51"/>
        <v>0</v>
      </c>
      <c r="AY76" s="331">
        <f t="shared" si="51"/>
        <v>0</v>
      </c>
      <c r="AZ76" s="331">
        <v>107</v>
      </c>
      <c r="BA76" s="26">
        <f>BA73</f>
        <v>233</v>
      </c>
      <c r="CH76">
        <v>0.85</v>
      </c>
    </row>
    <row r="77" spans="1:86" customFormat="1" ht="15" hidden="1" x14ac:dyDescent="0.25">
      <c r="A77" s="277" t="s">
        <v>290</v>
      </c>
      <c r="B77" s="340" t="s">
        <v>201</v>
      </c>
      <c r="C77" s="279">
        <v>0</v>
      </c>
      <c r="D77" s="279">
        <v>0</v>
      </c>
      <c r="E77" s="279">
        <v>0</v>
      </c>
      <c r="F77" s="279">
        <v>0</v>
      </c>
      <c r="G77" s="279">
        <v>0</v>
      </c>
      <c r="H77" s="279">
        <v>0</v>
      </c>
      <c r="I77" s="279">
        <v>0</v>
      </c>
      <c r="J77" s="279">
        <v>0</v>
      </c>
      <c r="K77" s="279">
        <v>0</v>
      </c>
      <c r="L77" s="279">
        <v>0</v>
      </c>
      <c r="M77" s="279">
        <v>0</v>
      </c>
      <c r="N77" s="279">
        <v>0</v>
      </c>
      <c r="O77" s="340" t="s">
        <v>201</v>
      </c>
      <c r="P77" s="279">
        <v>0</v>
      </c>
      <c r="Q77" s="279">
        <v>0</v>
      </c>
      <c r="R77" s="279">
        <v>0</v>
      </c>
      <c r="S77" s="279">
        <v>0</v>
      </c>
      <c r="T77" s="279">
        <v>0</v>
      </c>
      <c r="U77" s="279">
        <v>0</v>
      </c>
      <c r="V77" s="279">
        <v>0</v>
      </c>
      <c r="W77" s="279">
        <v>0</v>
      </c>
      <c r="X77" s="279">
        <v>0</v>
      </c>
      <c r="Y77" s="279">
        <v>0</v>
      </c>
      <c r="Z77" s="279">
        <v>0</v>
      </c>
      <c r="AA77" s="279">
        <v>0</v>
      </c>
      <c r="AB77" s="340" t="s">
        <v>201</v>
      </c>
      <c r="AC77" s="279">
        <v>0</v>
      </c>
      <c r="AD77" s="279">
        <v>0</v>
      </c>
      <c r="AE77" s="279">
        <v>0</v>
      </c>
      <c r="AF77" s="279">
        <v>0</v>
      </c>
      <c r="AG77" s="279">
        <v>0</v>
      </c>
      <c r="AH77" s="279">
        <v>1</v>
      </c>
      <c r="AI77" s="340" t="s">
        <v>251</v>
      </c>
      <c r="AJ77" s="279">
        <v>1</v>
      </c>
      <c r="AK77" s="279">
        <v>0</v>
      </c>
      <c r="AL77" s="279">
        <v>0</v>
      </c>
      <c r="AM77" s="279">
        <v>1</v>
      </c>
      <c r="AN77" s="279">
        <v>1</v>
      </c>
      <c r="AO77" s="279" t="s">
        <v>67</v>
      </c>
      <c r="AP77" s="340" t="s">
        <v>251</v>
      </c>
      <c r="AQ77" s="279">
        <f>IFERROR((AQ78/AQ79),0)</f>
        <v>1</v>
      </c>
      <c r="AR77" s="279" t="s">
        <v>67</v>
      </c>
      <c r="AS77" s="279">
        <f t="shared" ref="AS77:AY77" si="52">IFERROR((AS78/AS79),0)</f>
        <v>1</v>
      </c>
      <c r="AT77" s="279">
        <f t="shared" si="52"/>
        <v>1</v>
      </c>
      <c r="AU77" s="279">
        <f t="shared" si="52"/>
        <v>0</v>
      </c>
      <c r="AV77" s="279">
        <f t="shared" si="52"/>
        <v>0</v>
      </c>
      <c r="AW77" s="279">
        <f t="shared" si="52"/>
        <v>1</v>
      </c>
      <c r="AX77" s="279">
        <f t="shared" si="52"/>
        <v>1</v>
      </c>
      <c r="AY77" s="279">
        <f t="shared" si="52"/>
        <v>1</v>
      </c>
      <c r="AZ77" s="279" t="s">
        <v>67</v>
      </c>
      <c r="BA77" s="279" t="s">
        <v>67</v>
      </c>
      <c r="CH77">
        <v>0</v>
      </c>
    </row>
    <row r="78" spans="1:86" customFormat="1" ht="15" hidden="1" x14ac:dyDescent="0.25">
      <c r="A78" s="350" t="s">
        <v>291</v>
      </c>
      <c r="B78" s="327"/>
      <c r="C78" s="328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7"/>
      <c r="P78" s="328"/>
      <c r="Q78" s="328"/>
      <c r="R78" s="328"/>
      <c r="S78" s="328"/>
      <c r="T78" s="328"/>
      <c r="U78" s="328"/>
      <c r="V78" s="328"/>
      <c r="W78" s="328"/>
      <c r="X78" s="328"/>
      <c r="Y78" s="328"/>
      <c r="Z78" s="328"/>
      <c r="AA78" s="328"/>
      <c r="AB78" s="327"/>
      <c r="AC78" s="328"/>
      <c r="AD78" s="328"/>
      <c r="AE78" s="328"/>
      <c r="AF78" s="328"/>
      <c r="AG78" s="328"/>
      <c r="AH78" s="328" t="e">
        <v>#REF!</v>
      </c>
      <c r="AI78" s="327"/>
      <c r="AJ78" s="286">
        <v>2</v>
      </c>
      <c r="AK78" s="286">
        <v>0</v>
      </c>
      <c r="AL78" s="286">
        <v>0</v>
      </c>
      <c r="AM78" s="286">
        <v>3</v>
      </c>
      <c r="AN78" s="286">
        <v>1</v>
      </c>
      <c r="AO78" s="286">
        <v>0</v>
      </c>
      <c r="AP78" s="327"/>
      <c r="AQ78" s="286">
        <v>3</v>
      </c>
      <c r="AR78" s="286">
        <v>0</v>
      </c>
      <c r="AS78" s="286">
        <v>1</v>
      </c>
      <c r="AT78" s="286">
        <v>1</v>
      </c>
      <c r="AU78" s="286">
        <v>0</v>
      </c>
      <c r="AV78" s="286">
        <v>0</v>
      </c>
      <c r="AW78" s="286">
        <v>1</v>
      </c>
      <c r="AX78" s="286">
        <v>2</v>
      </c>
      <c r="AY78" s="286">
        <v>1</v>
      </c>
      <c r="AZ78" s="286">
        <v>0</v>
      </c>
      <c r="BA78" s="286">
        <v>0</v>
      </c>
      <c r="CH78" t="s">
        <v>21</v>
      </c>
    </row>
    <row r="79" spans="1:86" customFormat="1" ht="15" hidden="1" x14ac:dyDescent="0.25">
      <c r="A79" s="326" t="s">
        <v>292</v>
      </c>
      <c r="B79" s="327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27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331"/>
      <c r="AB79" s="327"/>
      <c r="AC79" s="331"/>
      <c r="AD79" s="331"/>
      <c r="AE79" s="331"/>
      <c r="AF79" s="331"/>
      <c r="AG79" s="331"/>
      <c r="AH79" s="331" t="e">
        <v>#REF!</v>
      </c>
      <c r="AI79" s="327"/>
      <c r="AJ79" s="26">
        <v>2</v>
      </c>
      <c r="AK79" s="26">
        <v>0</v>
      </c>
      <c r="AL79" s="26">
        <v>0</v>
      </c>
      <c r="AM79" s="26">
        <v>3</v>
      </c>
      <c r="AN79" s="26">
        <v>1</v>
      </c>
      <c r="AO79" s="26">
        <v>0</v>
      </c>
      <c r="AP79" s="327"/>
      <c r="AQ79" s="26">
        <v>3</v>
      </c>
      <c r="AR79" s="26">
        <v>0</v>
      </c>
      <c r="AS79" s="26">
        <v>1</v>
      </c>
      <c r="AT79" s="26">
        <v>1</v>
      </c>
      <c r="AU79" s="26">
        <v>0</v>
      </c>
      <c r="AV79" s="26">
        <v>0</v>
      </c>
      <c r="AW79" s="26">
        <v>1</v>
      </c>
      <c r="AX79" s="26">
        <v>2</v>
      </c>
      <c r="AY79" s="26">
        <v>1</v>
      </c>
      <c r="AZ79" s="26">
        <v>0</v>
      </c>
      <c r="BA79" s="26">
        <v>0</v>
      </c>
      <c r="CH79">
        <v>0.87670000000000003</v>
      </c>
    </row>
    <row r="80" spans="1:86" customFormat="1" ht="15" hidden="1" x14ac:dyDescent="0.25">
      <c r="A80" s="355"/>
      <c r="B80" s="356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356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356"/>
      <c r="AC80" s="230"/>
      <c r="AD80" s="230"/>
      <c r="AE80" s="230"/>
      <c r="AF80" s="230"/>
      <c r="AG80" s="230"/>
      <c r="AH80" s="230"/>
      <c r="AI80" s="356"/>
      <c r="AJ80" s="230"/>
      <c r="AK80" s="230"/>
      <c r="AL80" s="230"/>
      <c r="AM80" s="230"/>
      <c r="AN80" s="230"/>
      <c r="AO80" s="230"/>
      <c r="AP80" s="356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CH80">
        <v>2.1</v>
      </c>
    </row>
    <row r="81" spans="1:256" s="291" customFormat="1" x14ac:dyDescent="0.2">
      <c r="A81" s="357" t="s">
        <v>293</v>
      </c>
      <c r="B81" s="358"/>
      <c r="C81" s="359">
        <v>43831</v>
      </c>
      <c r="D81" s="359">
        <v>43862</v>
      </c>
      <c r="E81" s="359">
        <v>43891</v>
      </c>
      <c r="F81" s="359">
        <v>43922</v>
      </c>
      <c r="G81" s="359">
        <v>43952</v>
      </c>
      <c r="H81" s="359">
        <v>43983</v>
      </c>
      <c r="I81" s="359">
        <v>44013</v>
      </c>
      <c r="J81" s="359">
        <v>44044</v>
      </c>
      <c r="K81" s="359">
        <v>44075</v>
      </c>
      <c r="L81" s="359">
        <v>44105</v>
      </c>
      <c r="M81" s="359">
        <v>44136</v>
      </c>
      <c r="N81" s="359">
        <v>44166</v>
      </c>
      <c r="O81" s="358"/>
      <c r="P81" s="359">
        <v>44197</v>
      </c>
      <c r="Q81" s="359">
        <v>44228</v>
      </c>
      <c r="R81" s="359">
        <v>44256</v>
      </c>
      <c r="S81" s="359">
        <v>44287</v>
      </c>
      <c r="T81" s="359">
        <v>44317</v>
      </c>
      <c r="U81" s="359">
        <v>44348</v>
      </c>
      <c r="V81" s="359">
        <v>44378</v>
      </c>
      <c r="W81" s="359">
        <v>44409</v>
      </c>
      <c r="X81" s="359">
        <v>44440</v>
      </c>
      <c r="Y81" s="359">
        <v>44470</v>
      </c>
      <c r="Z81" s="359">
        <v>44501</v>
      </c>
      <c r="AA81" s="359">
        <v>44531</v>
      </c>
      <c r="AB81" s="358"/>
      <c r="AC81" s="359">
        <v>44562</v>
      </c>
      <c r="AD81" s="359">
        <v>44593</v>
      </c>
      <c r="AE81" s="359">
        <v>44621</v>
      </c>
      <c r="AF81" s="359">
        <v>44652</v>
      </c>
      <c r="AG81" s="359">
        <v>44682</v>
      </c>
      <c r="AH81" s="359">
        <v>44713</v>
      </c>
      <c r="AI81" s="358"/>
      <c r="AJ81" s="359">
        <v>44743</v>
      </c>
      <c r="AK81" s="359">
        <v>44774</v>
      </c>
      <c r="AL81" s="359">
        <v>44805</v>
      </c>
      <c r="AM81" s="359">
        <v>44835</v>
      </c>
      <c r="AN81" s="359">
        <v>44866</v>
      </c>
      <c r="AO81" s="359">
        <v>44896</v>
      </c>
      <c r="AP81" s="358"/>
      <c r="AQ81" s="359">
        <f t="shared" ref="AQ81:BA81" si="53">AQ$4</f>
        <v>44927</v>
      </c>
      <c r="AR81" s="359">
        <f t="shared" si="53"/>
        <v>44958</v>
      </c>
      <c r="AS81" s="359">
        <f t="shared" si="53"/>
        <v>44986</v>
      </c>
      <c r="AT81" s="359">
        <f t="shared" si="53"/>
        <v>45017</v>
      </c>
      <c r="AU81" s="359">
        <f t="shared" si="53"/>
        <v>45047</v>
      </c>
      <c r="AV81" s="359">
        <f t="shared" si="53"/>
        <v>45078</v>
      </c>
      <c r="AW81" s="359">
        <f t="shared" si="53"/>
        <v>45108</v>
      </c>
      <c r="AX81" s="359">
        <f t="shared" si="53"/>
        <v>45139</v>
      </c>
      <c r="AY81" s="359">
        <f t="shared" si="53"/>
        <v>45170</v>
      </c>
      <c r="AZ81" s="359" t="str">
        <f t="shared" si="53"/>
        <v>01-15-Out-23</v>
      </c>
      <c r="BA81" s="357">
        <f t="shared" si="53"/>
        <v>45200</v>
      </c>
      <c r="BB81" s="463" t="s">
        <v>293</v>
      </c>
      <c r="BC81" s="463"/>
      <c r="BD81" s="360" t="str">
        <f>BD24</f>
        <v>16-31-Out-23</v>
      </c>
      <c r="BE81" s="360">
        <f>BE24</f>
        <v>45200</v>
      </c>
      <c r="BF81" s="360" t="e">
        <f t="shared" ref="BF81:DE81" ca="1" si="54">BF$4</f>
        <v>#NAME?</v>
      </c>
      <c r="BG81" s="360" t="e">
        <f t="shared" ca="1" si="54"/>
        <v>#NAME?</v>
      </c>
      <c r="BH81" s="360" t="e">
        <f t="shared" ca="1" si="54"/>
        <v>#NAME?</v>
      </c>
      <c r="BI81" s="360" t="e">
        <f t="shared" ca="1" si="54"/>
        <v>#NAME?</v>
      </c>
      <c r="BJ81" s="360" t="e">
        <f t="shared" ca="1" si="54"/>
        <v>#NAME?</v>
      </c>
      <c r="BK81" s="360" t="e">
        <f t="shared" ca="1" si="54"/>
        <v>#NAME?</v>
      </c>
      <c r="BL81" s="360" t="e">
        <f t="shared" ca="1" si="54"/>
        <v>#NAME?</v>
      </c>
      <c r="BM81" s="360" t="e">
        <f t="shared" ca="1" si="54"/>
        <v>#NAME?</v>
      </c>
      <c r="BN81" s="360" t="e">
        <f t="shared" ca="1" si="54"/>
        <v>#NAME?</v>
      </c>
      <c r="BO81" s="360" t="e">
        <f t="shared" ca="1" si="54"/>
        <v>#NAME?</v>
      </c>
      <c r="BP81" s="360" t="e">
        <f t="shared" ca="1" si="54"/>
        <v>#NAME?</v>
      </c>
      <c r="BQ81" s="360" t="e">
        <f t="shared" ca="1" si="54"/>
        <v>#NAME?</v>
      </c>
      <c r="BR81" s="360" t="e">
        <f t="shared" ca="1" si="54"/>
        <v>#NAME?</v>
      </c>
      <c r="BS81" s="360" t="e">
        <f t="shared" ca="1" si="54"/>
        <v>#NAME?</v>
      </c>
      <c r="BT81" s="360" t="e">
        <f t="shared" ca="1" si="54"/>
        <v>#NAME?</v>
      </c>
      <c r="BU81" s="360" t="e">
        <f t="shared" ca="1" si="54"/>
        <v>#NAME?</v>
      </c>
      <c r="BV81" s="360" t="e">
        <f t="shared" ca="1" si="54"/>
        <v>#NAME?</v>
      </c>
      <c r="BW81" s="360" t="e">
        <f t="shared" ca="1" si="54"/>
        <v>#NAME?</v>
      </c>
      <c r="BX81" s="360" t="e">
        <f t="shared" ca="1" si="54"/>
        <v>#NAME?</v>
      </c>
      <c r="BY81" s="360" t="e">
        <f t="shared" ca="1" si="54"/>
        <v>#NAME?</v>
      </c>
      <c r="BZ81" s="360" t="e">
        <f t="shared" ca="1" si="54"/>
        <v>#NAME?</v>
      </c>
      <c r="CA81" s="360" t="e">
        <f t="shared" ca="1" si="54"/>
        <v>#NAME?</v>
      </c>
      <c r="CB81" s="360" t="e">
        <f t="shared" ca="1" si="54"/>
        <v>#NAME?</v>
      </c>
      <c r="CC81" s="360" t="e">
        <f t="shared" ca="1" si="54"/>
        <v>#NAME?</v>
      </c>
      <c r="CD81" s="360" t="e">
        <f t="shared" ca="1" si="54"/>
        <v>#NAME?</v>
      </c>
      <c r="CE81" s="360" t="e">
        <f t="shared" ca="1" si="54"/>
        <v>#NAME?</v>
      </c>
      <c r="CF81" s="360" t="e">
        <f t="shared" ca="1" si="54"/>
        <v>#NAME?</v>
      </c>
      <c r="CG81" s="360" t="e">
        <f t="shared" ca="1" si="54"/>
        <v>#NAME?</v>
      </c>
      <c r="CH81" s="360">
        <v>7.0883084293372862</v>
      </c>
      <c r="CI81" s="361" t="s">
        <v>293</v>
      </c>
      <c r="CJ81" s="362"/>
      <c r="CK81" s="360" t="str">
        <f t="shared" si="54"/>
        <v>16/03 à 31/03</v>
      </c>
      <c r="CL81" s="360">
        <v>46082</v>
      </c>
      <c r="CM81" s="360">
        <f t="shared" si="54"/>
        <v>46113</v>
      </c>
      <c r="CN81" s="360" t="str">
        <f t="shared" si="54"/>
        <v>01/05 à 15/05</v>
      </c>
      <c r="CO81" s="360" t="str">
        <f t="shared" si="54"/>
        <v>Meta</v>
      </c>
      <c r="CP81" s="360" t="str">
        <f t="shared" si="54"/>
        <v>16/05 à 31/05</v>
      </c>
      <c r="CQ81" s="360">
        <f t="shared" si="54"/>
        <v>46143</v>
      </c>
      <c r="CR81" s="360" t="e">
        <f t="shared" ca="1" si="54"/>
        <v>#NAME?</v>
      </c>
      <c r="CS81" s="360" t="e">
        <f t="shared" ca="1" si="54"/>
        <v>#NAME?</v>
      </c>
      <c r="CT81" s="360" t="e">
        <f t="shared" ca="1" si="54"/>
        <v>#NAME?</v>
      </c>
      <c r="CU81" s="360" t="e">
        <f t="shared" ca="1" si="54"/>
        <v>#NAME?</v>
      </c>
      <c r="CV81" s="360" t="e">
        <f t="shared" ca="1" si="54"/>
        <v>#NAME?</v>
      </c>
      <c r="CW81" s="360" t="e">
        <f t="shared" ca="1" si="54"/>
        <v>#NAME?</v>
      </c>
      <c r="CX81" s="360" t="e">
        <f t="shared" ca="1" si="54"/>
        <v>#NAME?</v>
      </c>
      <c r="CY81" s="360" t="e">
        <f t="shared" ca="1" si="54"/>
        <v>#NAME?</v>
      </c>
      <c r="CZ81" s="360" t="e">
        <f t="shared" ca="1" si="54"/>
        <v>#NAME?</v>
      </c>
      <c r="DA81" s="360" t="e">
        <f t="shared" ca="1" si="54"/>
        <v>#NAME?</v>
      </c>
      <c r="DB81" s="360" t="e">
        <f t="shared" ca="1" si="54"/>
        <v>#NAME?</v>
      </c>
      <c r="DC81" s="360" t="e">
        <f t="shared" ca="1" si="54"/>
        <v>#NAME?</v>
      </c>
      <c r="DD81" s="360" t="e">
        <f t="shared" ca="1" si="54"/>
        <v>#NAME?</v>
      </c>
      <c r="DE81" s="360" t="str">
        <f t="shared" si="54"/>
        <v>01/08 a 24/08</v>
      </c>
      <c r="DF81" s="290"/>
      <c r="DG81" s="290"/>
      <c r="DH81" s="290"/>
      <c r="DI81" s="290"/>
      <c r="DJ81" s="290"/>
      <c r="DK81" s="290"/>
      <c r="DL81" s="290"/>
      <c r="DM81" s="290"/>
      <c r="DN81" s="290"/>
      <c r="DO81" s="290"/>
      <c r="DP81" s="290"/>
      <c r="DQ81" s="290"/>
      <c r="DR81" s="290"/>
      <c r="DS81" s="290"/>
      <c r="DT81" s="290"/>
      <c r="DU81" s="290"/>
      <c r="DV81" s="290"/>
      <c r="DW81" s="290"/>
      <c r="DX81" s="290"/>
      <c r="DY81" s="290"/>
      <c r="DZ81" s="290"/>
      <c r="EA81" s="290"/>
      <c r="EB81" s="290"/>
      <c r="EC81" s="290"/>
      <c r="ED81" s="290"/>
      <c r="EE81" s="290"/>
      <c r="EF81" s="290"/>
      <c r="EG81" s="290"/>
      <c r="EH81" s="290"/>
      <c r="EI81" s="290"/>
      <c r="EJ81" s="290"/>
      <c r="EK81" s="290"/>
      <c r="EL81" s="290"/>
      <c r="EM81" s="290"/>
      <c r="EN81" s="290"/>
      <c r="EO81" s="290"/>
      <c r="EP81" s="290"/>
      <c r="EQ81" s="290"/>
      <c r="ER81" s="290"/>
      <c r="ES81" s="290"/>
      <c r="ET81" s="290"/>
      <c r="EU81" s="290"/>
      <c r="EV81" s="290"/>
      <c r="EW81" s="290"/>
      <c r="EX81" s="290"/>
      <c r="EY81" s="290"/>
      <c r="EZ81" s="290"/>
      <c r="FA81" s="290"/>
      <c r="FB81" s="290"/>
      <c r="FC81" s="290"/>
      <c r="FD81" s="290"/>
      <c r="FE81" s="290"/>
      <c r="FF81" s="290"/>
      <c r="FG81" s="290"/>
      <c r="FH81" s="290"/>
      <c r="FI81" s="290"/>
      <c r="FJ81" s="290"/>
      <c r="FK81" s="290"/>
      <c r="FL81" s="290"/>
      <c r="FM81" s="290"/>
      <c r="FN81" s="290"/>
      <c r="FO81" s="290"/>
      <c r="FP81" s="290"/>
      <c r="FQ81" s="290"/>
      <c r="FR81" s="290"/>
      <c r="FS81" s="290"/>
      <c r="FT81" s="290"/>
      <c r="FU81" s="290"/>
      <c r="FV81" s="290"/>
      <c r="FW81" s="290"/>
      <c r="FX81" s="290"/>
      <c r="FY81" s="290"/>
      <c r="FZ81" s="290"/>
      <c r="GA81" s="290"/>
      <c r="GB81" s="290"/>
      <c r="GC81" s="290"/>
      <c r="GD81" s="290"/>
      <c r="GE81" s="290"/>
      <c r="GF81" s="290"/>
      <c r="GG81" s="290"/>
      <c r="GH81" s="290"/>
      <c r="GI81" s="290"/>
      <c r="GJ81" s="290"/>
      <c r="GK81" s="290"/>
      <c r="GL81" s="290"/>
      <c r="GM81" s="290"/>
      <c r="GN81" s="290"/>
      <c r="GO81" s="290"/>
      <c r="GP81" s="290"/>
      <c r="GQ81" s="290"/>
      <c r="GR81" s="290"/>
      <c r="GS81" s="290"/>
      <c r="GT81" s="290"/>
      <c r="GU81" s="290"/>
      <c r="GV81" s="290"/>
      <c r="GW81" s="290"/>
      <c r="GX81" s="290"/>
      <c r="GY81" s="290"/>
      <c r="GZ81" s="290"/>
      <c r="HA81" s="290"/>
      <c r="HB81" s="290"/>
      <c r="HC81" s="290"/>
      <c r="HD81" s="290"/>
      <c r="HE81" s="290"/>
      <c r="HF81" s="290"/>
      <c r="HG81" s="290"/>
      <c r="HH81" s="290"/>
      <c r="HI81" s="290"/>
      <c r="HJ81" s="290"/>
      <c r="HK81" s="290"/>
      <c r="HL81" s="290"/>
      <c r="HM81" s="290"/>
      <c r="HN81" s="290"/>
      <c r="HO81" s="290"/>
      <c r="HP81" s="290"/>
      <c r="HQ81" s="290"/>
      <c r="HR81" s="290"/>
      <c r="HS81" s="290"/>
      <c r="HT81" s="290"/>
      <c r="HU81" s="290"/>
      <c r="HV81" s="290"/>
      <c r="HW81" s="290"/>
      <c r="HX81" s="290"/>
      <c r="HY81" s="290"/>
      <c r="HZ81" s="290"/>
      <c r="IA81" s="290"/>
      <c r="IB81" s="290"/>
      <c r="IC81" s="290"/>
      <c r="ID81" s="290"/>
      <c r="IE81" s="290"/>
      <c r="IF81" s="290"/>
      <c r="IG81" s="290"/>
      <c r="IH81" s="290"/>
      <c r="II81" s="290"/>
      <c r="IJ81" s="290"/>
      <c r="IK81" s="290"/>
      <c r="IL81" s="290"/>
      <c r="IM81" s="290"/>
      <c r="IN81" s="290"/>
      <c r="IO81" s="290"/>
      <c r="IP81" s="290"/>
      <c r="IQ81" s="290"/>
      <c r="IR81" s="290"/>
      <c r="IS81" s="290"/>
      <c r="IT81" s="290"/>
      <c r="IU81" s="290"/>
      <c r="IV81" s="290"/>
    </row>
    <row r="82" spans="1:256" s="269" customFormat="1" x14ac:dyDescent="0.2">
      <c r="A82" s="363" t="s">
        <v>294</v>
      </c>
      <c r="B82" s="364"/>
      <c r="C82" s="365">
        <v>0</v>
      </c>
      <c r="D82" s="365">
        <v>0</v>
      </c>
      <c r="E82" s="365">
        <v>0</v>
      </c>
      <c r="F82" s="365">
        <v>0</v>
      </c>
      <c r="G82" s="365">
        <v>0</v>
      </c>
      <c r="H82" s="365">
        <v>0</v>
      </c>
      <c r="I82" s="365">
        <v>0</v>
      </c>
      <c r="J82" s="365">
        <v>0</v>
      </c>
      <c r="K82" s="365">
        <v>0</v>
      </c>
      <c r="L82" s="365">
        <v>0</v>
      </c>
      <c r="M82" s="365">
        <v>0</v>
      </c>
      <c r="N82" s="365">
        <v>0</v>
      </c>
      <c r="O82" s="364"/>
      <c r="P82" s="365">
        <v>0</v>
      </c>
      <c r="Q82" s="365">
        <v>0</v>
      </c>
      <c r="R82" s="365">
        <v>0</v>
      </c>
      <c r="S82" s="365">
        <v>0</v>
      </c>
      <c r="T82" s="365">
        <v>0</v>
      </c>
      <c r="U82" s="365">
        <v>0</v>
      </c>
      <c r="V82" s="365">
        <v>0</v>
      </c>
      <c r="W82" s="365">
        <v>0</v>
      </c>
      <c r="X82" s="365">
        <v>0</v>
      </c>
      <c r="Y82" s="365">
        <v>0</v>
      </c>
      <c r="Z82" s="365">
        <v>0</v>
      </c>
      <c r="AA82" s="365">
        <v>0</v>
      </c>
      <c r="AB82" s="364"/>
      <c r="AC82" s="365">
        <v>1</v>
      </c>
      <c r="AD82" s="365">
        <v>1</v>
      </c>
      <c r="AE82" s="365">
        <v>1</v>
      </c>
      <c r="AF82" s="365">
        <v>1</v>
      </c>
      <c r="AG82" s="365">
        <v>0.7142857142857143</v>
      </c>
      <c r="AH82" s="365">
        <v>0.83333333333333337</v>
      </c>
      <c r="AI82" s="364"/>
      <c r="AJ82" s="365">
        <v>0.9</v>
      </c>
      <c r="AK82" s="365">
        <v>0.77777777777777779</v>
      </c>
      <c r="AL82" s="365">
        <v>0.5714285714285714</v>
      </c>
      <c r="AM82" s="365">
        <v>0.33333333333333331</v>
      </c>
      <c r="AN82" s="365">
        <v>0.625</v>
      </c>
      <c r="AO82" s="365">
        <v>0.33333333333333331</v>
      </c>
      <c r="AP82" s="364"/>
      <c r="AQ82" s="365">
        <v>1</v>
      </c>
      <c r="AR82" s="365">
        <v>0.6</v>
      </c>
      <c r="AS82" s="365">
        <v>0.53333333333333333</v>
      </c>
      <c r="AT82" s="365">
        <v>0.41666666666666669</v>
      </c>
      <c r="AU82" s="365">
        <v>0.61538461538461542</v>
      </c>
      <c r="AV82" s="365">
        <v>0</v>
      </c>
      <c r="AW82" s="365">
        <v>0.66666666666666663</v>
      </c>
      <c r="AX82" s="365">
        <v>0.27272727272727271</v>
      </c>
      <c r="AY82" s="365">
        <v>0.33333333333333331</v>
      </c>
      <c r="AZ82" s="351" t="s">
        <v>67</v>
      </c>
      <c r="BA82" s="366">
        <v>0.54545454545454541</v>
      </c>
      <c r="BB82" s="454" t="s">
        <v>294</v>
      </c>
      <c r="BC82" s="454"/>
      <c r="BD82" s="328" t="s">
        <v>67</v>
      </c>
      <c r="BE82" s="267">
        <f>BA82</f>
        <v>0.54545454545454541</v>
      </c>
      <c r="BF82" s="267">
        <v>0</v>
      </c>
      <c r="BG82" s="267">
        <v>0.5</v>
      </c>
      <c r="BH82" s="267">
        <v>0.21428571428571427</v>
      </c>
      <c r="BI82" s="267">
        <v>0.42857142857142855</v>
      </c>
      <c r="BJ82" s="267">
        <v>0</v>
      </c>
      <c r="BK82" s="267">
        <v>4.3478260869565216E-2</v>
      </c>
      <c r="BL82" s="267">
        <v>0.25</v>
      </c>
      <c r="BM82" s="267">
        <v>0</v>
      </c>
      <c r="BN82" s="267">
        <v>0.66666666666666663</v>
      </c>
      <c r="BO82" s="267">
        <v>0.61538461538461542</v>
      </c>
      <c r="BP82" s="267">
        <v>0.36363636363636365</v>
      </c>
      <c r="BQ82" s="267">
        <v>0.6</v>
      </c>
      <c r="BR82" s="267">
        <v>0.45454545454545453</v>
      </c>
      <c r="BS82" s="267">
        <v>0.41666666666666669</v>
      </c>
      <c r="BT82" s="267">
        <v>0.88888888888888884</v>
      </c>
      <c r="BU82" s="267">
        <v>0.8</v>
      </c>
      <c r="BV82" s="267">
        <v>0.66666666666666663</v>
      </c>
      <c r="BW82" s="267">
        <v>0.875</v>
      </c>
      <c r="BX82" s="267">
        <v>0.7142857142857143</v>
      </c>
      <c r="BY82" s="267">
        <v>0.625</v>
      </c>
      <c r="BZ82" s="267">
        <v>0.8571428571428571</v>
      </c>
      <c r="CA82" s="267">
        <v>0.66666666666666663</v>
      </c>
      <c r="CB82" s="267">
        <v>0.38461538461538464</v>
      </c>
      <c r="CC82" s="267">
        <v>0.95</v>
      </c>
      <c r="CD82" s="267">
        <v>0.52941176470588236</v>
      </c>
      <c r="CE82" s="267">
        <v>0.6</v>
      </c>
      <c r="CF82" s="267">
        <v>0.5714285714285714</v>
      </c>
      <c r="CG82" s="267">
        <v>0.55000000000000004</v>
      </c>
      <c r="CH82" s="267">
        <v>0</v>
      </c>
      <c r="CI82" s="367" t="s">
        <v>294</v>
      </c>
      <c r="CJ82" s="368"/>
      <c r="CK82" s="369">
        <v>0.06</v>
      </c>
      <c r="CL82" s="369">
        <v>7.0000000000000007E-2</v>
      </c>
      <c r="CM82" s="267">
        <v>0.5</v>
      </c>
      <c r="CN82" s="267">
        <v>0.94117647058823528</v>
      </c>
      <c r="CO82" s="267"/>
      <c r="CP82" s="267">
        <v>0.96153846153846156</v>
      </c>
      <c r="CQ82" s="267">
        <v>0.94120000000000004</v>
      </c>
      <c r="CR82" s="267">
        <v>0.96153846153846156</v>
      </c>
      <c r="CS82" s="267">
        <v>0</v>
      </c>
      <c r="CT82" s="267">
        <v>0</v>
      </c>
      <c r="CU82" s="267">
        <v>0</v>
      </c>
      <c r="CV82" s="267">
        <v>0</v>
      </c>
      <c r="CW82" s="267">
        <v>0</v>
      </c>
      <c r="CX82" s="267">
        <v>0</v>
      </c>
      <c r="CY82" s="267">
        <v>0</v>
      </c>
      <c r="CZ82" s="267">
        <v>0</v>
      </c>
      <c r="DA82" s="267">
        <v>0</v>
      </c>
      <c r="DB82" s="267">
        <v>0</v>
      </c>
      <c r="DC82" s="267">
        <v>0</v>
      </c>
      <c r="DD82" s="267">
        <v>0</v>
      </c>
      <c r="DE82" s="267">
        <v>0</v>
      </c>
      <c r="DF82" s="268"/>
      <c r="DG82" s="268"/>
      <c r="DH82" s="268"/>
      <c r="DI82" s="268"/>
      <c r="DJ82" s="268"/>
      <c r="DK82" s="268"/>
      <c r="DL82" s="268"/>
      <c r="DM82" s="268"/>
      <c r="DN82" s="268"/>
      <c r="DO82" s="268"/>
      <c r="DP82" s="268"/>
      <c r="DQ82" s="268"/>
      <c r="DR82" s="268"/>
      <c r="DS82" s="268"/>
      <c r="DT82" s="268"/>
      <c r="DU82" s="268"/>
      <c r="DV82" s="268"/>
      <c r="DW82" s="268"/>
      <c r="DX82" s="268"/>
      <c r="DY82" s="268"/>
      <c r="DZ82" s="268"/>
      <c r="EA82" s="268"/>
      <c r="EB82" s="268"/>
      <c r="EC82" s="268"/>
      <c r="ED82" s="268"/>
      <c r="EE82" s="268"/>
      <c r="EF82" s="268"/>
      <c r="EG82" s="268"/>
      <c r="EH82" s="268"/>
      <c r="EI82" s="268"/>
      <c r="EJ82" s="268"/>
      <c r="EK82" s="268"/>
      <c r="EL82" s="268"/>
      <c r="EM82" s="268"/>
      <c r="EN82" s="268"/>
      <c r="EO82" s="268"/>
      <c r="EP82" s="268"/>
      <c r="EQ82" s="268"/>
      <c r="ER82" s="268"/>
      <c r="ES82" s="268"/>
      <c r="ET82" s="268"/>
      <c r="EU82" s="268"/>
      <c r="EV82" s="268"/>
      <c r="EW82" s="268"/>
      <c r="EX82" s="268"/>
      <c r="EY82" s="268"/>
      <c r="EZ82" s="268"/>
      <c r="FA82" s="268"/>
      <c r="FB82" s="268"/>
      <c r="FC82" s="268"/>
      <c r="FD82" s="268"/>
      <c r="FE82" s="268"/>
      <c r="FF82" s="268"/>
      <c r="FG82" s="268"/>
      <c r="FH82" s="268"/>
      <c r="FI82" s="268"/>
      <c r="FJ82" s="268"/>
      <c r="FK82" s="268"/>
      <c r="FL82" s="268"/>
      <c r="FM82" s="268"/>
      <c r="FN82" s="268"/>
      <c r="FO82" s="268"/>
      <c r="FP82" s="268"/>
      <c r="FQ82" s="268"/>
      <c r="FR82" s="268"/>
      <c r="FS82" s="268"/>
      <c r="FT82" s="268"/>
      <c r="FU82" s="268"/>
      <c r="FV82" s="268"/>
      <c r="FW82" s="268"/>
      <c r="FX82" s="268"/>
      <c r="FY82" s="268"/>
      <c r="FZ82" s="268"/>
      <c r="GA82" s="268"/>
      <c r="GB82" s="268"/>
      <c r="GC82" s="268"/>
      <c r="GD82" s="268"/>
      <c r="GE82" s="268"/>
      <c r="GF82" s="268"/>
      <c r="GG82" s="268"/>
      <c r="GH82" s="268"/>
      <c r="GI82" s="268"/>
      <c r="GJ82" s="268"/>
      <c r="GK82" s="268"/>
      <c r="GL82" s="268"/>
      <c r="GM82" s="268"/>
      <c r="GN82" s="268"/>
      <c r="GO82" s="268"/>
      <c r="GP82" s="268"/>
      <c r="GQ82" s="268"/>
      <c r="GR82" s="268"/>
      <c r="GS82" s="268"/>
      <c r="GT82" s="268"/>
      <c r="GU82" s="268"/>
      <c r="GV82" s="268"/>
      <c r="GW82" s="268"/>
      <c r="GX82" s="268"/>
      <c r="GY82" s="268"/>
      <c r="GZ82" s="268"/>
      <c r="HA82" s="268"/>
      <c r="HB82" s="268"/>
      <c r="HC82" s="268"/>
      <c r="HD82" s="268"/>
      <c r="HE82" s="268"/>
      <c r="HF82" s="268"/>
      <c r="HG82" s="268"/>
      <c r="HH82" s="268"/>
      <c r="HI82" s="268"/>
      <c r="HJ82" s="268"/>
      <c r="HK82" s="268"/>
      <c r="HL82" s="268"/>
      <c r="HM82" s="268"/>
      <c r="HN82" s="268"/>
      <c r="HO82" s="268"/>
      <c r="HP82" s="268"/>
      <c r="HQ82" s="268"/>
      <c r="HR82" s="268"/>
      <c r="HS82" s="268"/>
      <c r="HT82" s="268"/>
      <c r="HU82" s="268"/>
      <c r="HV82" s="268"/>
      <c r="HW82" s="268"/>
      <c r="HX82" s="268"/>
      <c r="HY82" s="268"/>
      <c r="HZ82" s="268"/>
      <c r="IA82" s="268"/>
      <c r="IB82" s="268"/>
      <c r="IC82" s="268"/>
      <c r="ID82" s="268"/>
      <c r="IE82" s="268"/>
      <c r="IF82" s="268"/>
      <c r="IG82" s="268"/>
      <c r="IH82" s="268"/>
      <c r="II82" s="268"/>
      <c r="IJ82" s="268"/>
      <c r="IK82" s="268"/>
      <c r="IL82" s="268"/>
      <c r="IM82" s="268"/>
      <c r="IN82" s="268"/>
      <c r="IO82" s="268"/>
      <c r="IP82" s="268"/>
      <c r="IQ82" s="268"/>
      <c r="IR82" s="268"/>
      <c r="IS82" s="268"/>
      <c r="IT82" s="268"/>
      <c r="IU82" s="268"/>
      <c r="IV82" s="268"/>
    </row>
    <row r="83" spans="1:256" s="268" customFormat="1" x14ac:dyDescent="0.25">
      <c r="A83" s="370" t="s">
        <v>295</v>
      </c>
      <c r="B83" s="364"/>
      <c r="C83" s="365">
        <v>0.97849999999999993</v>
      </c>
      <c r="D83" s="365">
        <v>0.97559999999999991</v>
      </c>
      <c r="E83" s="365">
        <v>0.96520000000000006</v>
      </c>
      <c r="F83" s="365">
        <v>0.94930000000000003</v>
      </c>
      <c r="G83" s="365">
        <v>0.99720000000000009</v>
      </c>
      <c r="H83" s="365">
        <v>0.96739999999999993</v>
      </c>
      <c r="I83" s="365">
        <v>0.94799999999999995</v>
      </c>
      <c r="J83" s="365">
        <v>0.96140000000000003</v>
      </c>
      <c r="K83" s="365">
        <v>0.94499999999999995</v>
      </c>
      <c r="L83" s="365">
        <v>0.96210000000000007</v>
      </c>
      <c r="M83" s="365">
        <v>0.95290000000000008</v>
      </c>
      <c r="N83" s="365">
        <v>0.94600000000000006</v>
      </c>
      <c r="O83" s="364"/>
      <c r="P83" s="365">
        <v>0.9467000000000001</v>
      </c>
      <c r="Q83" s="365">
        <v>0.96430000000000005</v>
      </c>
      <c r="R83" s="365">
        <v>0.97170000000000001</v>
      </c>
      <c r="S83" s="365">
        <v>0.93609999999999993</v>
      </c>
      <c r="T83" s="365">
        <v>0.95750000000000002</v>
      </c>
      <c r="U83" s="365">
        <v>0.94300000000000006</v>
      </c>
      <c r="V83" s="365">
        <v>0.95750000000000002</v>
      </c>
      <c r="W83" s="365">
        <v>0.96709999999999996</v>
      </c>
      <c r="X83" s="365">
        <v>0.92799999999999994</v>
      </c>
      <c r="Y83" s="365">
        <v>0.94130000000000003</v>
      </c>
      <c r="Z83" s="365">
        <v>0.93809999999999993</v>
      </c>
      <c r="AA83" s="365">
        <v>0.91549999999999998</v>
      </c>
      <c r="AB83" s="364"/>
      <c r="AC83" s="365">
        <v>0.9012</v>
      </c>
      <c r="AD83" s="365">
        <v>0.89280000000000004</v>
      </c>
      <c r="AE83" s="365">
        <v>0.90600000000000003</v>
      </c>
      <c r="AF83" s="365">
        <v>0.89399999999999991</v>
      </c>
      <c r="AG83" s="365">
        <v>0.89409999999999989</v>
      </c>
      <c r="AH83" s="365">
        <v>0.93835000000000002</v>
      </c>
      <c r="AI83" s="364"/>
      <c r="AJ83" s="365">
        <v>0.90200000000000002</v>
      </c>
      <c r="AK83" s="365">
        <v>0.87339999999999995</v>
      </c>
      <c r="AL83" s="365">
        <v>0.91339999999999999</v>
      </c>
      <c r="AM83" s="365">
        <v>0.85240000000000005</v>
      </c>
      <c r="AN83" s="365">
        <v>0.8156000000000001</v>
      </c>
      <c r="AO83" s="365">
        <v>0.87779999999999991</v>
      </c>
      <c r="AP83" s="364"/>
      <c r="AQ83" s="365">
        <v>0.92630000000000012</v>
      </c>
      <c r="AR83" s="365">
        <v>0.93369999999999997</v>
      </c>
      <c r="AS83" s="365">
        <v>0.91870000000000007</v>
      </c>
      <c r="AT83" s="365">
        <v>0.91660000000000008</v>
      </c>
      <c r="AU83" s="365">
        <v>0.9464999999999999</v>
      </c>
      <c r="AV83" s="365">
        <v>0.97930000000000006</v>
      </c>
      <c r="AW83" s="365">
        <v>0.94009999999999994</v>
      </c>
      <c r="AX83" s="365">
        <v>0.94860000000000011</v>
      </c>
      <c r="AY83" s="365">
        <v>0.88389999999999991</v>
      </c>
      <c r="AZ83" s="352" t="s">
        <v>67</v>
      </c>
      <c r="BA83" s="366">
        <v>0.94950000000000001</v>
      </c>
      <c r="BB83" s="454" t="s">
        <v>295</v>
      </c>
      <c r="BC83" s="454"/>
      <c r="BD83" s="331" t="s">
        <v>67</v>
      </c>
      <c r="BE83" s="267">
        <f>BA83</f>
        <v>0.94950000000000001</v>
      </c>
      <c r="BF83" s="267">
        <v>0.93090000000000006</v>
      </c>
      <c r="BG83" s="267">
        <v>0.95879999999999999</v>
      </c>
      <c r="BH83" s="267">
        <v>0.92080000000000006</v>
      </c>
      <c r="BI83" s="267">
        <v>0.91260000000000008</v>
      </c>
      <c r="BJ83" s="267">
        <v>0.90189999999999992</v>
      </c>
      <c r="BK83" s="267">
        <v>0.91189999999999993</v>
      </c>
      <c r="BL83" s="267">
        <v>0.89009999999999989</v>
      </c>
      <c r="BM83" s="267">
        <v>0.91649999999999998</v>
      </c>
      <c r="BN83" s="267">
        <v>0.90800000000000003</v>
      </c>
      <c r="BO83" s="267">
        <v>0.91820000000000002</v>
      </c>
      <c r="BP83" s="267">
        <v>0.9657</v>
      </c>
      <c r="BQ83" s="267">
        <v>0.90600000000000003</v>
      </c>
      <c r="BR83" s="267">
        <v>0.87519999999999998</v>
      </c>
      <c r="BS83" s="267">
        <v>0.88800000000000001</v>
      </c>
      <c r="BT83" s="267">
        <v>0.90310000000000001</v>
      </c>
      <c r="BU83" s="267">
        <v>0.92499999999999993</v>
      </c>
      <c r="BV83" s="267">
        <v>0.91110000000000002</v>
      </c>
      <c r="BW83" s="267">
        <v>0.89739999999999998</v>
      </c>
      <c r="BX83" s="267">
        <v>0.9254</v>
      </c>
      <c r="BY83" s="267">
        <v>0.90739999999999998</v>
      </c>
      <c r="BZ83" s="267">
        <v>0.93799999999999994</v>
      </c>
      <c r="CA83" s="267">
        <v>0.96529999999999994</v>
      </c>
      <c r="CB83" s="267">
        <v>0.8347</v>
      </c>
      <c r="CC83" s="267">
        <v>0.86070000000000002</v>
      </c>
      <c r="CD83" s="267">
        <v>0.97140000000000004</v>
      </c>
      <c r="CE83" s="267">
        <v>0.97709999999999997</v>
      </c>
      <c r="CF83" s="267">
        <v>0.96740000000000004</v>
      </c>
      <c r="CG83" s="267">
        <v>0.82919999999999994</v>
      </c>
      <c r="CH83" s="267">
        <v>0</v>
      </c>
      <c r="CI83" s="367" t="s">
        <v>295</v>
      </c>
      <c r="CJ83" s="368"/>
      <c r="CK83" s="369">
        <v>0.88</v>
      </c>
      <c r="CL83" s="369">
        <v>0.89180000000000004</v>
      </c>
      <c r="CM83" s="267">
        <v>0.90959999999999996</v>
      </c>
      <c r="CN83" s="267">
        <v>0.90700000000000003</v>
      </c>
      <c r="CO83" s="267"/>
      <c r="CP83" s="267">
        <v>0.92049999999999998</v>
      </c>
      <c r="CQ83" s="267">
        <v>0.90700000000000003</v>
      </c>
      <c r="CR83" s="267">
        <v>0.92049999999999998</v>
      </c>
      <c r="CS83" s="267">
        <v>0</v>
      </c>
      <c r="CT83" s="267">
        <v>0</v>
      </c>
      <c r="CU83" s="267">
        <v>0</v>
      </c>
      <c r="CV83" s="267">
        <v>0</v>
      </c>
      <c r="CW83" s="267">
        <v>0</v>
      </c>
      <c r="CX83" s="267">
        <v>0</v>
      </c>
      <c r="CY83" s="267">
        <v>0</v>
      </c>
      <c r="CZ83" s="267">
        <v>0</v>
      </c>
      <c r="DA83" s="267">
        <v>0</v>
      </c>
      <c r="DB83" s="267">
        <v>0</v>
      </c>
      <c r="DC83" s="267">
        <v>0</v>
      </c>
      <c r="DD83" s="267">
        <v>0</v>
      </c>
      <c r="DE83" s="267">
        <v>0</v>
      </c>
    </row>
    <row r="84" spans="1:256" x14ac:dyDescent="0.25"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P84" s="356"/>
      <c r="AQ84" s="230"/>
      <c r="AR84" s="230"/>
      <c r="AS84" s="230"/>
      <c r="AT84" s="230"/>
      <c r="AU84" s="230"/>
      <c r="AV84" s="230"/>
      <c r="AW84" s="230"/>
      <c r="AX84" s="230"/>
      <c r="AY84" s="230"/>
      <c r="AZ84" s="230"/>
      <c r="BA84" s="230"/>
      <c r="BB84" s="230"/>
      <c r="BC84" s="230"/>
      <c r="BD84" s="230"/>
      <c r="BE84" s="230"/>
      <c r="BF84" s="230"/>
      <c r="BG84" s="230"/>
      <c r="BH84" s="230"/>
      <c r="BI84" s="230"/>
      <c r="BJ84" s="230"/>
      <c r="BK84" s="230"/>
      <c r="BL84" s="230"/>
      <c r="BM84" s="230"/>
      <c r="BN84" s="230"/>
      <c r="BO84" s="230"/>
      <c r="BP84" s="230"/>
      <c r="BQ84" s="230"/>
      <c r="BR84" s="230"/>
      <c r="BS84" s="230"/>
      <c r="BT84" s="230"/>
      <c r="BU84" s="230"/>
      <c r="BV84" s="230"/>
      <c r="BW84" s="230"/>
      <c r="BX84" s="230"/>
      <c r="BY84" s="230"/>
      <c r="BZ84" s="230"/>
      <c r="CA84" s="230"/>
      <c r="CB84" s="230"/>
      <c r="CC84" s="230"/>
      <c r="CD84" s="230"/>
      <c r="CE84" s="230"/>
      <c r="CF84" s="230"/>
      <c r="CG84" s="230"/>
      <c r="CH84" s="230">
        <v>0</v>
      </c>
      <c r="CI84" s="230"/>
      <c r="CJ84" s="230"/>
      <c r="CK84" s="230"/>
      <c r="CL84" s="230"/>
      <c r="CM84" s="230"/>
      <c r="CN84" s="230"/>
      <c r="CO84" s="230"/>
      <c r="CP84" s="230"/>
      <c r="CQ84" s="230"/>
      <c r="CR84" s="230"/>
      <c r="CS84" s="230"/>
      <c r="CT84" s="230"/>
      <c r="CU84" s="230"/>
      <c r="CV84" s="230"/>
      <c r="CW84" s="230"/>
      <c r="CX84" s="230"/>
      <c r="CY84" s="230"/>
      <c r="CZ84" s="230"/>
      <c r="DA84" s="230"/>
      <c r="DB84" s="230"/>
      <c r="DC84" s="230"/>
      <c r="DD84" s="230"/>
      <c r="DE84" s="230"/>
    </row>
    <row r="85" spans="1:256" s="291" customFormat="1" x14ac:dyDescent="0.2">
      <c r="A85" s="371" t="s">
        <v>296</v>
      </c>
      <c r="B85" s="371" t="s">
        <v>297</v>
      </c>
      <c r="C85" s="371">
        <v>43831</v>
      </c>
      <c r="D85" s="371">
        <v>43862</v>
      </c>
      <c r="E85" s="371">
        <v>43891</v>
      </c>
      <c r="F85" s="371">
        <v>43922</v>
      </c>
      <c r="G85" s="371">
        <v>43952</v>
      </c>
      <c r="H85" s="371">
        <v>43983</v>
      </c>
      <c r="I85" s="371">
        <v>44013</v>
      </c>
      <c r="J85" s="371">
        <v>44044</v>
      </c>
      <c r="K85" s="371">
        <v>44075</v>
      </c>
      <c r="L85" s="371">
        <v>44105</v>
      </c>
      <c r="M85" s="371">
        <v>44136</v>
      </c>
      <c r="N85" s="371">
        <v>44166</v>
      </c>
      <c r="O85" s="371" t="s">
        <v>297</v>
      </c>
      <c r="P85" s="371">
        <v>44197</v>
      </c>
      <c r="Q85" s="371">
        <v>44228</v>
      </c>
      <c r="R85" s="371">
        <v>44256</v>
      </c>
      <c r="S85" s="371">
        <v>44287</v>
      </c>
      <c r="T85" s="371">
        <v>44317</v>
      </c>
      <c r="U85" s="371">
        <v>44348</v>
      </c>
      <c r="V85" s="371">
        <v>44378</v>
      </c>
      <c r="W85" s="371">
        <v>44409</v>
      </c>
      <c r="X85" s="371">
        <v>44440</v>
      </c>
      <c r="Y85" s="371">
        <v>44470</v>
      </c>
      <c r="Z85" s="371">
        <v>44501</v>
      </c>
      <c r="AA85" s="371">
        <v>44531</v>
      </c>
      <c r="AB85" s="371" t="s">
        <v>297</v>
      </c>
      <c r="AC85" s="371">
        <v>44562</v>
      </c>
      <c r="AD85" s="371">
        <v>44593</v>
      </c>
      <c r="AE85" s="371">
        <v>44621</v>
      </c>
      <c r="AF85" s="371">
        <v>44652</v>
      </c>
      <c r="AG85" s="371">
        <v>44682</v>
      </c>
      <c r="AH85" s="371">
        <v>44713</v>
      </c>
      <c r="AI85" s="371" t="s">
        <v>297</v>
      </c>
      <c r="AJ85" s="371">
        <v>44743</v>
      </c>
      <c r="AK85" s="371">
        <v>44774</v>
      </c>
      <c r="AL85" s="371">
        <v>44805</v>
      </c>
      <c r="AM85" s="371">
        <v>44835</v>
      </c>
      <c r="AN85" s="371">
        <v>44866</v>
      </c>
      <c r="AO85" s="371">
        <v>44896</v>
      </c>
      <c r="AP85" s="372" t="str">
        <f>AP24</f>
        <v>Meta</v>
      </c>
      <c r="AQ85" s="371">
        <f t="shared" ref="AQ85:BA85" si="55">AQ81</f>
        <v>44927</v>
      </c>
      <c r="AR85" s="371">
        <f t="shared" si="55"/>
        <v>44958</v>
      </c>
      <c r="AS85" s="371">
        <f t="shared" si="55"/>
        <v>44986</v>
      </c>
      <c r="AT85" s="371">
        <f t="shared" si="55"/>
        <v>45017</v>
      </c>
      <c r="AU85" s="371">
        <f t="shared" si="55"/>
        <v>45047</v>
      </c>
      <c r="AV85" s="371">
        <f t="shared" si="55"/>
        <v>45078</v>
      </c>
      <c r="AW85" s="371">
        <f t="shared" si="55"/>
        <v>45108</v>
      </c>
      <c r="AX85" s="371">
        <f t="shared" si="55"/>
        <v>45139</v>
      </c>
      <c r="AY85" s="372">
        <f t="shared" si="55"/>
        <v>45170</v>
      </c>
      <c r="AZ85" s="372" t="str">
        <f t="shared" si="55"/>
        <v>01-15-Out-23</v>
      </c>
      <c r="BA85" s="372">
        <f t="shared" si="55"/>
        <v>45200</v>
      </c>
      <c r="BB85" s="373" t="s">
        <v>296</v>
      </c>
      <c r="BC85" s="373" t="str">
        <f>BC24</f>
        <v>Meta</v>
      </c>
      <c r="BD85" s="374" t="str">
        <f t="shared" ref="BD85:DE85" si="56">BD81</f>
        <v>16-31-Out-23</v>
      </c>
      <c r="BE85" s="374">
        <f t="shared" si="56"/>
        <v>45200</v>
      </c>
      <c r="BF85" s="374" t="e">
        <f t="shared" ca="1" si="56"/>
        <v>#NAME?</v>
      </c>
      <c r="BG85" s="374" t="e">
        <f t="shared" ca="1" si="56"/>
        <v>#NAME?</v>
      </c>
      <c r="BH85" s="374" t="e">
        <f t="shared" ca="1" si="56"/>
        <v>#NAME?</v>
      </c>
      <c r="BI85" s="374" t="e">
        <f t="shared" ca="1" si="56"/>
        <v>#NAME?</v>
      </c>
      <c r="BJ85" s="374" t="e">
        <f t="shared" ca="1" si="56"/>
        <v>#NAME?</v>
      </c>
      <c r="BK85" s="374" t="e">
        <f t="shared" ca="1" si="56"/>
        <v>#NAME?</v>
      </c>
      <c r="BL85" s="374" t="e">
        <f t="shared" ca="1" si="56"/>
        <v>#NAME?</v>
      </c>
      <c r="BM85" s="374" t="e">
        <f t="shared" ca="1" si="56"/>
        <v>#NAME?</v>
      </c>
      <c r="BN85" s="374" t="e">
        <f t="shared" ca="1" si="56"/>
        <v>#NAME?</v>
      </c>
      <c r="BO85" s="374" t="e">
        <f t="shared" ca="1" si="56"/>
        <v>#NAME?</v>
      </c>
      <c r="BP85" s="374" t="e">
        <f t="shared" ca="1" si="56"/>
        <v>#NAME?</v>
      </c>
      <c r="BQ85" s="374" t="e">
        <f t="shared" ca="1" si="56"/>
        <v>#NAME?</v>
      </c>
      <c r="BR85" s="374" t="e">
        <f t="shared" ca="1" si="56"/>
        <v>#NAME?</v>
      </c>
      <c r="BS85" s="374" t="e">
        <f t="shared" ca="1" si="56"/>
        <v>#NAME?</v>
      </c>
      <c r="BT85" s="374" t="e">
        <f t="shared" ca="1" si="56"/>
        <v>#NAME?</v>
      </c>
      <c r="BU85" s="374" t="e">
        <f t="shared" ca="1" si="56"/>
        <v>#NAME?</v>
      </c>
      <c r="BV85" s="374" t="e">
        <f t="shared" ca="1" si="56"/>
        <v>#NAME?</v>
      </c>
      <c r="BW85" s="374" t="e">
        <f t="shared" ca="1" si="56"/>
        <v>#NAME?</v>
      </c>
      <c r="BX85" s="374" t="e">
        <f t="shared" ca="1" si="56"/>
        <v>#NAME?</v>
      </c>
      <c r="BY85" s="374" t="e">
        <f t="shared" ca="1" si="56"/>
        <v>#NAME?</v>
      </c>
      <c r="BZ85" s="374" t="e">
        <f t="shared" ca="1" si="56"/>
        <v>#NAME?</v>
      </c>
      <c r="CA85" s="374" t="e">
        <f t="shared" ca="1" si="56"/>
        <v>#NAME?</v>
      </c>
      <c r="CB85" s="374" t="e">
        <f t="shared" ca="1" si="56"/>
        <v>#NAME?</v>
      </c>
      <c r="CC85" s="374" t="e">
        <f t="shared" ca="1" si="56"/>
        <v>#NAME?</v>
      </c>
      <c r="CD85" s="374" t="e">
        <f t="shared" ca="1" si="56"/>
        <v>#NAME?</v>
      </c>
      <c r="CE85" s="374" t="e">
        <f t="shared" ca="1" si="56"/>
        <v>#NAME?</v>
      </c>
      <c r="CF85" s="374" t="e">
        <f t="shared" ca="1" si="56"/>
        <v>#NAME?</v>
      </c>
      <c r="CG85" s="374" t="e">
        <f t="shared" ca="1" si="56"/>
        <v>#NAME?</v>
      </c>
      <c r="CH85" s="374"/>
      <c r="CI85" s="373" t="s">
        <v>296</v>
      </c>
      <c r="CJ85" s="373" t="str">
        <f>CJ24</f>
        <v>Meta</v>
      </c>
      <c r="CK85" s="374" t="str">
        <f t="shared" si="56"/>
        <v>16/03 à 31/03</v>
      </c>
      <c r="CL85" s="374"/>
      <c r="CM85" s="374">
        <f t="shared" si="56"/>
        <v>46113</v>
      </c>
      <c r="CN85" s="374" t="str">
        <f t="shared" si="56"/>
        <v>01/05 à 15/05</v>
      </c>
      <c r="CO85" s="374" t="str">
        <f t="shared" si="56"/>
        <v>Meta</v>
      </c>
      <c r="CP85" s="374" t="str">
        <f t="shared" si="56"/>
        <v>16/05 à 31/05</v>
      </c>
      <c r="CQ85" s="374">
        <f t="shared" si="56"/>
        <v>46143</v>
      </c>
      <c r="CR85" s="374" t="e">
        <f t="shared" ca="1" si="56"/>
        <v>#NAME?</v>
      </c>
      <c r="CS85" s="374" t="e">
        <f t="shared" ca="1" si="56"/>
        <v>#NAME?</v>
      </c>
      <c r="CT85" s="374" t="e">
        <f t="shared" ca="1" si="56"/>
        <v>#NAME?</v>
      </c>
      <c r="CU85" s="374" t="e">
        <f t="shared" ca="1" si="56"/>
        <v>#NAME?</v>
      </c>
      <c r="CV85" s="374" t="e">
        <f t="shared" ca="1" si="56"/>
        <v>#NAME?</v>
      </c>
      <c r="CW85" s="374" t="e">
        <f t="shared" ca="1" si="56"/>
        <v>#NAME?</v>
      </c>
      <c r="CX85" s="374" t="e">
        <f t="shared" ca="1" si="56"/>
        <v>#NAME?</v>
      </c>
      <c r="CY85" s="374" t="e">
        <f t="shared" ca="1" si="56"/>
        <v>#NAME?</v>
      </c>
      <c r="CZ85" s="374" t="e">
        <f t="shared" ca="1" si="56"/>
        <v>#NAME?</v>
      </c>
      <c r="DA85" s="374" t="e">
        <f t="shared" ca="1" si="56"/>
        <v>#NAME?</v>
      </c>
      <c r="DB85" s="374" t="e">
        <f t="shared" ca="1" si="56"/>
        <v>#NAME?</v>
      </c>
      <c r="DC85" s="374" t="e">
        <f t="shared" ca="1" si="56"/>
        <v>#NAME?</v>
      </c>
      <c r="DD85" s="374" t="e">
        <f t="shared" ca="1" si="56"/>
        <v>#NAME?</v>
      </c>
      <c r="DE85" s="374" t="str">
        <f t="shared" si="56"/>
        <v>01/08 a 24/08</v>
      </c>
      <c r="DF85" s="290"/>
      <c r="DG85" s="290"/>
      <c r="DH85" s="290"/>
      <c r="DI85" s="290"/>
      <c r="DJ85" s="290"/>
      <c r="DK85" s="290"/>
      <c r="DL85" s="290"/>
      <c r="DM85" s="290"/>
      <c r="DN85" s="290"/>
      <c r="DO85" s="290"/>
      <c r="DP85" s="290"/>
      <c r="DQ85" s="290"/>
      <c r="DR85" s="290"/>
      <c r="DS85" s="290"/>
      <c r="DT85" s="290"/>
      <c r="DU85" s="290"/>
      <c r="DV85" s="290"/>
      <c r="DW85" s="290"/>
      <c r="DX85" s="290"/>
      <c r="DY85" s="290"/>
      <c r="DZ85" s="290"/>
      <c r="EA85" s="290"/>
      <c r="EB85" s="290"/>
      <c r="EC85" s="290"/>
      <c r="ED85" s="290"/>
      <c r="EE85" s="290"/>
      <c r="EF85" s="290"/>
      <c r="EG85" s="290"/>
      <c r="EH85" s="290"/>
      <c r="EI85" s="290"/>
      <c r="EJ85" s="290"/>
      <c r="EK85" s="290"/>
      <c r="EL85" s="290"/>
      <c r="EM85" s="290"/>
      <c r="EN85" s="290"/>
      <c r="EO85" s="290"/>
      <c r="EP85" s="290"/>
      <c r="EQ85" s="290"/>
      <c r="ER85" s="290"/>
      <c r="ES85" s="290"/>
      <c r="ET85" s="290"/>
      <c r="EU85" s="290"/>
      <c r="EV85" s="290"/>
      <c r="EW85" s="290"/>
      <c r="EX85" s="290"/>
      <c r="EY85" s="290"/>
      <c r="EZ85" s="290"/>
      <c r="FA85" s="290"/>
      <c r="FB85" s="290"/>
      <c r="FC85" s="290"/>
      <c r="FD85" s="290"/>
      <c r="FE85" s="290"/>
      <c r="FF85" s="290"/>
      <c r="FG85" s="290"/>
      <c r="FH85" s="290"/>
      <c r="FI85" s="290"/>
      <c r="FJ85" s="290"/>
      <c r="FK85" s="290"/>
      <c r="FL85" s="290"/>
      <c r="FM85" s="290"/>
      <c r="FN85" s="290"/>
      <c r="FO85" s="290"/>
      <c r="FP85" s="290"/>
      <c r="FQ85" s="290"/>
      <c r="FR85" s="290"/>
      <c r="FS85" s="290"/>
      <c r="FT85" s="290"/>
      <c r="FU85" s="290"/>
      <c r="FV85" s="290"/>
      <c r="FW85" s="290"/>
      <c r="FX85" s="290"/>
      <c r="FY85" s="290"/>
      <c r="FZ85" s="290"/>
      <c r="GA85" s="290"/>
      <c r="GB85" s="290"/>
      <c r="GC85" s="290"/>
      <c r="GD85" s="290"/>
      <c r="GE85" s="290"/>
      <c r="GF85" s="290"/>
      <c r="GG85" s="290"/>
      <c r="GH85" s="290"/>
      <c r="GI85" s="290"/>
      <c r="GJ85" s="290"/>
      <c r="GK85" s="290"/>
      <c r="GL85" s="290"/>
      <c r="GM85" s="290"/>
      <c r="GN85" s="290"/>
      <c r="GO85" s="290"/>
      <c r="GP85" s="290"/>
      <c r="GQ85" s="290"/>
      <c r="GR85" s="290"/>
      <c r="GS85" s="290"/>
      <c r="GT85" s="290"/>
      <c r="GU85" s="290"/>
      <c r="GV85" s="290"/>
      <c r="GW85" s="290"/>
      <c r="GX85" s="290"/>
      <c r="GY85" s="290"/>
      <c r="GZ85" s="290"/>
      <c r="HA85" s="290"/>
      <c r="HB85" s="290"/>
      <c r="HC85" s="290"/>
      <c r="HD85" s="290"/>
      <c r="HE85" s="290"/>
      <c r="HF85" s="290"/>
      <c r="HG85" s="290"/>
      <c r="HH85" s="290"/>
      <c r="HI85" s="290"/>
      <c r="HJ85" s="290"/>
      <c r="HK85" s="290"/>
      <c r="HL85" s="290"/>
      <c r="HM85" s="290"/>
      <c r="HN85" s="290"/>
      <c r="HO85" s="290"/>
      <c r="HP85" s="290"/>
      <c r="HQ85" s="290"/>
      <c r="HR85" s="290"/>
      <c r="HS85" s="290"/>
      <c r="HT85" s="290"/>
      <c r="HU85" s="290"/>
      <c r="HV85" s="290"/>
      <c r="HW85" s="290"/>
      <c r="HX85" s="290"/>
      <c r="HY85" s="290"/>
      <c r="HZ85" s="290"/>
      <c r="IA85" s="290"/>
      <c r="IB85" s="290"/>
      <c r="IC85" s="290"/>
      <c r="ID85" s="290"/>
      <c r="IE85" s="290"/>
      <c r="IF85" s="290"/>
      <c r="IG85" s="290"/>
      <c r="IH85" s="290"/>
      <c r="II85" s="290"/>
      <c r="IJ85" s="290"/>
      <c r="IK85" s="290"/>
      <c r="IL85" s="290"/>
      <c r="IM85" s="290"/>
      <c r="IN85" s="290"/>
      <c r="IO85" s="290"/>
      <c r="IP85" s="290"/>
      <c r="IQ85" s="290"/>
      <c r="IR85" s="290"/>
      <c r="IS85" s="290"/>
      <c r="IT85" s="290"/>
      <c r="IU85" s="290"/>
      <c r="IV85" s="290"/>
    </row>
    <row r="86" spans="1:256" s="269" customFormat="1" x14ac:dyDescent="0.2">
      <c r="A86" s="375" t="s">
        <v>178</v>
      </c>
      <c r="B86" s="376" t="s">
        <v>179</v>
      </c>
      <c r="C86" s="376">
        <v>0</v>
      </c>
      <c r="D86" s="376">
        <v>0</v>
      </c>
      <c r="E86" s="376">
        <v>0</v>
      </c>
      <c r="F86" s="376">
        <v>0</v>
      </c>
      <c r="G86" s="376">
        <v>0</v>
      </c>
      <c r="H86" s="376">
        <v>0</v>
      </c>
      <c r="I86" s="376">
        <v>0</v>
      </c>
      <c r="J86" s="376">
        <v>0</v>
      </c>
      <c r="K86" s="376">
        <v>0</v>
      </c>
      <c r="L86" s="376">
        <v>0</v>
      </c>
      <c r="M86" s="376">
        <v>0</v>
      </c>
      <c r="N86" s="376">
        <v>0</v>
      </c>
      <c r="O86" s="376" t="s">
        <v>179</v>
      </c>
      <c r="P86" s="376">
        <v>0.63029999999999997</v>
      </c>
      <c r="Q86" s="376">
        <v>0.67859999999999998</v>
      </c>
      <c r="R86" s="376">
        <v>0.74550000000000005</v>
      </c>
      <c r="S86" s="376">
        <v>0.69689999999999996</v>
      </c>
      <c r="T86" s="376">
        <v>0.66849999999999998</v>
      </c>
      <c r="U86" s="376">
        <v>0.6956</v>
      </c>
      <c r="V86" s="376">
        <v>0.62250000000000005</v>
      </c>
      <c r="W86" s="376">
        <v>0.6653</v>
      </c>
      <c r="X86" s="376">
        <v>0.56850000000000001</v>
      </c>
      <c r="Y86" s="376">
        <v>0.37269999999999998</v>
      </c>
      <c r="Z86" s="376">
        <v>0.49530000000000002</v>
      </c>
      <c r="AA86" s="376">
        <v>0.6139</v>
      </c>
      <c r="AB86" s="376" t="s">
        <v>179</v>
      </c>
      <c r="AC86" s="376">
        <v>0.69550000000000001</v>
      </c>
      <c r="AD86" s="376">
        <v>0.55530000000000002</v>
      </c>
      <c r="AE86" s="376">
        <v>0.73380000000000001</v>
      </c>
      <c r="AF86" s="376">
        <v>0.77849999999999997</v>
      </c>
      <c r="AG86" s="376">
        <v>0.80079999999999996</v>
      </c>
      <c r="AH86" s="376">
        <v>0.59119999999999995</v>
      </c>
      <c r="AI86" s="377" t="s">
        <v>179</v>
      </c>
      <c r="AJ86" s="376">
        <v>0.6603</v>
      </c>
      <c r="AK86" s="376">
        <v>0.8024</v>
      </c>
      <c r="AL86" s="376">
        <v>0.85370000000000001</v>
      </c>
      <c r="AM86" s="376">
        <v>0.88360000000000005</v>
      </c>
      <c r="AN86" s="376">
        <v>0.86960000000000004</v>
      </c>
      <c r="AO86" s="376">
        <v>0.84619999999999995</v>
      </c>
      <c r="AP86" s="376" t="str">
        <f t="shared" ref="AP86:BA86" si="57">AP5</f>
        <v>≥ 85%</v>
      </c>
      <c r="AQ86" s="376">
        <f t="shared" si="57"/>
        <v>0.88370000000000004</v>
      </c>
      <c r="AR86" s="376">
        <f t="shared" si="57"/>
        <v>0.85519999999999996</v>
      </c>
      <c r="AS86" s="376">
        <f t="shared" si="57"/>
        <v>0.84189999999999998</v>
      </c>
      <c r="AT86" s="376">
        <f t="shared" si="57"/>
        <v>0.88959999999999995</v>
      </c>
      <c r="AU86" s="376">
        <f t="shared" si="57"/>
        <v>0.879</v>
      </c>
      <c r="AV86" s="378">
        <f t="shared" si="57"/>
        <v>0.83989999999999998</v>
      </c>
      <c r="AW86" s="376">
        <f t="shared" si="57"/>
        <v>0.89090000000000003</v>
      </c>
      <c r="AX86" s="376">
        <f t="shared" si="57"/>
        <v>0.92349999999999999</v>
      </c>
      <c r="AY86" s="376">
        <f t="shared" si="57"/>
        <v>0.8931</v>
      </c>
      <c r="AZ86" s="376">
        <f t="shared" si="57"/>
        <v>0.87060000000000004</v>
      </c>
      <c r="BA86" s="376">
        <f t="shared" si="57"/>
        <v>0.87009999999999998</v>
      </c>
      <c r="BB86" s="379" t="s">
        <v>298</v>
      </c>
      <c r="BC86" s="376" t="str">
        <f t="shared" ref="BC86:CG86" si="58">BC5</f>
        <v>≥ 85%</v>
      </c>
      <c r="BD86" s="376">
        <f t="shared" si="58"/>
        <v>0.86960000000000004</v>
      </c>
      <c r="BE86" s="376">
        <f t="shared" si="58"/>
        <v>0.87009999999999998</v>
      </c>
      <c r="BF86" s="376">
        <f t="shared" si="58"/>
        <v>0.9486</v>
      </c>
      <c r="BG86" s="376">
        <f t="shared" si="58"/>
        <v>0.94840000000000002</v>
      </c>
      <c r="BH86" s="376">
        <f t="shared" si="58"/>
        <v>0.93220000000000003</v>
      </c>
      <c r="BI86" s="376">
        <f t="shared" si="58"/>
        <v>0.94489999999999996</v>
      </c>
      <c r="BJ86" s="376">
        <f t="shared" si="58"/>
        <v>0.96709999999999996</v>
      </c>
      <c r="BK86" s="376">
        <f t="shared" si="58"/>
        <v>0.97899999999999998</v>
      </c>
      <c r="BL86" s="376">
        <f t="shared" si="58"/>
        <v>0.97670000000000001</v>
      </c>
      <c r="BM86" s="376">
        <f t="shared" si="58"/>
        <v>0.98</v>
      </c>
      <c r="BN86" s="376">
        <f t="shared" si="58"/>
        <v>0.98599999999999999</v>
      </c>
      <c r="BO86" s="376">
        <f t="shared" si="58"/>
        <v>0.98509999999999998</v>
      </c>
      <c r="BP86" s="376">
        <f t="shared" si="58"/>
        <v>0.98080000000000001</v>
      </c>
      <c r="BQ86" s="376">
        <f t="shared" si="58"/>
        <v>0.99239999999999995</v>
      </c>
      <c r="BR86" s="376">
        <f t="shared" si="58"/>
        <v>0.99390000000000001</v>
      </c>
      <c r="BS86" s="376">
        <f t="shared" si="58"/>
        <v>0.98360000000000003</v>
      </c>
      <c r="BT86" s="376">
        <f t="shared" si="58"/>
        <v>0.9607</v>
      </c>
      <c r="BU86" s="376">
        <f t="shared" si="58"/>
        <v>0.96970000000000001</v>
      </c>
      <c r="BV86" s="376">
        <f t="shared" si="58"/>
        <v>0.97750000000000004</v>
      </c>
      <c r="BW86" s="376">
        <f t="shared" si="58"/>
        <v>0.96860000000000002</v>
      </c>
      <c r="BX86" s="376">
        <f t="shared" si="58"/>
        <v>0.97009999999999996</v>
      </c>
      <c r="BY86" s="376">
        <f t="shared" si="58"/>
        <v>0.97909999999999997</v>
      </c>
      <c r="BZ86" s="376">
        <f t="shared" si="58"/>
        <v>0.97740000000000005</v>
      </c>
      <c r="CA86" s="376">
        <f t="shared" si="58"/>
        <v>0.97189999999999999</v>
      </c>
      <c r="CB86" s="376">
        <f t="shared" si="58"/>
        <v>0.94040000000000001</v>
      </c>
      <c r="CC86" s="376">
        <f t="shared" si="58"/>
        <v>0.95179999999999998</v>
      </c>
      <c r="CD86" s="376">
        <f t="shared" si="58"/>
        <v>0.96850000000000003</v>
      </c>
      <c r="CE86" s="376">
        <f t="shared" si="58"/>
        <v>0.94740000000000002</v>
      </c>
      <c r="CF86" s="376">
        <f t="shared" si="58"/>
        <v>0.95950000000000002</v>
      </c>
      <c r="CG86" s="376">
        <f t="shared" si="58"/>
        <v>0.97670000000000001</v>
      </c>
      <c r="CH86" s="376"/>
      <c r="CI86" s="379" t="str">
        <f>CI5</f>
        <v>01. Taxa de Ocupação Hospitalar (TOH)</v>
      </c>
      <c r="CJ86" s="376" t="str">
        <f>CJ5</f>
        <v>≥ 85%</v>
      </c>
      <c r="CK86" s="380">
        <f>CK5</f>
        <v>0.876</v>
      </c>
      <c r="CL86" s="380"/>
      <c r="CM86" s="380">
        <f t="shared" ref="CM86:DE86" si="59">CM5</f>
        <v>0.90880000000000005</v>
      </c>
      <c r="CN86" s="380">
        <f t="shared" si="59"/>
        <v>0</v>
      </c>
      <c r="CO86" s="376" t="str">
        <f t="shared" si="59"/>
        <v>≥ 85%</v>
      </c>
      <c r="CP86" s="380">
        <f t="shared" si="59"/>
        <v>0</v>
      </c>
      <c r="CQ86" s="380">
        <f t="shared" si="59"/>
        <v>0.96209999999999996</v>
      </c>
      <c r="CR86" s="380">
        <f t="shared" si="59"/>
        <v>0.94359999999999999</v>
      </c>
      <c r="CS86" s="380">
        <f t="shared" si="59"/>
        <v>0</v>
      </c>
      <c r="CT86" s="380">
        <f t="shared" si="59"/>
        <v>0</v>
      </c>
      <c r="CU86" s="380">
        <f t="shared" si="59"/>
        <v>0</v>
      </c>
      <c r="CV86" s="380">
        <f t="shared" si="59"/>
        <v>0</v>
      </c>
      <c r="CW86" s="380">
        <f t="shared" si="59"/>
        <v>0</v>
      </c>
      <c r="CX86" s="380">
        <f t="shared" si="59"/>
        <v>0</v>
      </c>
      <c r="CY86" s="380">
        <f t="shared" si="59"/>
        <v>0</v>
      </c>
      <c r="CZ86" s="380">
        <f t="shared" si="59"/>
        <v>0</v>
      </c>
      <c r="DA86" s="380">
        <f t="shared" si="59"/>
        <v>0</v>
      </c>
      <c r="DB86" s="380">
        <f t="shared" si="59"/>
        <v>0</v>
      </c>
      <c r="DC86" s="380">
        <f t="shared" si="59"/>
        <v>0</v>
      </c>
      <c r="DD86" s="380">
        <f t="shared" si="59"/>
        <v>0</v>
      </c>
      <c r="DE86" s="380">
        <f t="shared" si="59"/>
        <v>0</v>
      </c>
      <c r="DF86" s="268"/>
      <c r="DG86" s="268"/>
      <c r="DH86" s="268"/>
      <c r="DI86" s="268"/>
      <c r="DJ86" s="268"/>
      <c r="DK86" s="268"/>
      <c r="DL86" s="268"/>
      <c r="DM86" s="268"/>
      <c r="DN86" s="268"/>
      <c r="DO86" s="268"/>
      <c r="DP86" s="268"/>
      <c r="DQ86" s="268"/>
      <c r="DR86" s="268"/>
      <c r="DS86" s="268"/>
      <c r="DT86" s="268"/>
      <c r="DU86" s="268"/>
      <c r="DV86" s="268"/>
      <c r="DW86" s="268"/>
      <c r="DX86" s="268"/>
      <c r="DY86" s="268"/>
      <c r="DZ86" s="268"/>
      <c r="EA86" s="268"/>
      <c r="EB86" s="268"/>
      <c r="EC86" s="268"/>
      <c r="ED86" s="268"/>
      <c r="EE86" s="268"/>
      <c r="EF86" s="268"/>
      <c r="EG86" s="268"/>
      <c r="EH86" s="268"/>
      <c r="EI86" s="268"/>
      <c r="EJ86" s="268"/>
      <c r="EK86" s="268"/>
      <c r="EL86" s="268"/>
      <c r="EM86" s="268"/>
      <c r="EN86" s="268"/>
      <c r="EO86" s="268"/>
      <c r="EP86" s="268"/>
      <c r="EQ86" s="268"/>
      <c r="ER86" s="268"/>
      <c r="ES86" s="268"/>
      <c r="ET86" s="268"/>
      <c r="EU86" s="268"/>
      <c r="EV86" s="268"/>
      <c r="EW86" s="268"/>
      <c r="EX86" s="268"/>
      <c r="EY86" s="268"/>
      <c r="EZ86" s="268"/>
      <c r="FA86" s="268"/>
      <c r="FB86" s="268"/>
      <c r="FC86" s="268"/>
      <c r="FD86" s="268"/>
      <c r="FE86" s="268"/>
      <c r="FF86" s="268"/>
      <c r="FG86" s="268"/>
      <c r="FH86" s="268"/>
      <c r="FI86" s="268"/>
      <c r="FJ86" s="268"/>
      <c r="FK86" s="268"/>
      <c r="FL86" s="268"/>
      <c r="FM86" s="268"/>
      <c r="FN86" s="268"/>
      <c r="FO86" s="268"/>
      <c r="FP86" s="268"/>
      <c r="FQ86" s="268"/>
      <c r="FR86" s="268"/>
      <c r="FS86" s="268"/>
      <c r="FT86" s="268"/>
      <c r="FU86" s="268"/>
      <c r="FV86" s="268"/>
      <c r="FW86" s="268"/>
      <c r="FX86" s="268"/>
      <c r="FY86" s="268"/>
      <c r="FZ86" s="268"/>
      <c r="GA86" s="268"/>
      <c r="GB86" s="268"/>
      <c r="GC86" s="268"/>
      <c r="GD86" s="268"/>
      <c r="GE86" s="268"/>
      <c r="GF86" s="268"/>
      <c r="GG86" s="268"/>
      <c r="GH86" s="268"/>
      <c r="GI86" s="268"/>
      <c r="GJ86" s="268"/>
      <c r="GK86" s="268"/>
      <c r="GL86" s="268"/>
      <c r="GM86" s="268"/>
      <c r="GN86" s="268"/>
      <c r="GO86" s="268"/>
      <c r="GP86" s="268"/>
      <c r="GQ86" s="268"/>
      <c r="GR86" s="268"/>
      <c r="GS86" s="268"/>
      <c r="GT86" s="268"/>
      <c r="GU86" s="268"/>
      <c r="GV86" s="268"/>
      <c r="GW86" s="268"/>
      <c r="GX86" s="268"/>
      <c r="GY86" s="268"/>
      <c r="GZ86" s="268"/>
      <c r="HA86" s="268"/>
      <c r="HB86" s="268"/>
      <c r="HC86" s="268"/>
      <c r="HD86" s="268"/>
      <c r="HE86" s="268"/>
      <c r="HF86" s="268"/>
      <c r="HG86" s="268"/>
      <c r="HH86" s="268"/>
      <c r="HI86" s="268"/>
      <c r="HJ86" s="268"/>
      <c r="HK86" s="268"/>
      <c r="HL86" s="268"/>
      <c r="HM86" s="268"/>
      <c r="HN86" s="268"/>
      <c r="HO86" s="268"/>
      <c r="HP86" s="268"/>
      <c r="HQ86" s="268"/>
      <c r="HR86" s="268"/>
      <c r="HS86" s="268"/>
      <c r="HT86" s="268"/>
      <c r="HU86" s="268"/>
      <c r="HV86" s="268"/>
      <c r="HW86" s="268"/>
      <c r="HX86" s="268"/>
      <c r="HY86" s="268"/>
      <c r="HZ86" s="268"/>
      <c r="IA86" s="268"/>
      <c r="IB86" s="268"/>
      <c r="IC86" s="268"/>
      <c r="ID86" s="268"/>
      <c r="IE86" s="268"/>
      <c r="IF86" s="268"/>
      <c r="IG86" s="268"/>
      <c r="IH86" s="268"/>
      <c r="II86" s="268"/>
      <c r="IJ86" s="268"/>
      <c r="IK86" s="268"/>
      <c r="IL86" s="268"/>
      <c r="IM86" s="268"/>
      <c r="IN86" s="268"/>
      <c r="IO86" s="268"/>
      <c r="IP86" s="268"/>
      <c r="IQ86" s="268"/>
      <c r="IR86" s="268"/>
      <c r="IS86" s="268"/>
      <c r="IT86" s="268"/>
      <c r="IU86" s="268"/>
      <c r="IV86" s="268"/>
    </row>
    <row r="87" spans="1:256" s="276" customFormat="1" x14ac:dyDescent="0.2">
      <c r="A87" s="381" t="s">
        <v>183</v>
      </c>
      <c r="B87" s="382" t="s">
        <v>184</v>
      </c>
      <c r="C87" s="382">
        <v>0</v>
      </c>
      <c r="D87" s="382">
        <v>0</v>
      </c>
      <c r="E87" s="382">
        <v>0</v>
      </c>
      <c r="F87" s="382">
        <v>0</v>
      </c>
      <c r="G87" s="382">
        <v>0</v>
      </c>
      <c r="H87" s="382">
        <v>0</v>
      </c>
      <c r="I87" s="382">
        <v>0</v>
      </c>
      <c r="J87" s="382">
        <v>1</v>
      </c>
      <c r="K87" s="382">
        <v>0.95</v>
      </c>
      <c r="L87" s="382">
        <v>3.17</v>
      </c>
      <c r="M87" s="382">
        <v>2.95</v>
      </c>
      <c r="N87" s="382">
        <v>3.22</v>
      </c>
      <c r="O87" s="382" t="s">
        <v>184</v>
      </c>
      <c r="P87" s="382">
        <v>2.37</v>
      </c>
      <c r="Q87" s="382">
        <v>2.91</v>
      </c>
      <c r="R87" s="382">
        <v>6.06</v>
      </c>
      <c r="S87" s="382">
        <v>6.27</v>
      </c>
      <c r="T87" s="382">
        <v>5.89</v>
      </c>
      <c r="U87" s="382">
        <v>6.25</v>
      </c>
      <c r="V87" s="382">
        <v>5.51</v>
      </c>
      <c r="W87" s="382">
        <v>4.29</v>
      </c>
      <c r="X87" s="382">
        <v>3.63</v>
      </c>
      <c r="Y87" s="382">
        <v>2.83</v>
      </c>
      <c r="Z87" s="382">
        <v>3.91</v>
      </c>
      <c r="AA87" s="382">
        <v>4</v>
      </c>
      <c r="AB87" s="382" t="s">
        <v>184</v>
      </c>
      <c r="AC87" s="382">
        <v>3.46</v>
      </c>
      <c r="AD87" s="382">
        <v>5.15</v>
      </c>
      <c r="AE87" s="382">
        <v>3.49</v>
      </c>
      <c r="AF87" s="382">
        <v>3.72</v>
      </c>
      <c r="AG87" s="382">
        <v>3.8</v>
      </c>
      <c r="AH87" s="382">
        <v>4.46</v>
      </c>
      <c r="AI87" s="383" t="s">
        <v>184</v>
      </c>
      <c r="AJ87" s="382">
        <v>4.1100000000000003</v>
      </c>
      <c r="AK87" s="382">
        <v>3.74</v>
      </c>
      <c r="AL87" s="382">
        <v>4.0599999999999996</v>
      </c>
      <c r="AM87" s="382">
        <v>3.91</v>
      </c>
      <c r="AN87" s="382">
        <v>4.16</v>
      </c>
      <c r="AO87" s="382">
        <v>4.42</v>
      </c>
      <c r="AP87" s="382" t="str">
        <f t="shared" ref="AP87:BA87" si="60">AP8</f>
        <v>≤ 5 (Dias)</v>
      </c>
      <c r="AQ87" s="382">
        <f t="shared" si="60"/>
        <v>4.2699999999999996</v>
      </c>
      <c r="AR87" s="382">
        <f t="shared" si="60"/>
        <v>4.22</v>
      </c>
      <c r="AS87" s="382">
        <f t="shared" si="60"/>
        <v>3.93</v>
      </c>
      <c r="AT87" s="382">
        <f t="shared" si="60"/>
        <v>4.76</v>
      </c>
      <c r="AU87" s="382">
        <f t="shared" si="60"/>
        <v>4.6399999999999997</v>
      </c>
      <c r="AV87" s="382">
        <f t="shared" si="60"/>
        <v>4.6500000000000004</v>
      </c>
      <c r="AW87" s="382">
        <f t="shared" si="60"/>
        <v>4.7</v>
      </c>
      <c r="AX87" s="382">
        <f t="shared" si="60"/>
        <v>4.1900000000000004</v>
      </c>
      <c r="AY87" s="382">
        <f t="shared" si="60"/>
        <v>4.16</v>
      </c>
      <c r="AZ87" s="382">
        <f t="shared" si="60"/>
        <v>5.0199999999999996</v>
      </c>
      <c r="BA87" s="382">
        <f t="shared" si="60"/>
        <v>4.59</v>
      </c>
      <c r="BB87" s="384" t="s">
        <v>299</v>
      </c>
      <c r="BC87" s="382" t="str">
        <f t="shared" ref="BC87:CG87" si="61">BC8</f>
        <v>≤ 5 (Dias)</v>
      </c>
      <c r="BD87" s="382">
        <f t="shared" si="61"/>
        <v>4.24</v>
      </c>
      <c r="BE87" s="382">
        <f t="shared" si="61"/>
        <v>4.59</v>
      </c>
      <c r="BF87" s="382">
        <f t="shared" si="61"/>
        <v>4.7</v>
      </c>
      <c r="BG87" s="382">
        <f t="shared" si="61"/>
        <v>3.93</v>
      </c>
      <c r="BH87" s="382">
        <f t="shared" si="61"/>
        <v>4.1399999999999997</v>
      </c>
      <c r="BI87" s="382">
        <f t="shared" si="61"/>
        <v>3.84</v>
      </c>
      <c r="BJ87" s="382">
        <f t="shared" si="61"/>
        <v>4.3899999999999997</v>
      </c>
      <c r="BK87" s="382">
        <f t="shared" si="61"/>
        <v>4.59</v>
      </c>
      <c r="BL87" s="382">
        <f t="shared" si="61"/>
        <v>4.22</v>
      </c>
      <c r="BM87" s="382">
        <f t="shared" si="61"/>
        <v>4.1100000000000003</v>
      </c>
      <c r="BN87" s="382">
        <f t="shared" si="61"/>
        <v>3.84</v>
      </c>
      <c r="BO87" s="382">
        <f t="shared" si="61"/>
        <v>3.53</v>
      </c>
      <c r="BP87" s="382">
        <f t="shared" si="61"/>
        <v>3.72</v>
      </c>
      <c r="BQ87" s="382">
        <f t="shared" si="61"/>
        <v>4.38</v>
      </c>
      <c r="BR87" s="382">
        <f t="shared" si="61"/>
        <v>4.43</v>
      </c>
      <c r="BS87" s="382">
        <f t="shared" si="61"/>
        <v>4.33</v>
      </c>
      <c r="BT87" s="382">
        <f t="shared" si="61"/>
        <v>4.04</v>
      </c>
      <c r="BU87" s="382">
        <f t="shared" si="61"/>
        <v>3.87</v>
      </c>
      <c r="BV87" s="382">
        <f t="shared" si="61"/>
        <v>4.1399999999999997</v>
      </c>
      <c r="BW87" s="382">
        <f t="shared" si="61"/>
        <v>4.1399999999999997</v>
      </c>
      <c r="BX87" s="382">
        <f t="shared" si="61"/>
        <v>4.32</v>
      </c>
      <c r="BY87" s="382">
        <f t="shared" si="61"/>
        <v>4.21</v>
      </c>
      <c r="BZ87" s="382">
        <f t="shared" si="61"/>
        <v>4.03</v>
      </c>
      <c r="CA87" s="382">
        <f t="shared" si="61"/>
        <v>3.99</v>
      </c>
      <c r="CB87" s="382">
        <f t="shared" si="61"/>
        <v>3.9</v>
      </c>
      <c r="CC87" s="382">
        <f t="shared" si="61"/>
        <v>3.81</v>
      </c>
      <c r="CD87" s="382">
        <f t="shared" si="61"/>
        <v>3.93</v>
      </c>
      <c r="CE87" s="382">
        <f t="shared" si="61"/>
        <v>3.94</v>
      </c>
      <c r="CF87" s="382">
        <f t="shared" si="61"/>
        <v>3.91</v>
      </c>
      <c r="CG87" s="382">
        <f t="shared" si="61"/>
        <v>3.72</v>
      </c>
      <c r="CH87" s="382"/>
      <c r="CI87" s="384" t="str">
        <f>CI8</f>
        <v>02. Tempo Médio de Permanência Hospitalar (TMP)</v>
      </c>
      <c r="CJ87" s="382" t="str">
        <f>CJ8</f>
        <v>≤ 5 (Dias)</v>
      </c>
      <c r="CK87" s="65">
        <f>CK8</f>
        <v>4.1900000000000004</v>
      </c>
      <c r="CL87" s="65"/>
      <c r="CM87" s="65">
        <f t="shared" ref="CM87:DE87" si="62">CM8</f>
        <v>4.12</v>
      </c>
      <c r="CN87" s="65">
        <f t="shared" si="62"/>
        <v>0</v>
      </c>
      <c r="CO87" s="382" t="str">
        <f>CO8</f>
        <v>≤ 5 (Dias)</v>
      </c>
      <c r="CP87" s="65">
        <f t="shared" si="62"/>
        <v>0</v>
      </c>
      <c r="CQ87" s="65">
        <f t="shared" si="62"/>
        <v>4.6500000000000004</v>
      </c>
      <c r="CR87" s="65">
        <f t="shared" si="62"/>
        <v>4.5199999999999996</v>
      </c>
      <c r="CS87" s="65">
        <f t="shared" si="62"/>
        <v>0</v>
      </c>
      <c r="CT87" s="65">
        <f t="shared" si="62"/>
        <v>0</v>
      </c>
      <c r="CU87" s="65">
        <f t="shared" si="62"/>
        <v>0</v>
      </c>
      <c r="CV87" s="65">
        <f t="shared" si="62"/>
        <v>0</v>
      </c>
      <c r="CW87" s="65">
        <f t="shared" si="62"/>
        <v>0</v>
      </c>
      <c r="CX87" s="65">
        <f t="shared" si="62"/>
        <v>0</v>
      </c>
      <c r="CY87" s="65">
        <f t="shared" si="62"/>
        <v>0</v>
      </c>
      <c r="CZ87" s="65">
        <f t="shared" si="62"/>
        <v>0</v>
      </c>
      <c r="DA87" s="65">
        <f t="shared" si="62"/>
        <v>0</v>
      </c>
      <c r="DB87" s="65">
        <f t="shared" si="62"/>
        <v>0</v>
      </c>
      <c r="DC87" s="65">
        <f t="shared" si="62"/>
        <v>0</v>
      </c>
      <c r="DD87" s="65">
        <f t="shared" si="62"/>
        <v>0</v>
      </c>
      <c r="DE87" s="65">
        <f t="shared" si="62"/>
        <v>0</v>
      </c>
      <c r="DF87" s="275"/>
      <c r="DG87" s="275"/>
      <c r="DH87" s="275"/>
      <c r="DI87" s="275"/>
      <c r="DJ87" s="275"/>
      <c r="DK87" s="275"/>
      <c r="DL87" s="275"/>
      <c r="DM87" s="275"/>
      <c r="DN87" s="275"/>
      <c r="DO87" s="275"/>
      <c r="DP87" s="275"/>
      <c r="DQ87" s="275"/>
      <c r="DR87" s="275"/>
      <c r="DS87" s="275"/>
      <c r="DT87" s="275"/>
      <c r="DU87" s="275"/>
      <c r="DV87" s="275"/>
      <c r="DW87" s="275"/>
      <c r="DX87" s="275"/>
      <c r="DY87" s="275"/>
      <c r="DZ87" s="275"/>
      <c r="EA87" s="275"/>
      <c r="EB87" s="275"/>
      <c r="EC87" s="275"/>
      <c r="ED87" s="275"/>
      <c r="EE87" s="275"/>
      <c r="EF87" s="275"/>
      <c r="EG87" s="275"/>
      <c r="EH87" s="275"/>
      <c r="EI87" s="275"/>
      <c r="EJ87" s="275"/>
      <c r="EK87" s="275"/>
      <c r="EL87" s="275"/>
      <c r="EM87" s="275"/>
      <c r="EN87" s="275"/>
      <c r="EO87" s="275"/>
      <c r="EP87" s="275"/>
      <c r="EQ87" s="275"/>
      <c r="ER87" s="275"/>
      <c r="ES87" s="275"/>
      <c r="ET87" s="275"/>
      <c r="EU87" s="275"/>
      <c r="EV87" s="275"/>
      <c r="EW87" s="275"/>
      <c r="EX87" s="275"/>
      <c r="EY87" s="275"/>
      <c r="EZ87" s="275"/>
      <c r="FA87" s="275"/>
      <c r="FB87" s="275"/>
      <c r="FC87" s="275"/>
      <c r="FD87" s="275"/>
      <c r="FE87" s="275"/>
      <c r="FF87" s="275"/>
      <c r="FG87" s="275"/>
      <c r="FH87" s="275"/>
      <c r="FI87" s="275"/>
      <c r="FJ87" s="275"/>
      <c r="FK87" s="275"/>
      <c r="FL87" s="275"/>
      <c r="FM87" s="275"/>
      <c r="FN87" s="275"/>
      <c r="FO87" s="275"/>
      <c r="FP87" s="275"/>
      <c r="FQ87" s="275"/>
      <c r="FR87" s="275"/>
      <c r="FS87" s="275"/>
      <c r="FT87" s="275"/>
      <c r="FU87" s="275"/>
      <c r="FV87" s="275"/>
      <c r="FW87" s="275"/>
      <c r="FX87" s="275"/>
      <c r="FY87" s="275"/>
      <c r="FZ87" s="275"/>
      <c r="GA87" s="275"/>
      <c r="GB87" s="275"/>
      <c r="GC87" s="275"/>
      <c r="GD87" s="275"/>
      <c r="GE87" s="275"/>
      <c r="GF87" s="275"/>
      <c r="GG87" s="275"/>
      <c r="GH87" s="275"/>
      <c r="GI87" s="275"/>
      <c r="GJ87" s="275"/>
      <c r="GK87" s="275"/>
      <c r="GL87" s="275"/>
      <c r="GM87" s="275"/>
      <c r="GN87" s="275"/>
      <c r="GO87" s="275"/>
      <c r="GP87" s="275"/>
      <c r="GQ87" s="275"/>
      <c r="GR87" s="275"/>
      <c r="GS87" s="275"/>
      <c r="GT87" s="275"/>
      <c r="GU87" s="275"/>
      <c r="GV87" s="275"/>
      <c r="GW87" s="275"/>
      <c r="GX87" s="275"/>
      <c r="GY87" s="275"/>
      <c r="GZ87" s="275"/>
      <c r="HA87" s="275"/>
      <c r="HB87" s="275"/>
      <c r="HC87" s="275"/>
      <c r="HD87" s="275"/>
      <c r="HE87" s="275"/>
      <c r="HF87" s="275"/>
      <c r="HG87" s="275"/>
      <c r="HH87" s="275"/>
      <c r="HI87" s="275"/>
      <c r="HJ87" s="275"/>
      <c r="HK87" s="275"/>
      <c r="HL87" s="275"/>
      <c r="HM87" s="275"/>
      <c r="HN87" s="275"/>
      <c r="HO87" s="275"/>
      <c r="HP87" s="275"/>
      <c r="HQ87" s="275"/>
      <c r="HR87" s="275"/>
      <c r="HS87" s="275"/>
      <c r="HT87" s="275"/>
      <c r="HU87" s="275"/>
      <c r="HV87" s="275"/>
      <c r="HW87" s="275"/>
      <c r="HX87" s="275"/>
      <c r="HY87" s="275"/>
      <c r="HZ87" s="275"/>
      <c r="IA87" s="275"/>
      <c r="IB87" s="275"/>
      <c r="IC87" s="275"/>
      <c r="ID87" s="275"/>
      <c r="IE87" s="275"/>
      <c r="IF87" s="275"/>
      <c r="IG87" s="275"/>
      <c r="IH87" s="275"/>
      <c r="II87" s="275"/>
      <c r="IJ87" s="275"/>
      <c r="IK87" s="275"/>
      <c r="IL87" s="275"/>
      <c r="IM87" s="275"/>
      <c r="IN87" s="275"/>
      <c r="IO87" s="275"/>
      <c r="IP87" s="275"/>
      <c r="IQ87" s="275"/>
      <c r="IR87" s="275"/>
      <c r="IS87" s="275"/>
      <c r="IT87" s="275"/>
      <c r="IU87" s="275"/>
      <c r="IV87" s="275"/>
    </row>
    <row r="88" spans="1:256" s="276" customFormat="1" x14ac:dyDescent="0.2">
      <c r="A88" s="381" t="s">
        <v>278</v>
      </c>
      <c r="B88" s="382" t="s">
        <v>188</v>
      </c>
      <c r="C88" s="382">
        <v>0</v>
      </c>
      <c r="D88" s="382">
        <v>0</v>
      </c>
      <c r="E88" s="382">
        <v>0</v>
      </c>
      <c r="F88" s="382">
        <v>0</v>
      </c>
      <c r="G88" s="382">
        <v>0</v>
      </c>
      <c r="H88" s="382">
        <v>0</v>
      </c>
      <c r="I88" s="382">
        <v>0</v>
      </c>
      <c r="J88" s="382">
        <v>0</v>
      </c>
      <c r="K88" s="382">
        <v>0</v>
      </c>
      <c r="L88" s="382">
        <v>0</v>
      </c>
      <c r="M88" s="382">
        <v>0</v>
      </c>
      <c r="N88" s="382">
        <v>0</v>
      </c>
      <c r="O88" s="382" t="s">
        <v>188</v>
      </c>
      <c r="P88" s="382">
        <v>0</v>
      </c>
      <c r="Q88" s="382">
        <v>0</v>
      </c>
      <c r="R88" s="382">
        <v>0</v>
      </c>
      <c r="S88" s="382">
        <v>0</v>
      </c>
      <c r="T88" s="382">
        <v>0</v>
      </c>
      <c r="U88" s="382">
        <v>0</v>
      </c>
      <c r="V88" s="382">
        <v>0</v>
      </c>
      <c r="W88" s="382">
        <v>0</v>
      </c>
      <c r="X88" s="382">
        <v>0</v>
      </c>
      <c r="Y88" s="382">
        <v>0</v>
      </c>
      <c r="Z88" s="382">
        <v>0</v>
      </c>
      <c r="AA88" s="382">
        <v>0</v>
      </c>
      <c r="AB88" s="382" t="s">
        <v>188</v>
      </c>
      <c r="AC88" s="382">
        <v>0</v>
      </c>
      <c r="AD88" s="382">
        <v>0</v>
      </c>
      <c r="AE88" s="382">
        <v>0</v>
      </c>
      <c r="AF88" s="382">
        <v>0</v>
      </c>
      <c r="AG88" s="382">
        <v>0</v>
      </c>
      <c r="AH88" s="382" t="s">
        <v>279</v>
      </c>
      <c r="AI88" s="383" t="s">
        <v>280</v>
      </c>
      <c r="AJ88" s="382" t="s">
        <v>281</v>
      </c>
      <c r="AK88" s="382" t="s">
        <v>282</v>
      </c>
      <c r="AL88" s="382" t="s">
        <v>283</v>
      </c>
      <c r="AM88" s="382" t="s">
        <v>283</v>
      </c>
      <c r="AN88" s="382" t="s">
        <v>284</v>
      </c>
      <c r="AO88" s="385">
        <v>4.7222222222222221E-2</v>
      </c>
      <c r="AP88" s="385" t="str">
        <f t="shared" ref="AP88:BA88" si="63">AP70</f>
        <v>≤ 2 (Horas)</v>
      </c>
      <c r="AQ88" s="385">
        <f t="shared" si="63"/>
        <v>4.5138888888888888E-2</v>
      </c>
      <c r="AR88" s="385">
        <f t="shared" si="63"/>
        <v>3.2986111111111112E-2</v>
      </c>
      <c r="AS88" s="385">
        <f t="shared" si="63"/>
        <v>4.5138888888888888E-2</v>
      </c>
      <c r="AT88" s="385">
        <f t="shared" si="63"/>
        <v>4.7222222222222221E-2</v>
      </c>
      <c r="AU88" s="385">
        <f t="shared" si="63"/>
        <v>4.5138888888888888E-2</v>
      </c>
      <c r="AV88" s="385">
        <f t="shared" si="63"/>
        <v>5.1388888888888894E-2</v>
      </c>
      <c r="AW88" s="385">
        <f t="shared" si="63"/>
        <v>4.027777777777778E-2</v>
      </c>
      <c r="AX88" s="385">
        <f t="shared" si="63"/>
        <v>4.1666666666666664E-2</v>
      </c>
      <c r="AY88" s="385">
        <f t="shared" si="63"/>
        <v>5.6944444444444443E-2</v>
      </c>
      <c r="AZ88" s="385">
        <f t="shared" si="63"/>
        <v>5.9722222222222225E-2</v>
      </c>
      <c r="BA88" s="385">
        <f t="shared" si="63"/>
        <v>5.7638888888888885E-2</v>
      </c>
      <c r="BB88" s="386" t="s">
        <v>189</v>
      </c>
      <c r="BC88" s="387" t="str">
        <f t="shared" ref="BC88:CG88" si="64">BC11</f>
        <v>≤ 24 (Horas)</v>
      </c>
      <c r="BD88" s="387">
        <f t="shared" si="64"/>
        <v>15.259319227230904</v>
      </c>
      <c r="BE88" s="387">
        <f t="shared" si="64"/>
        <v>16.44613722560625</v>
      </c>
      <c r="BF88" s="387">
        <f t="shared" si="64"/>
        <v>6.112080961416825</v>
      </c>
      <c r="BG88" s="387">
        <f t="shared" si="64"/>
        <v>5.1317081400253031</v>
      </c>
      <c r="BH88" s="387">
        <f t="shared" si="64"/>
        <v>7.2265694057069272</v>
      </c>
      <c r="BI88" s="387">
        <f t="shared" si="64"/>
        <v>5.3741305958302501</v>
      </c>
      <c r="BJ88" s="387">
        <f t="shared" si="64"/>
        <v>3.584266363354363</v>
      </c>
      <c r="BK88" s="387">
        <f t="shared" si="64"/>
        <v>2.3629826353421883</v>
      </c>
      <c r="BL88" s="387">
        <f t="shared" si="64"/>
        <v>2.4161195863622389</v>
      </c>
      <c r="BM88" s="387">
        <f t="shared" si="64"/>
        <v>2.0130612244897979</v>
      </c>
      <c r="BN88" s="387">
        <f t="shared" si="64"/>
        <v>1.308559837728196</v>
      </c>
      <c r="BO88" s="387">
        <f t="shared" si="64"/>
        <v>1.2814211755151781</v>
      </c>
      <c r="BP88" s="387">
        <f t="shared" si="64"/>
        <v>1.7477324632952689</v>
      </c>
      <c r="BQ88" s="387">
        <f t="shared" si="64"/>
        <v>0.80503022974607541</v>
      </c>
      <c r="BR88" s="387">
        <f t="shared" si="64"/>
        <v>0.65253244793238685</v>
      </c>
      <c r="BS88" s="387">
        <f t="shared" si="64"/>
        <v>1.7327043513623392</v>
      </c>
      <c r="BT88" s="387">
        <f t="shared" si="64"/>
        <v>3.96640782762569</v>
      </c>
      <c r="BU88" s="387">
        <f t="shared" si="64"/>
        <v>2.9022006806228724</v>
      </c>
      <c r="BV88" s="387">
        <f t="shared" si="64"/>
        <v>2.2870588235294078</v>
      </c>
      <c r="BW88" s="387">
        <f t="shared" si="64"/>
        <v>3.2210448069378463</v>
      </c>
      <c r="BX88" s="387">
        <f t="shared" si="64"/>
        <v>3.1955798371301976</v>
      </c>
      <c r="BY88" s="387">
        <f t="shared" si="64"/>
        <v>2.1568134000612837</v>
      </c>
      <c r="BZ88" s="387">
        <f t="shared" si="64"/>
        <v>2.2364149785144214</v>
      </c>
      <c r="CA88" s="387">
        <f t="shared" si="64"/>
        <v>2.7686552114415077</v>
      </c>
      <c r="CB88" s="387">
        <f t="shared" si="64"/>
        <v>5.9321139940450864</v>
      </c>
      <c r="CC88" s="387">
        <f t="shared" si="64"/>
        <v>4.6306030678714034</v>
      </c>
      <c r="CD88" s="387">
        <f t="shared" si="64"/>
        <v>3.0677129581827538</v>
      </c>
      <c r="CE88" s="387">
        <f t="shared" si="64"/>
        <v>5.2500063331222275</v>
      </c>
      <c r="CF88" s="387">
        <f t="shared" si="64"/>
        <v>3.9609379885356937</v>
      </c>
      <c r="CG88" s="387">
        <f t="shared" si="64"/>
        <v>2.1298494931913576</v>
      </c>
      <c r="CH88" s="387"/>
      <c r="CI88" s="388" t="str">
        <f>CI11</f>
        <v>03. Índice de Intervalo de Substituição (horas)</v>
      </c>
      <c r="CJ88" s="387" t="str">
        <f>CJ11</f>
        <v>≤ 24 (Horas)</v>
      </c>
      <c r="CK88" s="389">
        <f>CK11</f>
        <v>14.234520547945205</v>
      </c>
      <c r="CL88" s="389"/>
      <c r="CM88" s="389">
        <f t="shared" ref="CM88:DE88" si="65">CM11</f>
        <v>9.922816901408444</v>
      </c>
      <c r="CN88" s="389">
        <f t="shared" si="65"/>
        <v>0</v>
      </c>
      <c r="CO88" s="387" t="str">
        <f>CO11</f>
        <v>≤ 24 (Horas)</v>
      </c>
      <c r="CP88" s="389">
        <f t="shared" si="65"/>
        <v>0</v>
      </c>
      <c r="CQ88" s="389">
        <f t="shared" si="65"/>
        <v>4.3962581852198372</v>
      </c>
      <c r="CR88" s="389">
        <f t="shared" si="65"/>
        <v>6.4839677829588815</v>
      </c>
      <c r="CS88" s="389">
        <f t="shared" si="65"/>
        <v>0</v>
      </c>
      <c r="CT88" s="389">
        <f t="shared" si="65"/>
        <v>0</v>
      </c>
      <c r="CU88" s="389">
        <f t="shared" si="65"/>
        <v>0</v>
      </c>
      <c r="CV88" s="389">
        <f t="shared" si="65"/>
        <v>0</v>
      </c>
      <c r="CW88" s="389">
        <f t="shared" si="65"/>
        <v>0</v>
      </c>
      <c r="CX88" s="389">
        <f t="shared" si="65"/>
        <v>0</v>
      </c>
      <c r="CY88" s="389">
        <f t="shared" si="65"/>
        <v>0</v>
      </c>
      <c r="CZ88" s="389">
        <f t="shared" si="65"/>
        <v>0</v>
      </c>
      <c r="DA88" s="389">
        <f t="shared" si="65"/>
        <v>0</v>
      </c>
      <c r="DB88" s="389">
        <f t="shared" si="65"/>
        <v>0</v>
      </c>
      <c r="DC88" s="389">
        <f t="shared" si="65"/>
        <v>0</v>
      </c>
      <c r="DD88" s="389">
        <f t="shared" si="65"/>
        <v>0</v>
      </c>
      <c r="DE88" s="389">
        <f t="shared" si="65"/>
        <v>0</v>
      </c>
      <c r="DF88" s="275"/>
      <c r="DG88" s="275"/>
      <c r="DH88" s="275"/>
      <c r="DI88" s="275"/>
      <c r="DJ88" s="275"/>
      <c r="DK88" s="275"/>
      <c r="DL88" s="275"/>
      <c r="DM88" s="275"/>
      <c r="DN88" s="275"/>
      <c r="DO88" s="275"/>
      <c r="DP88" s="275"/>
      <c r="DQ88" s="275"/>
      <c r="DR88" s="275"/>
      <c r="DS88" s="275"/>
      <c r="DT88" s="275"/>
      <c r="DU88" s="275"/>
      <c r="DV88" s="275"/>
      <c r="DW88" s="275"/>
      <c r="DX88" s="275"/>
      <c r="DY88" s="275"/>
      <c r="DZ88" s="275"/>
      <c r="EA88" s="275"/>
      <c r="EB88" s="275"/>
      <c r="EC88" s="275"/>
      <c r="ED88" s="275"/>
      <c r="EE88" s="275"/>
      <c r="EF88" s="275"/>
      <c r="EG88" s="275"/>
      <c r="EH88" s="275"/>
      <c r="EI88" s="275"/>
      <c r="EJ88" s="275"/>
      <c r="EK88" s="275"/>
      <c r="EL88" s="275"/>
      <c r="EM88" s="275"/>
      <c r="EN88" s="275"/>
      <c r="EO88" s="275"/>
      <c r="EP88" s="275"/>
      <c r="EQ88" s="275"/>
      <c r="ER88" s="275"/>
      <c r="ES88" s="275"/>
      <c r="ET88" s="275"/>
      <c r="EU88" s="275"/>
      <c r="EV88" s="275"/>
      <c r="EW88" s="275"/>
      <c r="EX88" s="275"/>
      <c r="EY88" s="275"/>
      <c r="EZ88" s="275"/>
      <c r="FA88" s="275"/>
      <c r="FB88" s="275"/>
      <c r="FC88" s="275"/>
      <c r="FD88" s="275"/>
      <c r="FE88" s="275"/>
      <c r="FF88" s="275"/>
      <c r="FG88" s="275"/>
      <c r="FH88" s="275"/>
      <c r="FI88" s="275"/>
      <c r="FJ88" s="275"/>
      <c r="FK88" s="275"/>
      <c r="FL88" s="275"/>
      <c r="FM88" s="275"/>
      <c r="FN88" s="275"/>
      <c r="FO88" s="275"/>
      <c r="FP88" s="275"/>
      <c r="FQ88" s="275"/>
      <c r="FR88" s="275"/>
      <c r="FS88" s="275"/>
      <c r="FT88" s="275"/>
      <c r="FU88" s="275"/>
      <c r="FV88" s="275"/>
      <c r="FW88" s="275"/>
      <c r="FX88" s="275"/>
      <c r="FY88" s="275"/>
      <c r="FZ88" s="275"/>
      <c r="GA88" s="275"/>
      <c r="GB88" s="275"/>
      <c r="GC88" s="275"/>
      <c r="GD88" s="275"/>
      <c r="GE88" s="275"/>
      <c r="GF88" s="275"/>
      <c r="GG88" s="275"/>
      <c r="GH88" s="275"/>
      <c r="GI88" s="275"/>
      <c r="GJ88" s="275"/>
      <c r="GK88" s="275"/>
      <c r="GL88" s="275"/>
      <c r="GM88" s="275"/>
      <c r="GN88" s="275"/>
      <c r="GO88" s="275"/>
      <c r="GP88" s="275"/>
      <c r="GQ88" s="275"/>
      <c r="GR88" s="275"/>
      <c r="GS88" s="275"/>
      <c r="GT88" s="275"/>
      <c r="GU88" s="275"/>
      <c r="GV88" s="275"/>
      <c r="GW88" s="275"/>
      <c r="GX88" s="275"/>
      <c r="GY88" s="275"/>
      <c r="GZ88" s="275"/>
      <c r="HA88" s="275"/>
      <c r="HB88" s="275"/>
      <c r="HC88" s="275"/>
      <c r="HD88" s="275"/>
      <c r="HE88" s="275"/>
      <c r="HF88" s="275"/>
      <c r="HG88" s="275"/>
      <c r="HH88" s="275"/>
      <c r="HI88" s="275"/>
      <c r="HJ88" s="275"/>
      <c r="HK88" s="275"/>
      <c r="HL88" s="275"/>
      <c r="HM88" s="275"/>
      <c r="HN88" s="275"/>
      <c r="HO88" s="275"/>
      <c r="HP88" s="275"/>
      <c r="HQ88" s="275"/>
      <c r="HR88" s="275"/>
      <c r="HS88" s="275"/>
      <c r="HT88" s="275"/>
      <c r="HU88" s="275"/>
      <c r="HV88" s="275"/>
      <c r="HW88" s="275"/>
      <c r="HX88" s="275"/>
      <c r="HY88" s="275"/>
      <c r="HZ88" s="275"/>
      <c r="IA88" s="275"/>
      <c r="IB88" s="275"/>
      <c r="IC88" s="275"/>
      <c r="ID88" s="275"/>
      <c r="IE88" s="275"/>
      <c r="IF88" s="275"/>
      <c r="IG88" s="275"/>
      <c r="IH88" s="275"/>
      <c r="II88" s="275"/>
      <c r="IJ88" s="275"/>
      <c r="IK88" s="275"/>
      <c r="IL88" s="275"/>
      <c r="IM88" s="275"/>
      <c r="IN88" s="275"/>
      <c r="IO88" s="275"/>
      <c r="IP88" s="275"/>
      <c r="IQ88" s="275"/>
      <c r="IR88" s="275"/>
      <c r="IS88" s="275"/>
      <c r="IT88" s="275"/>
      <c r="IU88" s="275"/>
      <c r="IV88" s="275"/>
    </row>
    <row r="89" spans="1:256" s="269" customFormat="1" x14ac:dyDescent="0.2">
      <c r="A89" s="375" t="s">
        <v>300</v>
      </c>
      <c r="B89" s="376" t="s">
        <v>193</v>
      </c>
      <c r="C89" s="376">
        <v>0</v>
      </c>
      <c r="D89" s="376">
        <v>0</v>
      </c>
      <c r="E89" s="376">
        <v>0</v>
      </c>
      <c r="F89" s="376">
        <v>0</v>
      </c>
      <c r="G89" s="376">
        <v>0</v>
      </c>
      <c r="H89" s="376">
        <v>0</v>
      </c>
      <c r="I89" s="376">
        <v>0</v>
      </c>
      <c r="J89" s="376">
        <v>0</v>
      </c>
      <c r="K89" s="376">
        <v>0</v>
      </c>
      <c r="L89" s="376">
        <v>0</v>
      </c>
      <c r="M89" s="376">
        <v>0</v>
      </c>
      <c r="N89" s="376">
        <v>0</v>
      </c>
      <c r="O89" s="376" t="s">
        <v>193</v>
      </c>
      <c r="P89" s="376">
        <v>1.201923076923077E-2</v>
      </c>
      <c r="Q89" s="376">
        <v>1.834862385321101E-2</v>
      </c>
      <c r="R89" s="376">
        <v>4.736842105263158E-2</v>
      </c>
      <c r="S89" s="376">
        <v>0</v>
      </c>
      <c r="T89" s="376">
        <v>3.6842105263157891E-2</v>
      </c>
      <c r="U89" s="376">
        <v>1.0638297872340425E-2</v>
      </c>
      <c r="V89" s="376">
        <v>5.5555555555555558E-3</v>
      </c>
      <c r="W89" s="376">
        <v>0</v>
      </c>
      <c r="X89" s="376">
        <v>1.1450381679389313E-2</v>
      </c>
      <c r="Y89" s="376">
        <v>4.5454545454545452E-3</v>
      </c>
      <c r="Z89" s="376">
        <v>3.1746031746031744E-2</v>
      </c>
      <c r="AA89" s="376">
        <v>4.6692607003891051E-2</v>
      </c>
      <c r="AB89" s="376" t="s">
        <v>193</v>
      </c>
      <c r="AC89" s="376">
        <v>2.5423728813559324E-2</v>
      </c>
      <c r="AD89" s="376">
        <v>6.6225165562913907E-3</v>
      </c>
      <c r="AE89" s="376">
        <v>1.8867924528301886E-2</v>
      </c>
      <c r="AF89" s="376">
        <v>3.8860103626943004E-2</v>
      </c>
      <c r="AG89" s="376">
        <v>7.7306733167082295E-2</v>
      </c>
      <c r="AH89" s="376">
        <v>2.7450980392156862E-2</v>
      </c>
      <c r="AI89" s="377" t="s">
        <v>194</v>
      </c>
      <c r="AJ89" s="376">
        <v>4.142011834319527E-2</v>
      </c>
      <c r="AK89" s="376">
        <v>4.0449438202247189E-2</v>
      </c>
      <c r="AL89" s="376">
        <v>2.2727272727272728E-2</v>
      </c>
      <c r="AM89" s="376">
        <v>2.771362586605081E-2</v>
      </c>
      <c r="AN89" s="376">
        <v>3.0303030303030304E-2</v>
      </c>
      <c r="AO89" s="376">
        <v>2.1428571428571429E-2</v>
      </c>
      <c r="AP89" s="376" t="str">
        <f t="shared" ref="AP89:BA89" si="66">AP14</f>
        <v>&lt; 20%</v>
      </c>
      <c r="AQ89" s="376">
        <f t="shared" si="66"/>
        <v>4.4444444444444446E-2</v>
      </c>
      <c r="AR89" s="376">
        <f t="shared" si="66"/>
        <v>3.9900249376558602E-2</v>
      </c>
      <c r="AS89" s="376">
        <f t="shared" si="66"/>
        <v>2.9345372460496615E-2</v>
      </c>
      <c r="AT89" s="376">
        <f t="shared" si="66"/>
        <v>4.5112781954887216E-2</v>
      </c>
      <c r="AU89" s="376">
        <f t="shared" si="66"/>
        <v>2.5000000000000001E-2</v>
      </c>
      <c r="AV89" s="376">
        <f t="shared" si="66"/>
        <v>5.2631578947368418E-2</v>
      </c>
      <c r="AW89" s="376">
        <f t="shared" si="66"/>
        <v>2.4390243902439025E-2</v>
      </c>
      <c r="AX89" s="376">
        <f t="shared" si="66"/>
        <v>1.4675052410901468E-2</v>
      </c>
      <c r="AY89" s="376">
        <f t="shared" si="66"/>
        <v>1.9417475728155338E-2</v>
      </c>
      <c r="AZ89" s="376">
        <f t="shared" si="66"/>
        <v>1.015228426395939E-2</v>
      </c>
      <c r="BA89" s="376">
        <f t="shared" si="66"/>
        <v>1.6771488469601678E-2</v>
      </c>
      <c r="BB89" s="379" t="s">
        <v>301</v>
      </c>
      <c r="BC89" s="376" t="str">
        <f t="shared" ref="BC89:CG89" si="67">BC14</f>
        <v>&lt; 8%</v>
      </c>
      <c r="BD89" s="376">
        <f t="shared" si="67"/>
        <v>1.43E-2</v>
      </c>
      <c r="BE89" s="376">
        <f t="shared" si="67"/>
        <v>1.6799999999999999E-2</v>
      </c>
      <c r="BF89" s="376">
        <f t="shared" si="67"/>
        <v>4.1099999999999998E-2</v>
      </c>
      <c r="BG89" s="376">
        <f t="shared" si="67"/>
        <v>1.7399999999999999E-2</v>
      </c>
      <c r="BH89" s="376">
        <f t="shared" si="67"/>
        <v>1.54E-2</v>
      </c>
      <c r="BI89" s="376">
        <f t="shared" si="67"/>
        <v>1.67E-2</v>
      </c>
      <c r="BJ89" s="376">
        <f t="shared" si="67"/>
        <v>1.34E-2</v>
      </c>
      <c r="BK89" s="376">
        <f t="shared" si="67"/>
        <v>8.2000000000000007E-3</v>
      </c>
      <c r="BL89" s="376">
        <f t="shared" si="67"/>
        <v>1.2800000000000001E-2</v>
      </c>
      <c r="BM89" s="376">
        <f t="shared" si="67"/>
        <v>1.2999999999999999E-2</v>
      </c>
      <c r="BN89" s="376">
        <f t="shared" si="67"/>
        <v>1.2699999999999999E-2</v>
      </c>
      <c r="BO89" s="376">
        <f t="shared" si="67"/>
        <v>1.67E-2</v>
      </c>
      <c r="BP89" s="376">
        <f t="shared" si="67"/>
        <v>1.4E-2</v>
      </c>
      <c r="BQ89" s="376">
        <f t="shared" si="67"/>
        <v>2.8799999999999999E-2</v>
      </c>
      <c r="BR89" s="376">
        <f t="shared" si="67"/>
        <v>2.1600000000000001E-2</v>
      </c>
      <c r="BS89" s="376">
        <f t="shared" si="67"/>
        <v>4.1099999999999998E-2</v>
      </c>
      <c r="BT89" s="376">
        <f t="shared" si="67"/>
        <v>3.8100000000000002E-2</v>
      </c>
      <c r="BU89" s="376">
        <f t="shared" si="67"/>
        <v>3.95E-2</v>
      </c>
      <c r="BV89" s="376">
        <f t="shared" si="67"/>
        <v>2.4500000000000001E-2</v>
      </c>
      <c r="BW89" s="376">
        <f t="shared" si="67"/>
        <v>2.1164021164021163E-2</v>
      </c>
      <c r="BX89" s="376">
        <f t="shared" si="67"/>
        <v>1.8499999999999999E-2</v>
      </c>
      <c r="BY89" s="376">
        <f t="shared" si="67"/>
        <v>2.86E-2</v>
      </c>
      <c r="BZ89" s="376">
        <f t="shared" si="67"/>
        <v>1.7299999999999999E-2</v>
      </c>
      <c r="CA89" s="376">
        <f t="shared" si="67"/>
        <v>2.9499999999999998E-2</v>
      </c>
      <c r="CB89" s="376">
        <f t="shared" si="67"/>
        <v>3.2399999999999998E-2</v>
      </c>
      <c r="CC89" s="376">
        <f t="shared" si="67"/>
        <v>1.4999999999999999E-2</v>
      </c>
      <c r="CD89" s="376">
        <f t="shared" si="67"/>
        <v>1.2200000000000001E-2</v>
      </c>
      <c r="CE89" s="376">
        <f t="shared" si="67"/>
        <v>3.4500000000000003E-2</v>
      </c>
      <c r="CF89" s="376">
        <f t="shared" si="67"/>
        <v>2.9700000000000001E-2</v>
      </c>
      <c r="CG89" s="376">
        <f t="shared" si="67"/>
        <v>2.7900000000000001E-2</v>
      </c>
      <c r="CH89" s="376"/>
      <c r="CI89" s="379" t="str">
        <f>CI14</f>
        <v>04. Taxa de Readmissão Hospitalar pelo mesmo CID (29 dias)</v>
      </c>
      <c r="CJ89" s="376" t="str">
        <f>CJ14</f>
        <v>&lt; 8%</v>
      </c>
      <c r="CK89" s="380">
        <f>CK14</f>
        <v>3.3999999999999998E-3</v>
      </c>
      <c r="CL89" s="380"/>
      <c r="CM89" s="380">
        <f t="shared" ref="CM89:DE89" si="68">CM14</f>
        <v>1.26E-2</v>
      </c>
      <c r="CN89" s="380">
        <f t="shared" si="68"/>
        <v>0</v>
      </c>
      <c r="CO89" s="376" t="str">
        <f>CO14</f>
        <v>&lt; 8%</v>
      </c>
      <c r="CP89" s="380">
        <f t="shared" si="68"/>
        <v>0</v>
      </c>
      <c r="CQ89" s="380">
        <f t="shared" si="68"/>
        <v>6.4000000000000003E-3</v>
      </c>
      <c r="CR89" s="380">
        <f t="shared" si="68"/>
        <v>1.15E-2</v>
      </c>
      <c r="CS89" s="380">
        <f t="shared" si="68"/>
        <v>0</v>
      </c>
      <c r="CT89" s="380">
        <f t="shared" si="68"/>
        <v>0</v>
      </c>
      <c r="CU89" s="380">
        <f t="shared" si="68"/>
        <v>0</v>
      </c>
      <c r="CV89" s="380">
        <f t="shared" si="68"/>
        <v>0</v>
      </c>
      <c r="CW89" s="380">
        <f t="shared" si="68"/>
        <v>0</v>
      </c>
      <c r="CX89" s="380">
        <f t="shared" si="68"/>
        <v>0</v>
      </c>
      <c r="CY89" s="380">
        <f t="shared" si="68"/>
        <v>0</v>
      </c>
      <c r="CZ89" s="380">
        <f t="shared" si="68"/>
        <v>0</v>
      </c>
      <c r="DA89" s="380">
        <f t="shared" si="68"/>
        <v>0</v>
      </c>
      <c r="DB89" s="380">
        <f t="shared" si="68"/>
        <v>0</v>
      </c>
      <c r="DC89" s="380">
        <f t="shared" si="68"/>
        <v>0</v>
      </c>
      <c r="DD89" s="380">
        <f t="shared" si="68"/>
        <v>0</v>
      </c>
      <c r="DE89" s="380">
        <f t="shared" si="68"/>
        <v>0</v>
      </c>
      <c r="DF89" s="268"/>
      <c r="DG89" s="268"/>
      <c r="DH89" s="268"/>
      <c r="DI89" s="268"/>
      <c r="DJ89" s="268"/>
      <c r="DK89" s="268"/>
      <c r="DL89" s="268"/>
      <c r="DM89" s="268"/>
      <c r="DN89" s="268"/>
      <c r="DO89" s="268"/>
      <c r="DP89" s="268"/>
      <c r="DQ89" s="268"/>
      <c r="DR89" s="268"/>
      <c r="DS89" s="268"/>
      <c r="DT89" s="268"/>
      <c r="DU89" s="268"/>
      <c r="DV89" s="268"/>
      <c r="DW89" s="268"/>
      <c r="DX89" s="268"/>
      <c r="DY89" s="268"/>
      <c r="DZ89" s="268"/>
      <c r="EA89" s="268"/>
      <c r="EB89" s="268"/>
      <c r="EC89" s="268"/>
      <c r="ED89" s="268"/>
      <c r="EE89" s="268"/>
      <c r="EF89" s="268"/>
      <c r="EG89" s="268"/>
      <c r="EH89" s="268"/>
      <c r="EI89" s="268"/>
      <c r="EJ89" s="268"/>
      <c r="EK89" s="268"/>
      <c r="EL89" s="268"/>
      <c r="EM89" s="268"/>
      <c r="EN89" s="268"/>
      <c r="EO89" s="268"/>
      <c r="EP89" s="268"/>
      <c r="EQ89" s="268"/>
      <c r="ER89" s="268"/>
      <c r="ES89" s="268"/>
      <c r="ET89" s="268"/>
      <c r="EU89" s="268"/>
      <c r="EV89" s="268"/>
      <c r="EW89" s="268"/>
      <c r="EX89" s="268"/>
      <c r="EY89" s="268"/>
      <c r="EZ89" s="268"/>
      <c r="FA89" s="268"/>
      <c r="FB89" s="268"/>
      <c r="FC89" s="268"/>
      <c r="FD89" s="268"/>
      <c r="FE89" s="268"/>
      <c r="FF89" s="268"/>
      <c r="FG89" s="268"/>
      <c r="FH89" s="268"/>
      <c r="FI89" s="268"/>
      <c r="FJ89" s="268"/>
      <c r="FK89" s="268"/>
      <c r="FL89" s="268"/>
      <c r="FM89" s="268"/>
      <c r="FN89" s="268"/>
      <c r="FO89" s="268"/>
      <c r="FP89" s="268"/>
      <c r="FQ89" s="268"/>
      <c r="FR89" s="268"/>
      <c r="FS89" s="268"/>
      <c r="FT89" s="268"/>
      <c r="FU89" s="268"/>
      <c r="FV89" s="268"/>
      <c r="FW89" s="268"/>
      <c r="FX89" s="268"/>
      <c r="FY89" s="268"/>
      <c r="FZ89" s="268"/>
      <c r="GA89" s="268"/>
      <c r="GB89" s="268"/>
      <c r="GC89" s="268"/>
      <c r="GD89" s="268"/>
      <c r="GE89" s="268"/>
      <c r="GF89" s="268"/>
      <c r="GG89" s="268"/>
      <c r="GH89" s="268"/>
      <c r="GI89" s="268"/>
      <c r="GJ89" s="268"/>
      <c r="GK89" s="268"/>
      <c r="GL89" s="268"/>
      <c r="GM89" s="268"/>
      <c r="GN89" s="268"/>
      <c r="GO89" s="268"/>
      <c r="GP89" s="268"/>
      <c r="GQ89" s="268"/>
      <c r="GR89" s="268"/>
      <c r="GS89" s="268"/>
      <c r="GT89" s="268"/>
      <c r="GU89" s="268"/>
      <c r="GV89" s="268"/>
      <c r="GW89" s="268"/>
      <c r="GX89" s="268"/>
      <c r="GY89" s="268"/>
      <c r="GZ89" s="268"/>
      <c r="HA89" s="268"/>
      <c r="HB89" s="268"/>
      <c r="HC89" s="268"/>
      <c r="HD89" s="268"/>
      <c r="HE89" s="268"/>
      <c r="HF89" s="268"/>
      <c r="HG89" s="268"/>
      <c r="HH89" s="268"/>
      <c r="HI89" s="268"/>
      <c r="HJ89" s="268"/>
      <c r="HK89" s="268"/>
      <c r="HL89" s="268"/>
      <c r="HM89" s="268"/>
      <c r="HN89" s="268"/>
      <c r="HO89" s="268"/>
      <c r="HP89" s="268"/>
      <c r="HQ89" s="268"/>
      <c r="HR89" s="268"/>
      <c r="HS89" s="268"/>
      <c r="HT89" s="268"/>
      <c r="HU89" s="268"/>
      <c r="HV89" s="268"/>
      <c r="HW89" s="268"/>
      <c r="HX89" s="268"/>
      <c r="HY89" s="268"/>
      <c r="HZ89" s="268"/>
      <c r="IA89" s="268"/>
      <c r="IB89" s="268"/>
      <c r="IC89" s="268"/>
      <c r="ID89" s="268"/>
      <c r="IE89" s="268"/>
      <c r="IF89" s="268"/>
      <c r="IG89" s="268"/>
      <c r="IH89" s="268"/>
      <c r="II89" s="268"/>
      <c r="IJ89" s="268"/>
      <c r="IK89" s="268"/>
      <c r="IL89" s="268"/>
      <c r="IM89" s="268"/>
      <c r="IN89" s="268"/>
      <c r="IO89" s="268"/>
      <c r="IP89" s="268"/>
      <c r="IQ89" s="268"/>
      <c r="IR89" s="268"/>
      <c r="IS89" s="268"/>
      <c r="IT89" s="268"/>
      <c r="IU89" s="268"/>
      <c r="IV89" s="268"/>
    </row>
    <row r="90" spans="1:256" s="269" customFormat="1" x14ac:dyDescent="0.2">
      <c r="A90" s="375" t="s">
        <v>200</v>
      </c>
      <c r="B90" s="376" t="s">
        <v>201</v>
      </c>
      <c r="C90" s="376">
        <v>0</v>
      </c>
      <c r="D90" s="376">
        <v>0</v>
      </c>
      <c r="E90" s="376">
        <v>0</v>
      </c>
      <c r="F90" s="376">
        <v>0</v>
      </c>
      <c r="G90" s="376">
        <v>0</v>
      </c>
      <c r="H90" s="376">
        <v>0</v>
      </c>
      <c r="I90" s="376">
        <v>0</v>
      </c>
      <c r="J90" s="376">
        <v>0</v>
      </c>
      <c r="K90" s="376">
        <v>0</v>
      </c>
      <c r="L90" s="376">
        <v>0</v>
      </c>
      <c r="M90" s="376">
        <v>0</v>
      </c>
      <c r="N90" s="376">
        <v>0</v>
      </c>
      <c r="O90" s="376" t="s">
        <v>201</v>
      </c>
      <c r="P90" s="376">
        <v>0</v>
      </c>
      <c r="Q90" s="376">
        <v>0</v>
      </c>
      <c r="R90" s="376">
        <v>0</v>
      </c>
      <c r="S90" s="376">
        <v>0</v>
      </c>
      <c r="T90" s="376">
        <v>0</v>
      </c>
      <c r="U90" s="376">
        <v>0</v>
      </c>
      <c r="V90" s="376">
        <v>0</v>
      </c>
      <c r="W90" s="376">
        <v>0</v>
      </c>
      <c r="X90" s="376">
        <v>0</v>
      </c>
      <c r="Y90" s="376">
        <v>0</v>
      </c>
      <c r="Z90" s="376">
        <v>0</v>
      </c>
      <c r="AA90" s="376">
        <v>1.8867924528301886E-2</v>
      </c>
      <c r="AB90" s="376" t="s">
        <v>201</v>
      </c>
      <c r="AC90" s="376">
        <v>1.9607843137254902E-2</v>
      </c>
      <c r="AD90" s="376">
        <v>2.7777777777777776E-2</v>
      </c>
      <c r="AE90" s="376">
        <v>2.5000000000000001E-2</v>
      </c>
      <c r="AF90" s="376">
        <v>0</v>
      </c>
      <c r="AG90" s="376">
        <v>2.3255813953488372E-2</v>
      </c>
      <c r="AH90" s="376">
        <v>2.2222222222222223E-2</v>
      </c>
      <c r="AI90" s="377" t="s">
        <v>202</v>
      </c>
      <c r="AJ90" s="376">
        <v>0</v>
      </c>
      <c r="AK90" s="376">
        <v>0</v>
      </c>
      <c r="AL90" s="376">
        <v>0</v>
      </c>
      <c r="AM90" s="376">
        <v>0</v>
      </c>
      <c r="AN90" s="376">
        <v>0</v>
      </c>
      <c r="AO90" s="376">
        <v>5.128205128205128E-2</v>
      </c>
      <c r="AP90" s="376" t="str">
        <f t="shared" ref="AP90:BA90" si="69">AP17</f>
        <v>&lt; 5%</v>
      </c>
      <c r="AQ90" s="376">
        <f t="shared" si="69"/>
        <v>0</v>
      </c>
      <c r="AR90" s="376">
        <f t="shared" si="69"/>
        <v>0</v>
      </c>
      <c r="AS90" s="376">
        <f t="shared" si="69"/>
        <v>0</v>
      </c>
      <c r="AT90" s="376">
        <f t="shared" si="69"/>
        <v>0</v>
      </c>
      <c r="AU90" s="376">
        <f t="shared" si="69"/>
        <v>2.3255813953488372E-2</v>
      </c>
      <c r="AV90" s="376">
        <f t="shared" si="69"/>
        <v>2.4390243902439025E-2</v>
      </c>
      <c r="AW90" s="376">
        <f t="shared" si="69"/>
        <v>2.5000000000000001E-2</v>
      </c>
      <c r="AX90" s="376">
        <f t="shared" si="69"/>
        <v>2.9411764705882353E-2</v>
      </c>
      <c r="AY90" s="376">
        <f t="shared" si="69"/>
        <v>0</v>
      </c>
      <c r="AZ90" s="376">
        <f t="shared" si="69"/>
        <v>0</v>
      </c>
      <c r="BA90" s="376">
        <f t="shared" si="69"/>
        <v>0</v>
      </c>
      <c r="BB90" s="379" t="s">
        <v>302</v>
      </c>
      <c r="BC90" s="376" t="str">
        <f t="shared" ref="BC90:CG90" si="70">BC17</f>
        <v>&lt; 5%</v>
      </c>
      <c r="BD90" s="376">
        <f t="shared" si="70"/>
        <v>0</v>
      </c>
      <c r="BE90" s="376">
        <f t="shared" si="70"/>
        <v>0</v>
      </c>
      <c r="BF90" s="376">
        <f t="shared" si="70"/>
        <v>0.02</v>
      </c>
      <c r="BG90" s="376">
        <f t="shared" si="70"/>
        <v>0</v>
      </c>
      <c r="BH90" s="376">
        <f t="shared" si="70"/>
        <v>1.89E-2</v>
      </c>
      <c r="BI90" s="376">
        <f t="shared" si="70"/>
        <v>0</v>
      </c>
      <c r="BJ90" s="376">
        <f t="shared" si="70"/>
        <v>0</v>
      </c>
      <c r="BK90" s="376">
        <f t="shared" si="70"/>
        <v>0</v>
      </c>
      <c r="BL90" s="376">
        <f t="shared" si="70"/>
        <v>4.0800000000000003E-2</v>
      </c>
      <c r="BM90" s="376">
        <f t="shared" si="70"/>
        <v>2.0799999999999999E-2</v>
      </c>
      <c r="BN90" s="376">
        <f t="shared" si="70"/>
        <v>0</v>
      </c>
      <c r="BO90" s="376">
        <f t="shared" si="70"/>
        <v>0</v>
      </c>
      <c r="BP90" s="376">
        <f t="shared" si="70"/>
        <v>2.1299999999999999E-2</v>
      </c>
      <c r="BQ90" s="376">
        <f t="shared" si="70"/>
        <v>1.9599999999999999E-2</v>
      </c>
      <c r="BR90" s="376">
        <f t="shared" si="70"/>
        <v>0</v>
      </c>
      <c r="BS90" s="376">
        <f t="shared" si="70"/>
        <v>4.4400000000000002E-2</v>
      </c>
      <c r="BT90" s="376">
        <f t="shared" si="70"/>
        <v>0</v>
      </c>
      <c r="BU90" s="376">
        <f t="shared" si="70"/>
        <v>3.3300000000000003E-2</v>
      </c>
      <c r="BV90" s="376">
        <f t="shared" si="70"/>
        <v>0</v>
      </c>
      <c r="BW90" s="376">
        <f t="shared" si="70"/>
        <v>1.9599999999999999E-2</v>
      </c>
      <c r="BX90" s="376">
        <f t="shared" si="70"/>
        <v>0</v>
      </c>
      <c r="BY90" s="376">
        <f t="shared" si="70"/>
        <v>3.7699999999999997E-2</v>
      </c>
      <c r="BZ90" s="376">
        <f t="shared" si="70"/>
        <v>0</v>
      </c>
      <c r="CA90" s="376">
        <f t="shared" si="70"/>
        <v>3.2300000000000002E-2</v>
      </c>
      <c r="CB90" s="376">
        <f t="shared" si="70"/>
        <v>6.4500000000000002E-2</v>
      </c>
      <c r="CC90" s="376">
        <f t="shared" si="70"/>
        <v>3.1300000000000001E-2</v>
      </c>
      <c r="CD90" s="376">
        <f t="shared" si="70"/>
        <v>5.7099999999999998E-2</v>
      </c>
      <c r="CE90" s="376">
        <f t="shared" si="70"/>
        <v>0.1212</v>
      </c>
      <c r="CF90" s="376">
        <f t="shared" si="70"/>
        <v>2.9399999999999999E-2</v>
      </c>
      <c r="CG90" s="376">
        <f t="shared" si="70"/>
        <v>0</v>
      </c>
      <c r="CH90" s="376"/>
      <c r="CI90" s="379" t="str">
        <f>CI17</f>
        <v>05. Taxa de Readmissão em UTI (48 horas)</v>
      </c>
      <c r="CJ90" s="376" t="str">
        <f>CJ17</f>
        <v>&lt; 5%</v>
      </c>
      <c r="CK90" s="380">
        <f>CK17</f>
        <v>0</v>
      </c>
      <c r="CL90" s="380"/>
      <c r="CM90" s="380">
        <f t="shared" ref="CM90:DE90" si="71">CM17</f>
        <v>1.9199999999999998E-2</v>
      </c>
      <c r="CN90" s="380">
        <f t="shared" si="71"/>
        <v>0</v>
      </c>
      <c r="CO90" s="376" t="str">
        <f>CO17</f>
        <v>&lt; 5%</v>
      </c>
      <c r="CP90" s="380">
        <f t="shared" si="71"/>
        <v>0</v>
      </c>
      <c r="CQ90" s="380">
        <f t="shared" si="71"/>
        <v>0</v>
      </c>
      <c r="CR90" s="380">
        <f t="shared" si="71"/>
        <v>0</v>
      </c>
      <c r="CS90" s="380">
        <f t="shared" si="71"/>
        <v>0</v>
      </c>
      <c r="CT90" s="380">
        <f t="shared" si="71"/>
        <v>0</v>
      </c>
      <c r="CU90" s="380">
        <f t="shared" si="71"/>
        <v>0</v>
      </c>
      <c r="CV90" s="380">
        <f t="shared" si="71"/>
        <v>0</v>
      </c>
      <c r="CW90" s="380">
        <f t="shared" si="71"/>
        <v>0</v>
      </c>
      <c r="CX90" s="380">
        <f t="shared" si="71"/>
        <v>0</v>
      </c>
      <c r="CY90" s="380">
        <f t="shared" si="71"/>
        <v>0</v>
      </c>
      <c r="CZ90" s="380">
        <f t="shared" si="71"/>
        <v>0</v>
      </c>
      <c r="DA90" s="380">
        <f t="shared" si="71"/>
        <v>0</v>
      </c>
      <c r="DB90" s="380">
        <f t="shared" si="71"/>
        <v>0</v>
      </c>
      <c r="DC90" s="380">
        <f t="shared" si="71"/>
        <v>0</v>
      </c>
      <c r="DD90" s="380">
        <f t="shared" si="71"/>
        <v>0</v>
      </c>
      <c r="DE90" s="380">
        <f t="shared" si="71"/>
        <v>0</v>
      </c>
      <c r="DF90" s="268"/>
      <c r="DG90" s="268"/>
      <c r="DH90" s="268"/>
      <c r="DI90" s="268"/>
      <c r="DJ90" s="268"/>
      <c r="DK90" s="268"/>
      <c r="DL90" s="268"/>
      <c r="DM90" s="268"/>
      <c r="DN90" s="268"/>
      <c r="DO90" s="268"/>
      <c r="DP90" s="268"/>
      <c r="DQ90" s="268"/>
      <c r="DR90" s="268"/>
      <c r="DS90" s="268"/>
      <c r="DT90" s="268"/>
      <c r="DU90" s="268"/>
      <c r="DV90" s="268"/>
      <c r="DW90" s="268"/>
      <c r="DX90" s="268"/>
      <c r="DY90" s="268"/>
      <c r="DZ90" s="268"/>
      <c r="EA90" s="268"/>
      <c r="EB90" s="268"/>
      <c r="EC90" s="268"/>
      <c r="ED90" s="268"/>
      <c r="EE90" s="268"/>
      <c r="EF90" s="268"/>
      <c r="EG90" s="268"/>
      <c r="EH90" s="268"/>
      <c r="EI90" s="268"/>
      <c r="EJ90" s="268"/>
      <c r="EK90" s="268"/>
      <c r="EL90" s="268"/>
      <c r="EM90" s="268"/>
      <c r="EN90" s="268"/>
      <c r="EO90" s="268"/>
      <c r="EP90" s="268"/>
      <c r="EQ90" s="268"/>
      <c r="ER90" s="268"/>
      <c r="ES90" s="268"/>
      <c r="ET90" s="268"/>
      <c r="EU90" s="268"/>
      <c r="EV90" s="268"/>
      <c r="EW90" s="268"/>
      <c r="EX90" s="268"/>
      <c r="EY90" s="268"/>
      <c r="EZ90" s="268"/>
      <c r="FA90" s="268"/>
      <c r="FB90" s="268"/>
      <c r="FC90" s="268"/>
      <c r="FD90" s="268"/>
      <c r="FE90" s="268"/>
      <c r="FF90" s="268"/>
      <c r="FG90" s="268"/>
      <c r="FH90" s="268"/>
      <c r="FI90" s="268"/>
      <c r="FJ90" s="268"/>
      <c r="FK90" s="268"/>
      <c r="FL90" s="268"/>
      <c r="FM90" s="268"/>
      <c r="FN90" s="268"/>
      <c r="FO90" s="268"/>
      <c r="FP90" s="268"/>
      <c r="FQ90" s="268"/>
      <c r="FR90" s="268"/>
      <c r="FS90" s="268"/>
      <c r="FT90" s="268"/>
      <c r="FU90" s="268"/>
      <c r="FV90" s="268"/>
      <c r="FW90" s="268"/>
      <c r="FX90" s="268"/>
      <c r="FY90" s="268"/>
      <c r="FZ90" s="268"/>
      <c r="GA90" s="268"/>
      <c r="GB90" s="268"/>
      <c r="GC90" s="268"/>
      <c r="GD90" s="268"/>
      <c r="GE90" s="268"/>
      <c r="GF90" s="268"/>
      <c r="GG90" s="268"/>
      <c r="GH90" s="268"/>
      <c r="GI90" s="268"/>
      <c r="GJ90" s="268"/>
      <c r="GK90" s="268"/>
      <c r="GL90" s="268"/>
      <c r="GM90" s="268"/>
      <c r="GN90" s="268"/>
      <c r="GO90" s="268"/>
      <c r="GP90" s="268"/>
      <c r="GQ90" s="268"/>
      <c r="GR90" s="268"/>
      <c r="GS90" s="268"/>
      <c r="GT90" s="268"/>
      <c r="GU90" s="268"/>
      <c r="GV90" s="268"/>
      <c r="GW90" s="268"/>
      <c r="GX90" s="268"/>
      <c r="GY90" s="268"/>
      <c r="GZ90" s="268"/>
      <c r="HA90" s="268"/>
      <c r="HB90" s="268"/>
      <c r="HC90" s="268"/>
      <c r="HD90" s="268"/>
      <c r="HE90" s="268"/>
      <c r="HF90" s="268"/>
      <c r="HG90" s="268"/>
      <c r="HH90" s="268"/>
      <c r="HI90" s="268"/>
      <c r="HJ90" s="268"/>
      <c r="HK90" s="268"/>
      <c r="HL90" s="268"/>
      <c r="HM90" s="268"/>
      <c r="HN90" s="268"/>
      <c r="HO90" s="268"/>
      <c r="HP90" s="268"/>
      <c r="HQ90" s="268"/>
      <c r="HR90" s="268"/>
      <c r="HS90" s="268"/>
      <c r="HT90" s="268"/>
      <c r="HU90" s="268"/>
      <c r="HV90" s="268"/>
      <c r="HW90" s="268"/>
      <c r="HX90" s="268"/>
      <c r="HY90" s="268"/>
      <c r="HZ90" s="268"/>
      <c r="IA90" s="268"/>
      <c r="IB90" s="268"/>
      <c r="IC90" s="268"/>
      <c r="ID90" s="268"/>
      <c r="IE90" s="268"/>
      <c r="IF90" s="268"/>
      <c r="IG90" s="268"/>
      <c r="IH90" s="268"/>
      <c r="II90" s="268"/>
      <c r="IJ90" s="268"/>
      <c r="IK90" s="268"/>
      <c r="IL90" s="268"/>
      <c r="IM90" s="268"/>
      <c r="IN90" s="268"/>
      <c r="IO90" s="268"/>
      <c r="IP90" s="268"/>
      <c r="IQ90" s="268"/>
      <c r="IR90" s="268"/>
      <c r="IS90" s="268"/>
      <c r="IT90" s="268"/>
      <c r="IU90" s="268"/>
      <c r="IV90" s="268"/>
    </row>
    <row r="91" spans="1:256" s="269" customFormat="1" ht="25.5" x14ac:dyDescent="0.2">
      <c r="A91" s="375" t="s">
        <v>207</v>
      </c>
      <c r="B91" s="376" t="s">
        <v>208</v>
      </c>
      <c r="C91" s="376">
        <v>0</v>
      </c>
      <c r="D91" s="376">
        <v>0</v>
      </c>
      <c r="E91" s="376">
        <v>0</v>
      </c>
      <c r="F91" s="376">
        <v>2.4509803921568627E-3</v>
      </c>
      <c r="G91" s="376">
        <v>0</v>
      </c>
      <c r="H91" s="376">
        <v>3.0303030303030304E-2</v>
      </c>
      <c r="I91" s="376">
        <v>0.125</v>
      </c>
      <c r="J91" s="376">
        <v>0.14122137404580154</v>
      </c>
      <c r="K91" s="376">
        <v>9.9630996309963096E-2</v>
      </c>
      <c r="L91" s="376">
        <v>0.11872146118721461</v>
      </c>
      <c r="M91" s="376">
        <v>0.33980582524271846</v>
      </c>
      <c r="N91" s="376">
        <v>0.17511520737327188</v>
      </c>
      <c r="O91" s="376" t="s">
        <v>208</v>
      </c>
      <c r="P91" s="376">
        <v>5.4166666666666669E-2</v>
      </c>
      <c r="Q91" s="376">
        <v>1.2853470437017995E-2</v>
      </c>
      <c r="R91" s="376">
        <v>1.8018018018018018E-2</v>
      </c>
      <c r="S91" s="376">
        <v>4.4776119402985072E-2</v>
      </c>
      <c r="T91" s="376">
        <v>0</v>
      </c>
      <c r="U91" s="376">
        <v>3.5353535353535352E-2</v>
      </c>
      <c r="V91" s="376">
        <v>1.0526315789473684E-2</v>
      </c>
      <c r="W91" s="376">
        <v>5.1813471502590676E-3</v>
      </c>
      <c r="X91" s="376">
        <v>0</v>
      </c>
      <c r="Y91" s="376">
        <v>1.0676156583629894E-2</v>
      </c>
      <c r="Z91" s="376">
        <v>0</v>
      </c>
      <c r="AA91" s="376">
        <v>9.8360655737704916E-2</v>
      </c>
      <c r="AB91" s="376" t="s">
        <v>208</v>
      </c>
      <c r="AC91" s="376">
        <v>0</v>
      </c>
      <c r="AD91" s="376">
        <v>0.1396508728179551</v>
      </c>
      <c r="AE91" s="376">
        <v>0.29292929292929293</v>
      </c>
      <c r="AF91" s="376">
        <v>0.11055276381909548</v>
      </c>
      <c r="AG91" s="376">
        <v>4.0100250626566414E-2</v>
      </c>
      <c r="AH91" s="376">
        <v>8.8888888888888889E-3</v>
      </c>
      <c r="AI91" s="377" t="s">
        <v>209</v>
      </c>
      <c r="AJ91" s="376">
        <v>8.9999999999999993E-3</v>
      </c>
      <c r="AK91" s="376">
        <v>8.9820359281437123E-3</v>
      </c>
      <c r="AL91" s="376">
        <v>1.1389521640091117E-2</v>
      </c>
      <c r="AM91" s="376">
        <v>2.4813895781637717E-3</v>
      </c>
      <c r="AN91" s="376">
        <v>6.9605568445475635E-3</v>
      </c>
      <c r="AO91" s="376">
        <v>0</v>
      </c>
      <c r="AP91" s="376" t="str">
        <f t="shared" ref="AP91:BA91" si="72">AP21</f>
        <v>≤ 1%</v>
      </c>
      <c r="AQ91" s="376">
        <f t="shared" si="72"/>
        <v>0</v>
      </c>
      <c r="AR91" s="376">
        <f t="shared" si="72"/>
        <v>0</v>
      </c>
      <c r="AS91" s="376">
        <f t="shared" si="72"/>
        <v>0</v>
      </c>
      <c r="AT91" s="376">
        <f t="shared" si="72"/>
        <v>0</v>
      </c>
      <c r="AU91" s="376">
        <f t="shared" si="72"/>
        <v>0</v>
      </c>
      <c r="AV91" s="376">
        <f t="shared" si="72"/>
        <v>2.2075055187637969E-3</v>
      </c>
      <c r="AW91" s="376">
        <f t="shared" si="72"/>
        <v>0</v>
      </c>
      <c r="AX91" s="376">
        <f t="shared" si="72"/>
        <v>0</v>
      </c>
      <c r="AY91" s="376">
        <f t="shared" si="72"/>
        <v>0</v>
      </c>
      <c r="AZ91" s="376">
        <f t="shared" si="72"/>
        <v>0</v>
      </c>
      <c r="BA91" s="376">
        <f t="shared" si="72"/>
        <v>0</v>
      </c>
      <c r="BB91" s="379" t="s">
        <v>210</v>
      </c>
      <c r="BC91" s="376" t="str">
        <f t="shared" ref="BC91:CG91" si="73">BC21</f>
        <v>≤ 7%</v>
      </c>
      <c r="BD91" s="376">
        <f t="shared" si="73"/>
        <v>0</v>
      </c>
      <c r="BE91" s="376">
        <f t="shared" si="73"/>
        <v>0</v>
      </c>
      <c r="BF91" s="376">
        <f t="shared" si="73"/>
        <v>0</v>
      </c>
      <c r="BG91" s="376">
        <f t="shared" si="73"/>
        <v>0</v>
      </c>
      <c r="BH91" s="376">
        <f t="shared" si="73"/>
        <v>0</v>
      </c>
      <c r="BI91" s="376">
        <f t="shared" si="73"/>
        <v>0</v>
      </c>
      <c r="BJ91" s="376">
        <f t="shared" si="73"/>
        <v>5.454545454545455E-3</v>
      </c>
      <c r="BK91" s="376">
        <f t="shared" si="73"/>
        <v>0</v>
      </c>
      <c r="BL91" s="376">
        <f t="shared" si="73"/>
        <v>0</v>
      </c>
      <c r="BM91" s="376">
        <f t="shared" si="73"/>
        <v>0</v>
      </c>
      <c r="BN91" s="376">
        <f t="shared" si="73"/>
        <v>0</v>
      </c>
      <c r="BO91" s="376">
        <f t="shared" si="73"/>
        <v>0</v>
      </c>
      <c r="BP91" s="376">
        <f t="shared" si="73"/>
        <v>0</v>
      </c>
      <c r="BQ91" s="376">
        <f t="shared" si="73"/>
        <v>0</v>
      </c>
      <c r="BR91" s="376">
        <f t="shared" si="73"/>
        <v>0</v>
      </c>
      <c r="BS91" s="376">
        <f t="shared" si="73"/>
        <v>0</v>
      </c>
      <c r="BT91" s="376">
        <f t="shared" si="73"/>
        <v>0</v>
      </c>
      <c r="BU91" s="376">
        <f t="shared" si="73"/>
        <v>0</v>
      </c>
      <c r="BV91" s="376">
        <f t="shared" si="73"/>
        <v>0</v>
      </c>
      <c r="BW91" s="376">
        <f t="shared" si="73"/>
        <v>0</v>
      </c>
      <c r="BX91" s="376">
        <f t="shared" si="73"/>
        <v>0</v>
      </c>
      <c r="BY91" s="376">
        <f t="shared" si="73"/>
        <v>0</v>
      </c>
      <c r="BZ91" s="376">
        <f t="shared" si="73"/>
        <v>0</v>
      </c>
      <c r="CA91" s="376">
        <f t="shared" si="73"/>
        <v>0</v>
      </c>
      <c r="CB91" s="376">
        <f t="shared" si="73"/>
        <v>0</v>
      </c>
      <c r="CC91" s="376">
        <f t="shared" si="73"/>
        <v>0</v>
      </c>
      <c r="CD91" s="376">
        <f t="shared" si="73"/>
        <v>0</v>
      </c>
      <c r="CE91" s="376">
        <f t="shared" si="73"/>
        <v>0</v>
      </c>
      <c r="CF91" s="376">
        <f t="shared" si="73"/>
        <v>0</v>
      </c>
      <c r="CG91" s="376">
        <f t="shared" si="73"/>
        <v>0</v>
      </c>
      <c r="CH91" s="376"/>
      <c r="CI91" s="379" t="str">
        <f>CI21</f>
        <v>06. Percentual de Ocorrência de Glosas no SIH - DATASUS (exceto por motivo de habilitação e capacidade instalada)</v>
      </c>
      <c r="CJ91" s="376" t="str">
        <f>CJ21</f>
        <v>≤ 7%</v>
      </c>
      <c r="CK91" s="380">
        <f>CK21</f>
        <v>0</v>
      </c>
      <c r="CL91" s="380"/>
      <c r="CM91" s="380">
        <f t="shared" ref="CM91:DE91" si="74">CM21</f>
        <v>0</v>
      </c>
      <c r="CN91" s="380">
        <f t="shared" si="74"/>
        <v>0</v>
      </c>
      <c r="CO91" s="376" t="str">
        <f>CO21</f>
        <v>≤ 7%</v>
      </c>
      <c r="CP91" s="380">
        <f t="shared" si="74"/>
        <v>0</v>
      </c>
      <c r="CQ91" s="380">
        <f t="shared" si="74"/>
        <v>5.6460369163952223E-2</v>
      </c>
      <c r="CR91" s="380">
        <f t="shared" si="74"/>
        <v>0</v>
      </c>
      <c r="CS91" s="380">
        <f t="shared" si="74"/>
        <v>0</v>
      </c>
      <c r="CT91" s="380">
        <f t="shared" si="74"/>
        <v>0</v>
      </c>
      <c r="CU91" s="380">
        <f t="shared" si="74"/>
        <v>0</v>
      </c>
      <c r="CV91" s="380">
        <f t="shared" si="74"/>
        <v>0</v>
      </c>
      <c r="CW91" s="380">
        <f t="shared" si="74"/>
        <v>0</v>
      </c>
      <c r="CX91" s="380">
        <f t="shared" si="74"/>
        <v>0</v>
      </c>
      <c r="CY91" s="380">
        <f t="shared" si="74"/>
        <v>0</v>
      </c>
      <c r="CZ91" s="380">
        <f t="shared" si="74"/>
        <v>0</v>
      </c>
      <c r="DA91" s="380">
        <f t="shared" si="74"/>
        <v>0</v>
      </c>
      <c r="DB91" s="380">
        <f t="shared" si="74"/>
        <v>0</v>
      </c>
      <c r="DC91" s="380">
        <f t="shared" si="74"/>
        <v>0</v>
      </c>
      <c r="DD91" s="380">
        <f t="shared" si="74"/>
        <v>0</v>
      </c>
      <c r="DE91" s="380">
        <f t="shared" si="74"/>
        <v>0</v>
      </c>
      <c r="DF91" s="268"/>
      <c r="DG91" s="268"/>
      <c r="DH91" s="268"/>
      <c r="DI91" s="268"/>
      <c r="DJ91" s="268"/>
      <c r="DK91" s="268"/>
      <c r="DL91" s="268"/>
      <c r="DM91" s="268"/>
      <c r="DN91" s="268"/>
      <c r="DO91" s="268"/>
      <c r="DP91" s="268"/>
      <c r="DQ91" s="268"/>
      <c r="DR91" s="268"/>
      <c r="DS91" s="268"/>
      <c r="DT91" s="268"/>
      <c r="DU91" s="268"/>
      <c r="DV91" s="268"/>
      <c r="DW91" s="268"/>
      <c r="DX91" s="268"/>
      <c r="DY91" s="268"/>
      <c r="DZ91" s="268"/>
      <c r="EA91" s="268"/>
      <c r="EB91" s="268"/>
      <c r="EC91" s="268"/>
      <c r="ED91" s="268"/>
      <c r="EE91" s="268"/>
      <c r="EF91" s="268"/>
      <c r="EG91" s="268"/>
      <c r="EH91" s="268"/>
      <c r="EI91" s="268"/>
      <c r="EJ91" s="268"/>
      <c r="EK91" s="268"/>
      <c r="EL91" s="268"/>
      <c r="EM91" s="268"/>
      <c r="EN91" s="268"/>
      <c r="EO91" s="268"/>
      <c r="EP91" s="268"/>
      <c r="EQ91" s="268"/>
      <c r="ER91" s="268"/>
      <c r="ES91" s="268"/>
      <c r="ET91" s="268"/>
      <c r="EU91" s="268"/>
      <c r="EV91" s="268"/>
      <c r="EW91" s="268"/>
      <c r="EX91" s="268"/>
      <c r="EY91" s="268"/>
      <c r="EZ91" s="268"/>
      <c r="FA91" s="268"/>
      <c r="FB91" s="268"/>
      <c r="FC91" s="268"/>
      <c r="FD91" s="268"/>
      <c r="FE91" s="268"/>
      <c r="FF91" s="268"/>
      <c r="FG91" s="268"/>
      <c r="FH91" s="268"/>
      <c r="FI91" s="268"/>
      <c r="FJ91" s="268"/>
      <c r="FK91" s="268"/>
      <c r="FL91" s="268"/>
      <c r="FM91" s="268"/>
      <c r="FN91" s="268"/>
      <c r="FO91" s="268"/>
      <c r="FP91" s="268"/>
      <c r="FQ91" s="268"/>
      <c r="FR91" s="268"/>
      <c r="FS91" s="268"/>
      <c r="FT91" s="268"/>
      <c r="FU91" s="268"/>
      <c r="FV91" s="268"/>
      <c r="FW91" s="268"/>
      <c r="FX91" s="268"/>
      <c r="FY91" s="268"/>
      <c r="FZ91" s="268"/>
      <c r="GA91" s="268"/>
      <c r="GB91" s="268"/>
      <c r="GC91" s="268"/>
      <c r="GD91" s="268"/>
      <c r="GE91" s="268"/>
      <c r="GF91" s="268"/>
      <c r="GG91" s="268"/>
      <c r="GH91" s="268"/>
      <c r="GI91" s="268"/>
      <c r="GJ91" s="268"/>
      <c r="GK91" s="268"/>
      <c r="GL91" s="268"/>
      <c r="GM91" s="268"/>
      <c r="GN91" s="268"/>
      <c r="GO91" s="268"/>
      <c r="GP91" s="268"/>
      <c r="GQ91" s="268"/>
      <c r="GR91" s="268"/>
      <c r="GS91" s="268"/>
      <c r="GT91" s="268"/>
      <c r="GU91" s="268"/>
      <c r="GV91" s="268"/>
      <c r="GW91" s="268"/>
      <c r="GX91" s="268"/>
      <c r="GY91" s="268"/>
      <c r="GZ91" s="268"/>
      <c r="HA91" s="268"/>
      <c r="HB91" s="268"/>
      <c r="HC91" s="268"/>
      <c r="HD91" s="268"/>
      <c r="HE91" s="268"/>
      <c r="HF91" s="268"/>
      <c r="HG91" s="268"/>
      <c r="HH91" s="268"/>
      <c r="HI91" s="268"/>
      <c r="HJ91" s="268"/>
      <c r="HK91" s="268"/>
      <c r="HL91" s="268"/>
      <c r="HM91" s="268"/>
      <c r="HN91" s="268"/>
      <c r="HO91" s="268"/>
      <c r="HP91" s="268"/>
      <c r="HQ91" s="268"/>
      <c r="HR91" s="268"/>
      <c r="HS91" s="268"/>
      <c r="HT91" s="268"/>
      <c r="HU91" s="268"/>
      <c r="HV91" s="268"/>
      <c r="HW91" s="268"/>
      <c r="HX91" s="268"/>
      <c r="HY91" s="268"/>
      <c r="HZ91" s="268"/>
      <c r="IA91" s="268"/>
      <c r="IB91" s="268"/>
      <c r="IC91" s="268"/>
      <c r="ID91" s="268"/>
      <c r="IE91" s="268"/>
      <c r="IF91" s="268"/>
      <c r="IG91" s="268"/>
      <c r="IH91" s="268"/>
      <c r="II91" s="268"/>
      <c r="IJ91" s="268"/>
      <c r="IK91" s="268"/>
      <c r="IL91" s="268"/>
      <c r="IM91" s="268"/>
      <c r="IN91" s="268"/>
      <c r="IO91" s="268"/>
      <c r="IP91" s="268"/>
      <c r="IQ91" s="268"/>
      <c r="IR91" s="268"/>
      <c r="IS91" s="268"/>
      <c r="IT91" s="268"/>
      <c r="IU91" s="268"/>
      <c r="IV91" s="268"/>
    </row>
    <row r="92" spans="1:256" s="269" customFormat="1" ht="25.5" x14ac:dyDescent="0.2">
      <c r="A92" s="375" t="s">
        <v>285</v>
      </c>
      <c r="B92" s="376" t="s">
        <v>201</v>
      </c>
      <c r="C92" s="376">
        <v>2.967359050445104E-2</v>
      </c>
      <c r="D92" s="376">
        <v>2.5936599423631124E-2</v>
      </c>
      <c r="E92" s="376">
        <v>4.779411764705882E-2</v>
      </c>
      <c r="F92" s="376">
        <v>0</v>
      </c>
      <c r="G92" s="376">
        <v>0</v>
      </c>
      <c r="H92" s="376">
        <v>0</v>
      </c>
      <c r="I92" s="376">
        <v>0</v>
      </c>
      <c r="J92" s="376">
        <v>0</v>
      </c>
      <c r="K92" s="376">
        <v>0</v>
      </c>
      <c r="L92" s="376">
        <v>0</v>
      </c>
      <c r="M92" s="376">
        <v>0</v>
      </c>
      <c r="N92" s="376">
        <v>4.3478260869565216E-2</v>
      </c>
      <c r="O92" s="376" t="s">
        <v>201</v>
      </c>
      <c r="P92" s="376">
        <v>6.6147859922178989E-2</v>
      </c>
      <c r="Q92" s="376">
        <v>3.0434782608695653E-2</v>
      </c>
      <c r="R92" s="376">
        <v>2.9411764705882353E-2</v>
      </c>
      <c r="S92" s="376">
        <v>0</v>
      </c>
      <c r="T92" s="376">
        <v>0</v>
      </c>
      <c r="U92" s="376">
        <v>0</v>
      </c>
      <c r="V92" s="376">
        <v>0</v>
      </c>
      <c r="W92" s="376">
        <v>1.8691588785046728E-2</v>
      </c>
      <c r="X92" s="376">
        <v>9.5588235294117641E-2</v>
      </c>
      <c r="Y92" s="376">
        <v>4.4117647058823532E-2</v>
      </c>
      <c r="Z92" s="376">
        <v>9.8484848484848481E-2</v>
      </c>
      <c r="AA92" s="376">
        <v>3.875968992248062E-2</v>
      </c>
      <c r="AB92" s="376" t="s">
        <v>201</v>
      </c>
      <c r="AC92" s="376">
        <v>2.1052631578947368E-2</v>
      </c>
      <c r="AD92" s="376">
        <v>0</v>
      </c>
      <c r="AE92" s="376">
        <v>4.4843049327354259E-3</v>
      </c>
      <c r="AF92" s="376">
        <v>6.7375886524822695E-2</v>
      </c>
      <c r="AG92" s="376">
        <v>7.4803149606299218E-2</v>
      </c>
      <c r="AH92" s="376">
        <v>4.0816326530612242E-2</v>
      </c>
      <c r="AI92" s="377" t="s">
        <v>201</v>
      </c>
      <c r="AJ92" s="376">
        <v>1.3513513513513514E-2</v>
      </c>
      <c r="AK92" s="376">
        <v>9.0634441087613302E-3</v>
      </c>
      <c r="AL92" s="376">
        <v>5.5118110236220472E-2</v>
      </c>
      <c r="AM92" s="376">
        <v>6.7796610169491525E-2</v>
      </c>
      <c r="AN92" s="376">
        <v>5.6390977443609019E-2</v>
      </c>
      <c r="AO92" s="376">
        <v>6.4102564102564097E-2</v>
      </c>
      <c r="AP92" s="376">
        <f t="shared" ref="AP92:BA92" si="75">AP25</f>
        <v>0</v>
      </c>
      <c r="AQ92" s="376">
        <f t="shared" si="75"/>
        <v>0</v>
      </c>
      <c r="AR92" s="376">
        <f t="shared" si="75"/>
        <v>0</v>
      </c>
      <c r="AS92" s="376">
        <f t="shared" si="75"/>
        <v>0</v>
      </c>
      <c r="AT92" s="376">
        <f t="shared" si="75"/>
        <v>0</v>
      </c>
      <c r="AU92" s="376">
        <f t="shared" si="75"/>
        <v>0</v>
      </c>
      <c r="AV92" s="376">
        <f t="shared" si="75"/>
        <v>0</v>
      </c>
      <c r="AW92" s="376">
        <f t="shared" si="75"/>
        <v>0</v>
      </c>
      <c r="AX92" s="376">
        <f t="shared" si="75"/>
        <v>0</v>
      </c>
      <c r="AY92" s="376">
        <f t="shared" si="75"/>
        <v>0</v>
      </c>
      <c r="AZ92" s="376">
        <f t="shared" si="75"/>
        <v>0</v>
      </c>
      <c r="BA92" s="376">
        <f t="shared" si="75"/>
        <v>0</v>
      </c>
      <c r="BB92" s="379" t="s">
        <v>215</v>
      </c>
      <c r="BC92" s="376" t="str">
        <f t="shared" ref="BC92:CG92" si="76">BC25</f>
        <v>≤ 5%</v>
      </c>
      <c r="BD92" s="376">
        <f t="shared" si="76"/>
        <v>0</v>
      </c>
      <c r="BE92" s="376">
        <f t="shared" si="76"/>
        <v>0</v>
      </c>
      <c r="BF92" s="376">
        <f t="shared" si="76"/>
        <v>2.58E-2</v>
      </c>
      <c r="BG92" s="376">
        <f t="shared" si="76"/>
        <v>7.1999999999999998E-3</v>
      </c>
      <c r="BH92" s="376">
        <f t="shared" si="76"/>
        <v>7.1000000000000004E-3</v>
      </c>
      <c r="BI92" s="376">
        <f t="shared" si="76"/>
        <v>7.1000000000000004E-3</v>
      </c>
      <c r="BJ92" s="376">
        <f t="shared" si="76"/>
        <v>1.41E-2</v>
      </c>
      <c r="BK92" s="376">
        <f t="shared" si="76"/>
        <v>0</v>
      </c>
      <c r="BL92" s="376">
        <f t="shared" si="76"/>
        <v>1.32E-2</v>
      </c>
      <c r="BM92" s="376">
        <f t="shared" si="76"/>
        <v>0</v>
      </c>
      <c r="BN92" s="376">
        <f t="shared" si="76"/>
        <v>2.0799999999999999E-2</v>
      </c>
      <c r="BO92" s="376">
        <f t="shared" si="76"/>
        <v>1.4E-2</v>
      </c>
      <c r="BP92" s="376">
        <f t="shared" si="76"/>
        <v>0</v>
      </c>
      <c r="BQ92" s="376">
        <f t="shared" si="76"/>
        <v>0</v>
      </c>
      <c r="BR92" s="376">
        <f t="shared" si="76"/>
        <v>2.5000000000000001E-2</v>
      </c>
      <c r="BS92" s="376">
        <f t="shared" si="76"/>
        <v>2.76E-2</v>
      </c>
      <c r="BT92" s="376">
        <f t="shared" si="76"/>
        <v>2.1299999999999999E-2</v>
      </c>
      <c r="BU92" s="376">
        <f t="shared" si="76"/>
        <v>2.1000000000000001E-2</v>
      </c>
      <c r="BV92" s="376">
        <f t="shared" si="76"/>
        <v>2.76E-2</v>
      </c>
      <c r="BW92" s="376">
        <f t="shared" si="76"/>
        <v>2.1000000000000001E-2</v>
      </c>
      <c r="BX92" s="376">
        <f t="shared" si="76"/>
        <v>2.0400000000000001E-2</v>
      </c>
      <c r="BY92" s="376">
        <f t="shared" si="76"/>
        <v>7.0000000000000001E-3</v>
      </c>
      <c r="BZ92" s="376">
        <f t="shared" si="76"/>
        <v>1.43E-2</v>
      </c>
      <c r="CA92" s="376">
        <f t="shared" si="76"/>
        <v>0</v>
      </c>
      <c r="CB92" s="376">
        <f t="shared" si="76"/>
        <v>1.3599999999999999E-2</v>
      </c>
      <c r="CC92" s="376">
        <f t="shared" si="76"/>
        <v>7.3000000000000001E-3</v>
      </c>
      <c r="CD92" s="376">
        <f t="shared" si="76"/>
        <v>1.46E-2</v>
      </c>
      <c r="CE92" s="376">
        <f t="shared" si="76"/>
        <v>7.4000000000000003E-3</v>
      </c>
      <c r="CF92" s="376">
        <f t="shared" si="76"/>
        <v>7.1999999999999998E-3</v>
      </c>
      <c r="CG92" s="376">
        <f t="shared" si="76"/>
        <v>7.0000000000000001E-3</v>
      </c>
      <c r="CH92" s="376"/>
      <c r="CI92" s="379" t="str">
        <f>CI25</f>
        <v>07. Percentual de Suspensão de Cirurgias Eletivas por Condições Operacionais</v>
      </c>
      <c r="CJ92" s="376" t="str">
        <f>CJ25</f>
        <v>≤ 5%</v>
      </c>
      <c r="CK92" s="380">
        <f>CK25</f>
        <v>0</v>
      </c>
      <c r="CL92" s="380"/>
      <c r="CM92" s="380">
        <f t="shared" ref="CM92:DE92" si="77">CM25</f>
        <v>8.3000000000000001E-3</v>
      </c>
      <c r="CN92" s="380">
        <f t="shared" si="77"/>
        <v>0</v>
      </c>
      <c r="CO92" s="376" t="str">
        <f>CO25</f>
        <v>≤ 5%</v>
      </c>
      <c r="CP92" s="380">
        <f t="shared" si="77"/>
        <v>0</v>
      </c>
      <c r="CQ92" s="380">
        <f t="shared" si="77"/>
        <v>0</v>
      </c>
      <c r="CR92" s="380">
        <f t="shared" si="77"/>
        <v>3.7000000000000002E-3</v>
      </c>
      <c r="CS92" s="380">
        <f t="shared" si="77"/>
        <v>0</v>
      </c>
      <c r="CT92" s="380">
        <f t="shared" si="77"/>
        <v>0</v>
      </c>
      <c r="CU92" s="380">
        <f t="shared" si="77"/>
        <v>0</v>
      </c>
      <c r="CV92" s="380">
        <f t="shared" si="77"/>
        <v>0</v>
      </c>
      <c r="CW92" s="380">
        <f t="shared" si="77"/>
        <v>0</v>
      </c>
      <c r="CX92" s="380">
        <f t="shared" si="77"/>
        <v>0</v>
      </c>
      <c r="CY92" s="380">
        <f t="shared" si="77"/>
        <v>0</v>
      </c>
      <c r="CZ92" s="380">
        <f t="shared" si="77"/>
        <v>0</v>
      </c>
      <c r="DA92" s="380">
        <f t="shared" si="77"/>
        <v>0</v>
      </c>
      <c r="DB92" s="380">
        <f t="shared" si="77"/>
        <v>0</v>
      </c>
      <c r="DC92" s="380">
        <f t="shared" si="77"/>
        <v>0</v>
      </c>
      <c r="DD92" s="380">
        <f t="shared" si="77"/>
        <v>0</v>
      </c>
      <c r="DE92" s="380">
        <f t="shared" si="77"/>
        <v>0</v>
      </c>
      <c r="DF92" s="268"/>
      <c r="DG92" s="268"/>
      <c r="DH92" s="268"/>
      <c r="DI92" s="268"/>
      <c r="DJ92" s="268"/>
      <c r="DK92" s="268"/>
      <c r="DL92" s="268"/>
      <c r="DM92" s="268"/>
      <c r="DN92" s="268"/>
      <c r="DO92" s="268"/>
      <c r="DP92" s="268"/>
      <c r="DQ92" s="268"/>
      <c r="DR92" s="268"/>
      <c r="DS92" s="268"/>
      <c r="DT92" s="268"/>
      <c r="DU92" s="268"/>
      <c r="DV92" s="268"/>
      <c r="DW92" s="268"/>
      <c r="DX92" s="268"/>
      <c r="DY92" s="268"/>
      <c r="DZ92" s="268"/>
      <c r="EA92" s="268"/>
      <c r="EB92" s="268"/>
      <c r="EC92" s="268"/>
      <c r="ED92" s="268"/>
      <c r="EE92" s="268"/>
      <c r="EF92" s="268"/>
      <c r="EG92" s="268"/>
      <c r="EH92" s="268"/>
      <c r="EI92" s="268"/>
      <c r="EJ92" s="268"/>
      <c r="EK92" s="268"/>
      <c r="EL92" s="268"/>
      <c r="EM92" s="268"/>
      <c r="EN92" s="268"/>
      <c r="EO92" s="268"/>
      <c r="EP92" s="268"/>
      <c r="EQ92" s="268"/>
      <c r="ER92" s="268"/>
      <c r="ES92" s="268"/>
      <c r="ET92" s="268"/>
      <c r="EU92" s="268"/>
      <c r="EV92" s="268"/>
      <c r="EW92" s="268"/>
      <c r="EX92" s="268"/>
      <c r="EY92" s="268"/>
      <c r="EZ92" s="268"/>
      <c r="FA92" s="268"/>
      <c r="FB92" s="268"/>
      <c r="FC92" s="268"/>
      <c r="FD92" s="268"/>
      <c r="FE92" s="268"/>
      <c r="FF92" s="268"/>
      <c r="FG92" s="268"/>
      <c r="FH92" s="268"/>
      <c r="FI92" s="268"/>
      <c r="FJ92" s="268"/>
      <c r="FK92" s="268"/>
      <c r="FL92" s="268"/>
      <c r="FM92" s="268"/>
      <c r="FN92" s="268"/>
      <c r="FO92" s="268"/>
      <c r="FP92" s="268"/>
      <c r="FQ92" s="268"/>
      <c r="FR92" s="268"/>
      <c r="FS92" s="268"/>
      <c r="FT92" s="268"/>
      <c r="FU92" s="268"/>
      <c r="FV92" s="268"/>
      <c r="FW92" s="268"/>
      <c r="FX92" s="268"/>
      <c r="FY92" s="268"/>
      <c r="FZ92" s="268"/>
      <c r="GA92" s="268"/>
      <c r="GB92" s="268"/>
      <c r="GC92" s="268"/>
      <c r="GD92" s="268"/>
      <c r="GE92" s="268"/>
      <c r="GF92" s="268"/>
      <c r="GG92" s="268"/>
      <c r="GH92" s="268"/>
      <c r="GI92" s="268"/>
      <c r="GJ92" s="268"/>
      <c r="GK92" s="268"/>
      <c r="GL92" s="268"/>
      <c r="GM92" s="268"/>
      <c r="GN92" s="268"/>
      <c r="GO92" s="268"/>
      <c r="GP92" s="268"/>
      <c r="GQ92" s="268"/>
      <c r="GR92" s="268"/>
      <c r="GS92" s="268"/>
      <c r="GT92" s="268"/>
      <c r="GU92" s="268"/>
      <c r="GV92" s="268"/>
      <c r="GW92" s="268"/>
      <c r="GX92" s="268"/>
      <c r="GY92" s="268"/>
      <c r="GZ92" s="268"/>
      <c r="HA92" s="268"/>
      <c r="HB92" s="268"/>
      <c r="HC92" s="268"/>
      <c r="HD92" s="268"/>
      <c r="HE92" s="268"/>
      <c r="HF92" s="268"/>
      <c r="HG92" s="268"/>
      <c r="HH92" s="268"/>
      <c r="HI92" s="268"/>
      <c r="HJ92" s="268"/>
      <c r="HK92" s="268"/>
      <c r="HL92" s="268"/>
      <c r="HM92" s="268"/>
      <c r="HN92" s="268"/>
      <c r="HO92" s="268"/>
      <c r="HP92" s="268"/>
      <c r="HQ92" s="268"/>
      <c r="HR92" s="268"/>
      <c r="HS92" s="268"/>
      <c r="HT92" s="268"/>
      <c r="HU92" s="268"/>
      <c r="HV92" s="268"/>
      <c r="HW92" s="268"/>
      <c r="HX92" s="268"/>
      <c r="HY92" s="268"/>
      <c r="HZ92" s="268"/>
      <c r="IA92" s="268"/>
      <c r="IB92" s="268"/>
      <c r="IC92" s="268"/>
      <c r="ID92" s="268"/>
      <c r="IE92" s="268"/>
      <c r="IF92" s="268"/>
      <c r="IG92" s="268"/>
      <c r="IH92" s="268"/>
      <c r="II92" s="268"/>
      <c r="IJ92" s="268"/>
      <c r="IK92" s="268"/>
      <c r="IL92" s="268"/>
      <c r="IM92" s="268"/>
      <c r="IN92" s="268"/>
      <c r="IO92" s="268"/>
      <c r="IP92" s="268"/>
      <c r="IQ92" s="268"/>
      <c r="IR92" s="268"/>
      <c r="IS92" s="268"/>
      <c r="IT92" s="268"/>
      <c r="IU92" s="268"/>
      <c r="IV92" s="268"/>
    </row>
    <row r="93" spans="1:256" s="269" customFormat="1" ht="25.5" x14ac:dyDescent="0.2">
      <c r="A93" s="375" t="s">
        <v>288</v>
      </c>
      <c r="B93" s="376" t="s">
        <v>201</v>
      </c>
      <c r="C93" s="376">
        <v>0</v>
      </c>
      <c r="D93" s="376">
        <v>8.6455331412103754E-3</v>
      </c>
      <c r="E93" s="376">
        <v>7.3529411764705881E-3</v>
      </c>
      <c r="F93" s="376">
        <v>0</v>
      </c>
      <c r="G93" s="376">
        <v>0</v>
      </c>
      <c r="H93" s="376">
        <v>0</v>
      </c>
      <c r="I93" s="376">
        <v>0</v>
      </c>
      <c r="J93" s="376">
        <v>0</v>
      </c>
      <c r="K93" s="376">
        <v>0</v>
      </c>
      <c r="L93" s="376">
        <v>0</v>
      </c>
      <c r="M93" s="376">
        <v>0</v>
      </c>
      <c r="N93" s="376">
        <v>6.2111801242236021E-3</v>
      </c>
      <c r="O93" s="376" t="s">
        <v>201</v>
      </c>
      <c r="P93" s="376">
        <v>1.1673151750972763E-2</v>
      </c>
      <c r="Q93" s="376">
        <v>3.0434782608695653E-2</v>
      </c>
      <c r="R93" s="376">
        <v>0</v>
      </c>
      <c r="S93" s="376">
        <v>0</v>
      </c>
      <c r="T93" s="376">
        <v>0</v>
      </c>
      <c r="U93" s="376">
        <v>0</v>
      </c>
      <c r="V93" s="376">
        <v>0</v>
      </c>
      <c r="W93" s="376">
        <v>0</v>
      </c>
      <c r="X93" s="376">
        <v>7.3529411764705881E-3</v>
      </c>
      <c r="Y93" s="376">
        <v>7.3529411764705881E-3</v>
      </c>
      <c r="Z93" s="376">
        <v>1.5151515151515152E-2</v>
      </c>
      <c r="AA93" s="376">
        <v>7.7519379844961239E-3</v>
      </c>
      <c r="AB93" s="376" t="s">
        <v>201</v>
      </c>
      <c r="AC93" s="376">
        <v>0</v>
      </c>
      <c r="AD93" s="376">
        <v>0</v>
      </c>
      <c r="AE93" s="376">
        <v>0</v>
      </c>
      <c r="AF93" s="376">
        <v>0</v>
      </c>
      <c r="AG93" s="376">
        <v>0</v>
      </c>
      <c r="AH93" s="376">
        <v>4.0816326530612242E-2</v>
      </c>
      <c r="AI93" s="377" t="s">
        <v>209</v>
      </c>
      <c r="AJ93" s="376">
        <v>0</v>
      </c>
      <c r="AK93" s="376">
        <v>0</v>
      </c>
      <c r="AL93" s="376">
        <v>0</v>
      </c>
      <c r="AM93" s="376">
        <v>6.1016949152542375E-2</v>
      </c>
      <c r="AN93" s="376">
        <v>1.5037593984962405E-2</v>
      </c>
      <c r="AO93" s="376">
        <v>0</v>
      </c>
      <c r="AP93" s="376" t="str">
        <f t="shared" ref="AP93:BA93" si="78">AP74</f>
        <v>≤ 1%</v>
      </c>
      <c r="AQ93" s="376">
        <f t="shared" si="78"/>
        <v>0</v>
      </c>
      <c r="AR93" s="376">
        <f t="shared" si="78"/>
        <v>0</v>
      </c>
      <c r="AS93" s="376">
        <f t="shared" si="78"/>
        <v>0</v>
      </c>
      <c r="AT93" s="376">
        <f t="shared" si="78"/>
        <v>0</v>
      </c>
      <c r="AU93" s="376">
        <f t="shared" si="78"/>
        <v>0</v>
      </c>
      <c r="AV93" s="376">
        <f t="shared" si="78"/>
        <v>0</v>
      </c>
      <c r="AW93" s="376">
        <f t="shared" si="78"/>
        <v>0</v>
      </c>
      <c r="AX93" s="376">
        <f t="shared" si="78"/>
        <v>0</v>
      </c>
      <c r="AY93" s="376">
        <f t="shared" si="78"/>
        <v>0</v>
      </c>
      <c r="AZ93" s="376">
        <f t="shared" si="78"/>
        <v>9.3457943925233638E-3</v>
      </c>
      <c r="BA93" s="376">
        <f t="shared" si="78"/>
        <v>4.2918454935622317E-3</v>
      </c>
      <c r="BB93" s="379" t="s">
        <v>219</v>
      </c>
      <c r="BC93" s="376" t="str">
        <f t="shared" ref="BC93:BJ93" si="79">BC28</f>
        <v>&lt; 50%</v>
      </c>
      <c r="BD93" s="376">
        <f t="shared" si="79"/>
        <v>0</v>
      </c>
      <c r="BE93" s="376">
        <f t="shared" si="79"/>
        <v>1.49E-2</v>
      </c>
      <c r="BF93" s="376">
        <f t="shared" si="79"/>
        <v>0</v>
      </c>
      <c r="BG93" s="376">
        <f t="shared" si="79"/>
        <v>0</v>
      </c>
      <c r="BH93" s="376">
        <f t="shared" si="79"/>
        <v>3.5000000000000003E-2</v>
      </c>
      <c r="BI93" s="376">
        <f t="shared" si="79"/>
        <v>1.72E-2</v>
      </c>
      <c r="BJ93" s="376">
        <f t="shared" si="79"/>
        <v>2.9100000000000001E-2</v>
      </c>
      <c r="BK93" s="376">
        <v>0</v>
      </c>
      <c r="BL93" s="376">
        <f t="shared" ref="BL93:BS93" si="80">BL28</f>
        <v>1.4200000000000001E-2</v>
      </c>
      <c r="BM93" s="376">
        <f t="shared" si="80"/>
        <v>3.2000000000000002E-3</v>
      </c>
      <c r="BN93" s="376">
        <f t="shared" si="80"/>
        <v>3.0499999999999999E-2</v>
      </c>
      <c r="BO93" s="376">
        <f t="shared" si="80"/>
        <v>0</v>
      </c>
      <c r="BP93" s="376">
        <f t="shared" si="80"/>
        <v>0</v>
      </c>
      <c r="BQ93" s="376">
        <f t="shared" si="80"/>
        <v>0</v>
      </c>
      <c r="BR93" s="376">
        <f t="shared" si="80"/>
        <v>0</v>
      </c>
      <c r="BS93" s="376">
        <f t="shared" si="80"/>
        <v>0</v>
      </c>
      <c r="BT93" s="376" t="s">
        <v>67</v>
      </c>
      <c r="BU93" s="376" t="str">
        <f>BU28</f>
        <v>N/A</v>
      </c>
      <c r="BV93" s="376" t="s">
        <v>221</v>
      </c>
      <c r="BW93" s="376" t="str">
        <f t="shared" ref="BW93:CG93" si="81">BW28</f>
        <v>NA</v>
      </c>
      <c r="BX93" s="376">
        <f t="shared" si="81"/>
        <v>0</v>
      </c>
      <c r="BY93" s="376">
        <f t="shared" si="81"/>
        <v>0</v>
      </c>
      <c r="BZ93" s="376">
        <f t="shared" si="81"/>
        <v>0</v>
      </c>
      <c r="CA93" s="376">
        <f t="shared" si="81"/>
        <v>0</v>
      </c>
      <c r="CB93" s="376">
        <f t="shared" si="81"/>
        <v>0</v>
      </c>
      <c r="CC93" s="376">
        <f t="shared" si="81"/>
        <v>0</v>
      </c>
      <c r="CD93" s="376">
        <f t="shared" si="81"/>
        <v>0</v>
      </c>
      <c r="CE93" s="376">
        <f t="shared" si="81"/>
        <v>0</v>
      </c>
      <c r="CF93" s="376">
        <f t="shared" si="81"/>
        <v>0</v>
      </c>
      <c r="CG93" s="376">
        <f t="shared" si="81"/>
        <v>0</v>
      </c>
      <c r="CH93" s="376"/>
      <c r="CI93" s="379" t="str">
        <f>CI28</f>
        <v>08. Percentual de cirurgias eletivas realizadas com TMAT (Tempo máximo aceitável para tratamento) expirado (↓) para o primeiro ano</v>
      </c>
      <c r="CJ93" s="376" t="str">
        <f>CJ28</f>
        <v>&lt; 25%</v>
      </c>
      <c r="CK93" s="380">
        <f>CK28</f>
        <v>0</v>
      </c>
      <c r="CL93" s="380"/>
      <c r="CM93" s="380">
        <f t="shared" ref="CM93:DE93" si="82">CM28</f>
        <v>0</v>
      </c>
      <c r="CN93" s="380">
        <f t="shared" si="82"/>
        <v>0</v>
      </c>
      <c r="CO93" s="376" t="str">
        <f>CO28</f>
        <v>&lt; 25%</v>
      </c>
      <c r="CP93" s="380">
        <f t="shared" si="82"/>
        <v>0</v>
      </c>
      <c r="CQ93" s="380">
        <f t="shared" si="82"/>
        <v>0</v>
      </c>
      <c r="CR93" s="380">
        <f t="shared" si="82"/>
        <v>0</v>
      </c>
      <c r="CS93" s="380">
        <f t="shared" si="82"/>
        <v>0</v>
      </c>
      <c r="CT93" s="380">
        <f t="shared" si="82"/>
        <v>0</v>
      </c>
      <c r="CU93" s="380">
        <f t="shared" si="82"/>
        <v>0</v>
      </c>
      <c r="CV93" s="380">
        <f t="shared" si="82"/>
        <v>0</v>
      </c>
      <c r="CW93" s="380">
        <f t="shared" si="82"/>
        <v>0</v>
      </c>
      <c r="CX93" s="380">
        <f t="shared" si="82"/>
        <v>0</v>
      </c>
      <c r="CY93" s="380">
        <f t="shared" si="82"/>
        <v>0</v>
      </c>
      <c r="CZ93" s="380">
        <f t="shared" si="82"/>
        <v>0</v>
      </c>
      <c r="DA93" s="380">
        <f t="shared" si="82"/>
        <v>0</v>
      </c>
      <c r="DB93" s="380">
        <f t="shared" si="82"/>
        <v>0</v>
      </c>
      <c r="DC93" s="380">
        <f t="shared" si="82"/>
        <v>0</v>
      </c>
      <c r="DD93" s="380">
        <f t="shared" si="82"/>
        <v>0</v>
      </c>
      <c r="DE93" s="380">
        <f t="shared" si="82"/>
        <v>0</v>
      </c>
      <c r="DF93" s="268"/>
      <c r="DG93" s="268"/>
      <c r="DH93" s="268"/>
      <c r="DI93" s="268"/>
      <c r="DJ93" s="268"/>
      <c r="DK93" s="268"/>
      <c r="DL93" s="268"/>
      <c r="DM93" s="268"/>
      <c r="DN93" s="268"/>
      <c r="DO93" s="268"/>
      <c r="DP93" s="268"/>
      <c r="DQ93" s="268"/>
      <c r="DR93" s="268"/>
      <c r="DS93" s="268"/>
      <c r="DT93" s="268"/>
      <c r="DU93" s="268"/>
      <c r="DV93" s="268"/>
      <c r="DW93" s="268"/>
      <c r="DX93" s="268"/>
      <c r="DY93" s="268"/>
      <c r="DZ93" s="268"/>
      <c r="EA93" s="268"/>
      <c r="EB93" s="268"/>
      <c r="EC93" s="268"/>
      <c r="ED93" s="268"/>
      <c r="EE93" s="268"/>
      <c r="EF93" s="268"/>
      <c r="EG93" s="268"/>
      <c r="EH93" s="268"/>
      <c r="EI93" s="268"/>
      <c r="EJ93" s="268"/>
      <c r="EK93" s="268"/>
      <c r="EL93" s="268"/>
      <c r="EM93" s="268"/>
      <c r="EN93" s="268"/>
      <c r="EO93" s="268"/>
      <c r="EP93" s="268"/>
      <c r="EQ93" s="268"/>
      <c r="ER93" s="268"/>
      <c r="ES93" s="268"/>
      <c r="ET93" s="268"/>
      <c r="EU93" s="268"/>
      <c r="EV93" s="268"/>
      <c r="EW93" s="268"/>
      <c r="EX93" s="268"/>
      <c r="EY93" s="268"/>
      <c r="EZ93" s="268"/>
      <c r="FA93" s="268"/>
      <c r="FB93" s="268"/>
      <c r="FC93" s="268"/>
      <c r="FD93" s="268"/>
      <c r="FE93" s="268"/>
      <c r="FF93" s="268"/>
      <c r="FG93" s="268"/>
      <c r="FH93" s="268"/>
      <c r="FI93" s="268"/>
      <c r="FJ93" s="268"/>
      <c r="FK93" s="268"/>
      <c r="FL93" s="268"/>
      <c r="FM93" s="268"/>
      <c r="FN93" s="268"/>
      <c r="FO93" s="268"/>
      <c r="FP93" s="268"/>
      <c r="FQ93" s="268"/>
      <c r="FR93" s="268"/>
      <c r="FS93" s="268"/>
      <c r="FT93" s="268"/>
      <c r="FU93" s="268"/>
      <c r="FV93" s="268"/>
      <c r="FW93" s="268"/>
      <c r="FX93" s="268"/>
      <c r="FY93" s="268"/>
      <c r="FZ93" s="268"/>
      <c r="GA93" s="268"/>
      <c r="GB93" s="268"/>
      <c r="GC93" s="268"/>
      <c r="GD93" s="268"/>
      <c r="GE93" s="268"/>
      <c r="GF93" s="268"/>
      <c r="GG93" s="268"/>
      <c r="GH93" s="268"/>
      <c r="GI93" s="268"/>
      <c r="GJ93" s="268"/>
      <c r="GK93" s="268"/>
      <c r="GL93" s="268"/>
      <c r="GM93" s="268"/>
      <c r="GN93" s="268"/>
      <c r="GO93" s="268"/>
      <c r="GP93" s="268"/>
      <c r="GQ93" s="268"/>
      <c r="GR93" s="268"/>
      <c r="GS93" s="268"/>
      <c r="GT93" s="268"/>
      <c r="GU93" s="268"/>
      <c r="GV93" s="268"/>
      <c r="GW93" s="268"/>
      <c r="GX93" s="268"/>
      <c r="GY93" s="268"/>
      <c r="GZ93" s="268"/>
      <c r="HA93" s="268"/>
      <c r="HB93" s="268"/>
      <c r="HC93" s="268"/>
      <c r="HD93" s="268"/>
      <c r="HE93" s="268"/>
      <c r="HF93" s="268"/>
      <c r="HG93" s="268"/>
      <c r="HH93" s="268"/>
      <c r="HI93" s="268"/>
      <c r="HJ93" s="268"/>
      <c r="HK93" s="268"/>
      <c r="HL93" s="268"/>
      <c r="HM93" s="268"/>
      <c r="HN93" s="268"/>
      <c r="HO93" s="268"/>
      <c r="HP93" s="268"/>
      <c r="HQ93" s="268"/>
      <c r="HR93" s="268"/>
      <c r="HS93" s="268"/>
      <c r="HT93" s="268"/>
      <c r="HU93" s="268"/>
      <c r="HV93" s="268"/>
      <c r="HW93" s="268"/>
      <c r="HX93" s="268"/>
      <c r="HY93" s="268"/>
      <c r="HZ93" s="268"/>
      <c r="IA93" s="268"/>
      <c r="IB93" s="268"/>
      <c r="IC93" s="268"/>
      <c r="ID93" s="268"/>
      <c r="IE93" s="268"/>
      <c r="IF93" s="268"/>
      <c r="IG93" s="268"/>
      <c r="IH93" s="268"/>
      <c r="II93" s="268"/>
      <c r="IJ93" s="268"/>
      <c r="IK93" s="268"/>
      <c r="IL93" s="268"/>
      <c r="IM93" s="268"/>
      <c r="IN93" s="268"/>
      <c r="IO93" s="268"/>
      <c r="IP93" s="268"/>
      <c r="IQ93" s="268"/>
      <c r="IR93" s="268"/>
      <c r="IS93" s="268"/>
      <c r="IT93" s="268"/>
      <c r="IU93" s="268"/>
      <c r="IV93" s="268"/>
    </row>
    <row r="94" spans="1:256" s="269" customFormat="1" ht="25.5" x14ac:dyDescent="0.2">
      <c r="A94" s="375" t="s">
        <v>290</v>
      </c>
      <c r="B94" s="376" t="s">
        <v>201</v>
      </c>
      <c r="C94" s="376">
        <v>0</v>
      </c>
      <c r="D94" s="376">
        <v>0</v>
      </c>
      <c r="E94" s="376">
        <v>0</v>
      </c>
      <c r="F94" s="376">
        <v>0</v>
      </c>
      <c r="G94" s="376">
        <v>0</v>
      </c>
      <c r="H94" s="376">
        <v>0</v>
      </c>
      <c r="I94" s="376">
        <v>0</v>
      </c>
      <c r="J94" s="376">
        <v>0</v>
      </c>
      <c r="K94" s="376">
        <v>0</v>
      </c>
      <c r="L94" s="376">
        <v>0</v>
      </c>
      <c r="M94" s="376">
        <v>0</v>
      </c>
      <c r="N94" s="376">
        <v>0</v>
      </c>
      <c r="O94" s="376" t="s">
        <v>201</v>
      </c>
      <c r="P94" s="376">
        <v>0</v>
      </c>
      <c r="Q94" s="376">
        <v>0</v>
      </c>
      <c r="R94" s="376">
        <v>0</v>
      </c>
      <c r="S94" s="376">
        <v>0</v>
      </c>
      <c r="T94" s="376">
        <v>0</v>
      </c>
      <c r="U94" s="376">
        <v>0</v>
      </c>
      <c r="V94" s="376">
        <v>0</v>
      </c>
      <c r="W94" s="376">
        <v>0</v>
      </c>
      <c r="X94" s="376">
        <v>0</v>
      </c>
      <c r="Y94" s="376">
        <v>0</v>
      </c>
      <c r="Z94" s="376">
        <v>0</v>
      </c>
      <c r="AA94" s="376">
        <v>0</v>
      </c>
      <c r="AB94" s="376" t="s">
        <v>201</v>
      </c>
      <c r="AC94" s="376">
        <v>0</v>
      </c>
      <c r="AD94" s="376">
        <v>0</v>
      </c>
      <c r="AE94" s="376">
        <v>0</v>
      </c>
      <c r="AF94" s="376">
        <v>0</v>
      </c>
      <c r="AG94" s="376">
        <v>0</v>
      </c>
      <c r="AH94" s="376">
        <v>1</v>
      </c>
      <c r="AI94" s="377" t="s">
        <v>251</v>
      </c>
      <c r="AJ94" s="376">
        <v>1</v>
      </c>
      <c r="AK94" s="376">
        <v>0</v>
      </c>
      <c r="AL94" s="376">
        <v>0</v>
      </c>
      <c r="AM94" s="376">
        <v>1</v>
      </c>
      <c r="AN94" s="376">
        <v>1</v>
      </c>
      <c r="AO94" s="376" t="s">
        <v>67</v>
      </c>
      <c r="AP94" s="376" t="str">
        <f t="shared" ref="AP94:BA94" si="83">AP77</f>
        <v>≥ 95%</v>
      </c>
      <c r="AQ94" s="376">
        <f t="shared" si="83"/>
        <v>1</v>
      </c>
      <c r="AR94" s="376" t="str">
        <f t="shared" si="83"/>
        <v>N/A</v>
      </c>
      <c r="AS94" s="376">
        <f t="shared" si="83"/>
        <v>1</v>
      </c>
      <c r="AT94" s="376">
        <f t="shared" si="83"/>
        <v>1</v>
      </c>
      <c r="AU94" s="376">
        <f t="shared" si="83"/>
        <v>0</v>
      </c>
      <c r="AV94" s="376">
        <f t="shared" si="83"/>
        <v>0</v>
      </c>
      <c r="AW94" s="376">
        <f t="shared" si="83"/>
        <v>1</v>
      </c>
      <c r="AX94" s="376">
        <f t="shared" si="83"/>
        <v>1</v>
      </c>
      <c r="AY94" s="376">
        <f t="shared" si="83"/>
        <v>1</v>
      </c>
      <c r="AZ94" s="376" t="str">
        <f t="shared" si="83"/>
        <v>N/A</v>
      </c>
      <c r="BA94" s="376" t="str">
        <f t="shared" si="83"/>
        <v>N/A</v>
      </c>
      <c r="BB94" s="379" t="s">
        <v>226</v>
      </c>
      <c r="BC94" s="376">
        <f t="shared" ref="BC94:CG94" si="84">BC34</f>
        <v>0</v>
      </c>
      <c r="BD94" s="376">
        <f t="shared" si="84"/>
        <v>0</v>
      </c>
      <c r="BE94" s="376">
        <f t="shared" si="84"/>
        <v>0</v>
      </c>
      <c r="BF94" s="376">
        <f t="shared" si="84"/>
        <v>0</v>
      </c>
      <c r="BG94" s="376">
        <f t="shared" si="84"/>
        <v>0</v>
      </c>
      <c r="BH94" s="376">
        <f t="shared" si="84"/>
        <v>0</v>
      </c>
      <c r="BI94" s="376">
        <f t="shared" si="84"/>
        <v>0</v>
      </c>
      <c r="BJ94" s="376">
        <f t="shared" si="84"/>
        <v>0</v>
      </c>
      <c r="BK94" s="376">
        <f t="shared" si="84"/>
        <v>0</v>
      </c>
      <c r="BL94" s="376">
        <f t="shared" si="84"/>
        <v>0</v>
      </c>
      <c r="BM94" s="376">
        <f t="shared" si="84"/>
        <v>0</v>
      </c>
      <c r="BN94" s="376">
        <f t="shared" si="84"/>
        <v>0</v>
      </c>
      <c r="BO94" s="376">
        <f t="shared" si="84"/>
        <v>0</v>
      </c>
      <c r="BP94" s="376">
        <f t="shared" si="84"/>
        <v>0</v>
      </c>
      <c r="BQ94" s="376">
        <f t="shared" si="84"/>
        <v>0</v>
      </c>
      <c r="BR94" s="376">
        <f t="shared" si="84"/>
        <v>0</v>
      </c>
      <c r="BS94" s="376">
        <f t="shared" si="84"/>
        <v>0</v>
      </c>
      <c r="BT94" s="376">
        <f t="shared" si="84"/>
        <v>0</v>
      </c>
      <c r="BU94" s="376">
        <f t="shared" si="84"/>
        <v>0</v>
      </c>
      <c r="BV94" s="376">
        <f t="shared" si="84"/>
        <v>0</v>
      </c>
      <c r="BW94" s="376">
        <f t="shared" si="84"/>
        <v>0</v>
      </c>
      <c r="BX94" s="376">
        <f t="shared" si="84"/>
        <v>0</v>
      </c>
      <c r="BY94" s="376">
        <f t="shared" si="84"/>
        <v>0</v>
      </c>
      <c r="BZ94" s="376">
        <f t="shared" si="84"/>
        <v>0</v>
      </c>
      <c r="CA94" s="376">
        <f t="shared" si="84"/>
        <v>0</v>
      </c>
      <c r="CB94" s="376">
        <f t="shared" si="84"/>
        <v>0</v>
      </c>
      <c r="CC94" s="376">
        <f t="shared" si="84"/>
        <v>0</v>
      </c>
      <c r="CD94" s="376">
        <f t="shared" si="84"/>
        <v>0</v>
      </c>
      <c r="CE94" s="376">
        <f t="shared" si="84"/>
        <v>0</v>
      </c>
      <c r="CF94" s="376">
        <f t="shared" si="84"/>
        <v>0</v>
      </c>
      <c r="CG94" s="376">
        <f t="shared" si="84"/>
        <v>0</v>
      </c>
      <c r="CH94" s="376"/>
      <c r="CI94" s="379" t="str">
        <f>CI31</f>
        <v>09. Percentual de cirurgias eletivas realizadas com TMAT (Tempo máximo aceitável para tratamento) expirado (↓) para o segundo ano</v>
      </c>
      <c r="CJ94" s="376" t="str">
        <f>CJ31</f>
        <v>&lt; 10%</v>
      </c>
      <c r="CK94" s="380">
        <f>CK31</f>
        <v>0</v>
      </c>
      <c r="CL94" s="380"/>
      <c r="CM94" s="380">
        <f t="shared" ref="CM94:DE94" si="85">CM31</f>
        <v>0</v>
      </c>
      <c r="CN94" s="380">
        <f t="shared" si="85"/>
        <v>0</v>
      </c>
      <c r="CO94" s="376" t="str">
        <f>CO31</f>
        <v>&lt; 10%</v>
      </c>
      <c r="CP94" s="380">
        <f t="shared" si="85"/>
        <v>0</v>
      </c>
      <c r="CQ94" s="380">
        <f t="shared" si="85"/>
        <v>0</v>
      </c>
      <c r="CR94" s="380">
        <f t="shared" si="85"/>
        <v>0</v>
      </c>
      <c r="CS94" s="380">
        <f t="shared" si="85"/>
        <v>0</v>
      </c>
      <c r="CT94" s="380">
        <f t="shared" si="85"/>
        <v>0</v>
      </c>
      <c r="CU94" s="380">
        <f t="shared" si="85"/>
        <v>0</v>
      </c>
      <c r="CV94" s="380">
        <f t="shared" si="85"/>
        <v>0</v>
      </c>
      <c r="CW94" s="380">
        <f t="shared" si="85"/>
        <v>0</v>
      </c>
      <c r="CX94" s="380">
        <f t="shared" si="85"/>
        <v>0</v>
      </c>
      <c r="CY94" s="380">
        <f t="shared" si="85"/>
        <v>0</v>
      </c>
      <c r="CZ94" s="380">
        <f t="shared" si="85"/>
        <v>0</v>
      </c>
      <c r="DA94" s="380">
        <f t="shared" si="85"/>
        <v>0</v>
      </c>
      <c r="DB94" s="380">
        <f t="shared" si="85"/>
        <v>0</v>
      </c>
      <c r="DC94" s="380">
        <f t="shared" si="85"/>
        <v>0</v>
      </c>
      <c r="DD94" s="380">
        <f t="shared" si="85"/>
        <v>0</v>
      </c>
      <c r="DE94" s="380">
        <f t="shared" si="85"/>
        <v>0</v>
      </c>
      <c r="DF94" s="268"/>
      <c r="DG94" s="268"/>
      <c r="DH94" s="268"/>
      <c r="DI94" s="268"/>
      <c r="DJ94" s="268"/>
      <c r="DK94" s="268"/>
      <c r="DL94" s="268"/>
      <c r="DM94" s="268"/>
      <c r="DN94" s="268"/>
      <c r="DO94" s="268"/>
      <c r="DP94" s="268"/>
      <c r="DQ94" s="268"/>
      <c r="DR94" s="268"/>
      <c r="DS94" s="268"/>
      <c r="DT94" s="268"/>
      <c r="DU94" s="268"/>
      <c r="DV94" s="268"/>
      <c r="DW94" s="268"/>
      <c r="DX94" s="268"/>
      <c r="DY94" s="268"/>
      <c r="DZ94" s="268"/>
      <c r="EA94" s="268"/>
      <c r="EB94" s="268"/>
      <c r="EC94" s="268"/>
      <c r="ED94" s="268"/>
      <c r="EE94" s="268"/>
      <c r="EF94" s="268"/>
      <c r="EG94" s="268"/>
      <c r="EH94" s="268"/>
      <c r="EI94" s="268"/>
      <c r="EJ94" s="268"/>
      <c r="EK94" s="268"/>
      <c r="EL94" s="268"/>
      <c r="EM94" s="268"/>
      <c r="EN94" s="268"/>
      <c r="EO94" s="268"/>
      <c r="EP94" s="268"/>
      <c r="EQ94" s="268"/>
      <c r="ER94" s="268"/>
      <c r="ES94" s="268"/>
      <c r="ET94" s="268"/>
      <c r="EU94" s="268"/>
      <c r="EV94" s="268"/>
      <c r="EW94" s="268"/>
      <c r="EX94" s="268"/>
      <c r="EY94" s="268"/>
      <c r="EZ94" s="268"/>
      <c r="FA94" s="268"/>
      <c r="FB94" s="268"/>
      <c r="FC94" s="268"/>
      <c r="FD94" s="268"/>
      <c r="FE94" s="268"/>
      <c r="FF94" s="268"/>
      <c r="FG94" s="268"/>
      <c r="FH94" s="268"/>
      <c r="FI94" s="268"/>
      <c r="FJ94" s="268"/>
      <c r="FK94" s="268"/>
      <c r="FL94" s="268"/>
      <c r="FM94" s="268"/>
      <c r="FN94" s="268"/>
      <c r="FO94" s="268"/>
      <c r="FP94" s="268"/>
      <c r="FQ94" s="268"/>
      <c r="FR94" s="268"/>
      <c r="FS94" s="268"/>
      <c r="FT94" s="268"/>
      <c r="FU94" s="268"/>
      <c r="FV94" s="268"/>
      <c r="FW94" s="268"/>
      <c r="FX94" s="268"/>
      <c r="FY94" s="268"/>
      <c r="FZ94" s="268"/>
      <c r="GA94" s="268"/>
      <c r="GB94" s="268"/>
      <c r="GC94" s="268"/>
      <c r="GD94" s="268"/>
      <c r="GE94" s="268"/>
      <c r="GF94" s="268"/>
      <c r="GG94" s="268"/>
      <c r="GH94" s="268"/>
      <c r="GI94" s="268"/>
      <c r="GJ94" s="268"/>
      <c r="GK94" s="268"/>
      <c r="GL94" s="268"/>
      <c r="GM94" s="268"/>
      <c r="GN94" s="268"/>
      <c r="GO94" s="268"/>
      <c r="GP94" s="268"/>
      <c r="GQ94" s="268"/>
      <c r="GR94" s="268"/>
      <c r="GS94" s="268"/>
      <c r="GT94" s="268"/>
      <c r="GU94" s="268"/>
      <c r="GV94" s="268"/>
      <c r="GW94" s="268"/>
      <c r="GX94" s="268"/>
      <c r="GY94" s="268"/>
      <c r="GZ94" s="268"/>
      <c r="HA94" s="268"/>
      <c r="HB94" s="268"/>
      <c r="HC94" s="268"/>
      <c r="HD94" s="268"/>
      <c r="HE94" s="268"/>
      <c r="HF94" s="268"/>
      <c r="HG94" s="268"/>
      <c r="HH94" s="268"/>
      <c r="HI94" s="268"/>
      <c r="HJ94" s="268"/>
      <c r="HK94" s="268"/>
      <c r="HL94" s="268"/>
      <c r="HM94" s="268"/>
      <c r="HN94" s="268"/>
      <c r="HO94" s="268"/>
      <c r="HP94" s="268"/>
      <c r="HQ94" s="268"/>
      <c r="HR94" s="268"/>
      <c r="HS94" s="268"/>
      <c r="HT94" s="268"/>
      <c r="HU94" s="268"/>
      <c r="HV94" s="268"/>
      <c r="HW94" s="268"/>
      <c r="HX94" s="268"/>
      <c r="HY94" s="268"/>
      <c r="HZ94" s="268"/>
      <c r="IA94" s="268"/>
      <c r="IB94" s="268"/>
      <c r="IC94" s="268"/>
      <c r="ID94" s="268"/>
      <c r="IE94" s="268"/>
      <c r="IF94" s="268"/>
      <c r="IG94" s="268"/>
      <c r="IH94" s="268"/>
      <c r="II94" s="268"/>
      <c r="IJ94" s="268"/>
      <c r="IK94" s="268"/>
      <c r="IL94" s="268"/>
      <c r="IM94" s="268"/>
      <c r="IN94" s="268"/>
      <c r="IO94" s="268"/>
      <c r="IP94" s="268"/>
      <c r="IQ94" s="268"/>
      <c r="IR94" s="268"/>
      <c r="IS94" s="268"/>
      <c r="IT94" s="268"/>
      <c r="IU94" s="268"/>
      <c r="IV94" s="268"/>
    </row>
    <row r="95" spans="1:256" s="276" customFormat="1" x14ac:dyDescent="0.2">
      <c r="A95" s="381" t="s">
        <v>265</v>
      </c>
      <c r="B95" s="382" t="s">
        <v>201</v>
      </c>
      <c r="C95" s="382">
        <v>0</v>
      </c>
      <c r="D95" s="382">
        <v>0</v>
      </c>
      <c r="E95" s="382">
        <v>0</v>
      </c>
      <c r="F95" s="382">
        <v>0</v>
      </c>
      <c r="G95" s="382">
        <v>0</v>
      </c>
      <c r="H95" s="382">
        <v>0</v>
      </c>
      <c r="I95" s="382">
        <v>0</v>
      </c>
      <c r="J95" s="382">
        <v>0</v>
      </c>
      <c r="K95" s="382">
        <v>0</v>
      </c>
      <c r="L95" s="382">
        <v>0</v>
      </c>
      <c r="M95" s="382">
        <v>0</v>
      </c>
      <c r="N95" s="382">
        <v>0</v>
      </c>
      <c r="O95" s="382" t="s">
        <v>201</v>
      </c>
      <c r="P95" s="382">
        <v>0</v>
      </c>
      <c r="Q95" s="382">
        <v>0</v>
      </c>
      <c r="R95" s="382">
        <v>0</v>
      </c>
      <c r="S95" s="382">
        <v>0</v>
      </c>
      <c r="T95" s="382">
        <v>0</v>
      </c>
      <c r="U95" s="382">
        <v>0</v>
      </c>
      <c r="V95" s="382">
        <v>0</v>
      </c>
      <c r="W95" s="382">
        <v>0</v>
      </c>
      <c r="X95" s="382">
        <v>0</v>
      </c>
      <c r="Y95" s="382">
        <v>0</v>
      </c>
      <c r="Z95" s="382">
        <v>0</v>
      </c>
      <c r="AA95" s="382">
        <v>0</v>
      </c>
      <c r="AB95" s="382" t="s">
        <v>201</v>
      </c>
      <c r="AC95" s="382">
        <v>0</v>
      </c>
      <c r="AD95" s="382">
        <v>0</v>
      </c>
      <c r="AE95" s="382">
        <v>0</v>
      </c>
      <c r="AF95" s="382">
        <v>0</v>
      </c>
      <c r="AG95" s="382">
        <v>0</v>
      </c>
      <c r="AH95" s="382">
        <v>1.0416666666666667</v>
      </c>
      <c r="AI95" s="383">
        <v>1</v>
      </c>
      <c r="AJ95" s="382">
        <v>1.55</v>
      </c>
      <c r="AK95" s="382">
        <v>1.875</v>
      </c>
      <c r="AL95" s="382">
        <v>1.4824999999999999</v>
      </c>
      <c r="AM95" s="382">
        <v>1.4</v>
      </c>
      <c r="AN95" s="382">
        <v>1.53</v>
      </c>
      <c r="AO95" s="382">
        <v>1.77</v>
      </c>
      <c r="AP95" s="382">
        <f t="shared" ref="AP95:BA95" si="86">AP58</f>
        <v>1</v>
      </c>
      <c r="AQ95" s="382">
        <f t="shared" si="86"/>
        <v>1.58</v>
      </c>
      <c r="AR95" s="382">
        <f t="shared" si="86"/>
        <v>1.51</v>
      </c>
      <c r="AS95" s="382">
        <f t="shared" si="86"/>
        <v>1.75</v>
      </c>
      <c r="AT95" s="382">
        <f t="shared" si="86"/>
        <v>1.8</v>
      </c>
      <c r="AU95" s="382">
        <f t="shared" si="86"/>
        <v>1.6</v>
      </c>
      <c r="AV95" s="382">
        <f t="shared" si="86"/>
        <v>1.2945</v>
      </c>
      <c r="AW95" s="382">
        <f t="shared" si="86"/>
        <v>1.59</v>
      </c>
      <c r="AX95" s="382">
        <f t="shared" si="86"/>
        <v>1.5</v>
      </c>
      <c r="AY95" s="382">
        <f t="shared" si="86"/>
        <v>1.55</v>
      </c>
      <c r="AZ95" s="382">
        <f t="shared" si="86"/>
        <v>1.3080895008605853</v>
      </c>
      <c r="BA95" s="382">
        <f t="shared" si="86"/>
        <v>1.1833333333333333</v>
      </c>
      <c r="BB95" s="384" t="s">
        <v>265</v>
      </c>
      <c r="BC95" s="65">
        <f t="shared" ref="BC95:CG95" si="87">BC58</f>
        <v>1</v>
      </c>
      <c r="BD95" s="65">
        <f t="shared" si="87"/>
        <v>1.0662358642972536</v>
      </c>
      <c r="BE95" s="65">
        <f t="shared" si="87"/>
        <v>0.74736842105263157</v>
      </c>
      <c r="BF95" s="65">
        <f t="shared" si="87"/>
        <v>1.3578947368421053</v>
      </c>
      <c r="BG95" s="65">
        <f t="shared" si="87"/>
        <v>1.4652631578947368</v>
      </c>
      <c r="BH95" s="65">
        <f t="shared" si="87"/>
        <v>1.4589473684210525</v>
      </c>
      <c r="BI95" s="65">
        <f t="shared" si="87"/>
        <v>1.5610526315789475</v>
      </c>
      <c r="BJ95" s="65">
        <f t="shared" si="87"/>
        <v>1.5578947368421052</v>
      </c>
      <c r="BK95" s="65">
        <f t="shared" si="87"/>
        <v>1.6842105263157894</v>
      </c>
      <c r="BL95" s="65">
        <f t="shared" si="87"/>
        <v>1.7294736842105263</v>
      </c>
      <c r="BM95" s="65">
        <f t="shared" si="87"/>
        <v>1.368421052631579</v>
      </c>
      <c r="BN95" s="65">
        <f t="shared" si="87"/>
        <v>1.5747368421052632</v>
      </c>
      <c r="BO95" s="65">
        <f t="shared" si="87"/>
        <v>1.7578947368421052</v>
      </c>
      <c r="BP95" s="65">
        <f t="shared" si="87"/>
        <v>1.5105263157894737</v>
      </c>
      <c r="BQ95" s="65">
        <f t="shared" si="87"/>
        <v>1.6631578947368422</v>
      </c>
      <c r="BR95" s="65">
        <f t="shared" si="87"/>
        <v>1.5842105263157895</v>
      </c>
      <c r="BS95" s="65">
        <f t="shared" si="87"/>
        <v>1.5105263157894737</v>
      </c>
      <c r="BT95" s="65">
        <f t="shared" si="87"/>
        <v>1.8894736842105264</v>
      </c>
      <c r="BU95" s="65">
        <f t="shared" si="87"/>
        <v>1.351578947368421</v>
      </c>
      <c r="BV95" s="65">
        <f t="shared" si="87"/>
        <v>1.7905263157894737</v>
      </c>
      <c r="BW95" s="65">
        <f t="shared" si="87"/>
        <v>1.9578947368421054</v>
      </c>
      <c r="BX95" s="65">
        <f t="shared" si="87"/>
        <v>1.9526315789473685</v>
      </c>
      <c r="BY95" s="65">
        <f t="shared" si="87"/>
        <v>2.0389473684210526</v>
      </c>
      <c r="BZ95" s="65">
        <f t="shared" si="87"/>
        <v>2.3357894736842106</v>
      </c>
      <c r="CA95" s="65">
        <f t="shared" si="87"/>
        <v>2.0315789473684212</v>
      </c>
      <c r="CB95" s="65">
        <f t="shared" si="87"/>
        <v>2.4</v>
      </c>
      <c r="CC95" s="65">
        <f t="shared" si="87"/>
        <v>2.3368421052631581</v>
      </c>
      <c r="CD95" s="65">
        <f t="shared" si="87"/>
        <v>1.9105263157894736</v>
      </c>
      <c r="CE95" s="65">
        <f t="shared" si="87"/>
        <v>1.5194736842105263</v>
      </c>
      <c r="CF95" s="65">
        <f t="shared" si="87"/>
        <v>1</v>
      </c>
      <c r="CG95" s="65">
        <f t="shared" si="87"/>
        <v>2.2105263157894739</v>
      </c>
      <c r="CH95" s="65"/>
      <c r="CI95" s="384" t="str">
        <f>CI34</f>
        <v>10. Percentual de exames de imagem com resultado liberado em até 72 horas</v>
      </c>
      <c r="CJ95" s="65" t="str">
        <f>CJ34</f>
        <v>≥ 70%</v>
      </c>
      <c r="CK95" s="380">
        <f>CK34</f>
        <v>1</v>
      </c>
      <c r="CL95" s="380"/>
      <c r="CM95" s="380">
        <f t="shared" ref="CM95:DE95" si="88">CM34</f>
        <v>0.99960000000000004</v>
      </c>
      <c r="CN95" s="380">
        <f t="shared" si="88"/>
        <v>0</v>
      </c>
      <c r="CO95" s="65" t="str">
        <f>CO34</f>
        <v>≥ 70%</v>
      </c>
      <c r="CP95" s="380">
        <f t="shared" si="88"/>
        <v>0</v>
      </c>
      <c r="CQ95" s="380">
        <f t="shared" si="88"/>
        <v>1</v>
      </c>
      <c r="CR95" s="380">
        <f t="shared" si="88"/>
        <v>1</v>
      </c>
      <c r="CS95" s="380">
        <f t="shared" si="88"/>
        <v>0</v>
      </c>
      <c r="CT95" s="380">
        <f t="shared" si="88"/>
        <v>0</v>
      </c>
      <c r="CU95" s="380">
        <f t="shared" si="88"/>
        <v>0</v>
      </c>
      <c r="CV95" s="380">
        <f t="shared" si="88"/>
        <v>0</v>
      </c>
      <c r="CW95" s="380">
        <f t="shared" si="88"/>
        <v>0</v>
      </c>
      <c r="CX95" s="380">
        <f t="shared" si="88"/>
        <v>0</v>
      </c>
      <c r="CY95" s="380">
        <f t="shared" si="88"/>
        <v>0</v>
      </c>
      <c r="CZ95" s="380">
        <f t="shared" si="88"/>
        <v>0</v>
      </c>
      <c r="DA95" s="380">
        <f t="shared" si="88"/>
        <v>0</v>
      </c>
      <c r="DB95" s="380">
        <f t="shared" si="88"/>
        <v>0</v>
      </c>
      <c r="DC95" s="380">
        <f t="shared" si="88"/>
        <v>0</v>
      </c>
      <c r="DD95" s="380">
        <f t="shared" si="88"/>
        <v>0</v>
      </c>
      <c r="DE95" s="380">
        <f t="shared" si="88"/>
        <v>0</v>
      </c>
      <c r="DF95" s="275"/>
      <c r="DG95" s="275"/>
      <c r="DH95" s="275"/>
      <c r="DI95" s="275"/>
      <c r="DJ95" s="275"/>
      <c r="DK95" s="275"/>
      <c r="DL95" s="275"/>
      <c r="DM95" s="275"/>
      <c r="DN95" s="275"/>
      <c r="DO95" s="275"/>
      <c r="DP95" s="275"/>
      <c r="DQ95" s="275"/>
      <c r="DR95" s="275"/>
      <c r="DS95" s="275"/>
      <c r="DT95" s="275"/>
      <c r="DU95" s="275"/>
      <c r="DV95" s="275"/>
      <c r="DW95" s="275"/>
      <c r="DX95" s="275"/>
      <c r="DY95" s="275"/>
      <c r="DZ95" s="275"/>
      <c r="EA95" s="275"/>
      <c r="EB95" s="275"/>
      <c r="EC95" s="275"/>
      <c r="ED95" s="275"/>
      <c r="EE95" s="275"/>
      <c r="EF95" s="275"/>
      <c r="EG95" s="275"/>
      <c r="EH95" s="275"/>
      <c r="EI95" s="275"/>
      <c r="EJ95" s="275"/>
      <c r="EK95" s="275"/>
      <c r="EL95" s="275"/>
      <c r="EM95" s="275"/>
      <c r="EN95" s="275"/>
      <c r="EO95" s="275"/>
      <c r="EP95" s="275"/>
      <c r="EQ95" s="275"/>
      <c r="ER95" s="275"/>
      <c r="ES95" s="275"/>
      <c r="ET95" s="275"/>
      <c r="EU95" s="275"/>
      <c r="EV95" s="275"/>
      <c r="EW95" s="275"/>
      <c r="EX95" s="275"/>
      <c r="EY95" s="275"/>
      <c r="EZ95" s="275"/>
      <c r="FA95" s="275"/>
      <c r="FB95" s="275"/>
      <c r="FC95" s="275"/>
      <c r="FD95" s="275"/>
      <c r="FE95" s="275"/>
      <c r="FF95" s="275"/>
      <c r="FG95" s="275"/>
      <c r="FH95" s="275"/>
      <c r="FI95" s="275"/>
      <c r="FJ95" s="275"/>
      <c r="FK95" s="275"/>
      <c r="FL95" s="275"/>
      <c r="FM95" s="275"/>
      <c r="FN95" s="275"/>
      <c r="FO95" s="275"/>
      <c r="FP95" s="275"/>
      <c r="FQ95" s="275"/>
      <c r="FR95" s="275"/>
      <c r="FS95" s="275"/>
      <c r="FT95" s="275"/>
      <c r="FU95" s="275"/>
      <c r="FV95" s="275"/>
      <c r="FW95" s="275"/>
      <c r="FX95" s="275"/>
      <c r="FY95" s="275"/>
      <c r="FZ95" s="275"/>
      <c r="GA95" s="275"/>
      <c r="GB95" s="275"/>
      <c r="GC95" s="275"/>
      <c r="GD95" s="275"/>
      <c r="GE95" s="275"/>
      <c r="GF95" s="275"/>
      <c r="GG95" s="275"/>
      <c r="GH95" s="275"/>
      <c r="GI95" s="275"/>
      <c r="GJ95" s="275"/>
      <c r="GK95" s="275"/>
      <c r="GL95" s="275"/>
      <c r="GM95" s="275"/>
      <c r="GN95" s="275"/>
      <c r="GO95" s="275"/>
      <c r="GP95" s="275"/>
      <c r="GQ95" s="275"/>
      <c r="GR95" s="275"/>
      <c r="GS95" s="275"/>
      <c r="GT95" s="275"/>
      <c r="GU95" s="275"/>
      <c r="GV95" s="275"/>
      <c r="GW95" s="275"/>
      <c r="GX95" s="275"/>
      <c r="GY95" s="275"/>
      <c r="GZ95" s="275"/>
      <c r="HA95" s="275"/>
      <c r="HB95" s="275"/>
      <c r="HC95" s="275"/>
      <c r="HD95" s="275"/>
      <c r="HE95" s="275"/>
      <c r="HF95" s="275"/>
      <c r="HG95" s="275"/>
      <c r="HH95" s="275"/>
      <c r="HI95" s="275"/>
      <c r="HJ95" s="275"/>
      <c r="HK95" s="275"/>
      <c r="HL95" s="275"/>
      <c r="HM95" s="275"/>
      <c r="HN95" s="275"/>
      <c r="HO95" s="275"/>
      <c r="HP95" s="275"/>
      <c r="HQ95" s="275"/>
      <c r="HR95" s="275"/>
      <c r="HS95" s="275"/>
      <c r="HT95" s="275"/>
      <c r="HU95" s="275"/>
      <c r="HV95" s="275"/>
      <c r="HW95" s="275"/>
      <c r="HX95" s="275"/>
      <c r="HY95" s="275"/>
      <c r="HZ95" s="275"/>
      <c r="IA95" s="275"/>
      <c r="IB95" s="275"/>
      <c r="IC95" s="275"/>
      <c r="ID95" s="275"/>
      <c r="IE95" s="275"/>
      <c r="IF95" s="275"/>
      <c r="IG95" s="275"/>
      <c r="IH95" s="275"/>
      <c r="II95" s="275"/>
      <c r="IJ95" s="275"/>
      <c r="IK95" s="275"/>
      <c r="IL95" s="275"/>
      <c r="IM95" s="275"/>
      <c r="IN95" s="275"/>
      <c r="IO95" s="275"/>
      <c r="IP95" s="275"/>
      <c r="IQ95" s="275"/>
      <c r="IR95" s="275"/>
      <c r="IS95" s="275"/>
      <c r="IT95" s="275"/>
      <c r="IU95" s="275"/>
      <c r="IV95" s="275"/>
    </row>
    <row r="96" spans="1:256" s="269" customFormat="1" ht="25.5" x14ac:dyDescent="0.2">
      <c r="A96" s="375" t="s">
        <v>268</v>
      </c>
      <c r="B96" s="376" t="s">
        <v>201</v>
      </c>
      <c r="C96" s="376">
        <v>0</v>
      </c>
      <c r="D96" s="376">
        <v>0</v>
      </c>
      <c r="E96" s="376">
        <v>0</v>
      </c>
      <c r="F96" s="376">
        <v>0</v>
      </c>
      <c r="G96" s="376">
        <v>0</v>
      </c>
      <c r="H96" s="376">
        <v>0</v>
      </c>
      <c r="I96" s="376">
        <v>0</v>
      </c>
      <c r="J96" s="376">
        <v>0</v>
      </c>
      <c r="K96" s="376">
        <v>0</v>
      </c>
      <c r="L96" s="376">
        <v>0</v>
      </c>
      <c r="M96" s="376">
        <v>0</v>
      </c>
      <c r="N96" s="376">
        <v>0</v>
      </c>
      <c r="O96" s="376" t="s">
        <v>201</v>
      </c>
      <c r="P96" s="376">
        <v>0</v>
      </c>
      <c r="Q96" s="376">
        <v>0</v>
      </c>
      <c r="R96" s="376">
        <v>0</v>
      </c>
      <c r="S96" s="376">
        <v>0</v>
      </c>
      <c r="T96" s="376">
        <v>0</v>
      </c>
      <c r="U96" s="376">
        <v>0</v>
      </c>
      <c r="V96" s="376">
        <v>0</v>
      </c>
      <c r="W96" s="376">
        <v>0</v>
      </c>
      <c r="X96" s="376">
        <v>0</v>
      </c>
      <c r="Y96" s="376">
        <v>0</v>
      </c>
      <c r="Z96" s="376">
        <v>0</v>
      </c>
      <c r="AA96" s="376">
        <v>0</v>
      </c>
      <c r="AB96" s="376" t="s">
        <v>201</v>
      </c>
      <c r="AC96" s="376">
        <v>0</v>
      </c>
      <c r="AD96" s="376">
        <v>0</v>
      </c>
      <c r="AE96" s="376">
        <v>0</v>
      </c>
      <c r="AF96" s="376">
        <v>0</v>
      </c>
      <c r="AG96" s="376">
        <v>0</v>
      </c>
      <c r="AH96" s="376">
        <v>0.99119127516778527</v>
      </c>
      <c r="AI96" s="377" t="s">
        <v>231</v>
      </c>
      <c r="AJ96" s="376">
        <v>1</v>
      </c>
      <c r="AK96" s="376">
        <v>1</v>
      </c>
      <c r="AL96" s="376">
        <v>1</v>
      </c>
      <c r="AM96" s="376">
        <v>1</v>
      </c>
      <c r="AN96" s="376">
        <v>1</v>
      </c>
      <c r="AO96" s="376">
        <v>1</v>
      </c>
      <c r="AP96" s="376" t="str">
        <f t="shared" ref="AP96:BA96" si="89">AP61</f>
        <v>≥ 70%</v>
      </c>
      <c r="AQ96" s="376">
        <f t="shared" si="89"/>
        <v>1</v>
      </c>
      <c r="AR96" s="376">
        <f t="shared" si="89"/>
        <v>1</v>
      </c>
      <c r="AS96" s="376">
        <f t="shared" si="89"/>
        <v>1</v>
      </c>
      <c r="AT96" s="376">
        <f t="shared" si="89"/>
        <v>1</v>
      </c>
      <c r="AU96" s="376">
        <f t="shared" si="89"/>
        <v>1</v>
      </c>
      <c r="AV96" s="376">
        <f t="shared" si="89"/>
        <v>1</v>
      </c>
      <c r="AW96" s="376">
        <f t="shared" si="89"/>
        <v>1</v>
      </c>
      <c r="AX96" s="376">
        <f t="shared" si="89"/>
        <v>1</v>
      </c>
      <c r="AY96" s="376">
        <f t="shared" si="89"/>
        <v>1</v>
      </c>
      <c r="AZ96" s="376">
        <f t="shared" si="89"/>
        <v>1</v>
      </c>
      <c r="BA96" s="376">
        <f t="shared" si="89"/>
        <v>1</v>
      </c>
      <c r="BB96" s="379" t="s">
        <v>268</v>
      </c>
      <c r="BC96" s="376" t="str">
        <f t="shared" ref="BC96:CG96" si="90">BC61</f>
        <v>≥ 70%</v>
      </c>
      <c r="BD96" s="376">
        <f t="shared" si="90"/>
        <v>1</v>
      </c>
      <c r="BE96" s="376">
        <f t="shared" si="90"/>
        <v>1</v>
      </c>
      <c r="BF96" s="376">
        <f t="shared" si="90"/>
        <v>1</v>
      </c>
      <c r="BG96" s="376">
        <f t="shared" si="90"/>
        <v>1</v>
      </c>
      <c r="BH96" s="376">
        <f t="shared" si="90"/>
        <v>1</v>
      </c>
      <c r="BI96" s="376">
        <f t="shared" si="90"/>
        <v>1</v>
      </c>
      <c r="BJ96" s="376">
        <f t="shared" si="90"/>
        <v>1</v>
      </c>
      <c r="BK96" s="376">
        <f t="shared" si="90"/>
        <v>1</v>
      </c>
      <c r="BL96" s="376">
        <f t="shared" si="90"/>
        <v>1</v>
      </c>
      <c r="BM96" s="376">
        <f t="shared" si="90"/>
        <v>1</v>
      </c>
      <c r="BN96" s="376">
        <f t="shared" si="90"/>
        <v>1</v>
      </c>
      <c r="BO96" s="376">
        <f t="shared" si="90"/>
        <v>1</v>
      </c>
      <c r="BP96" s="376">
        <f t="shared" si="90"/>
        <v>1</v>
      </c>
      <c r="BQ96" s="376">
        <f t="shared" si="90"/>
        <v>1</v>
      </c>
      <c r="BR96" s="376">
        <f t="shared" si="90"/>
        <v>1</v>
      </c>
      <c r="BS96" s="376">
        <f t="shared" si="90"/>
        <v>1</v>
      </c>
      <c r="BT96" s="376">
        <f t="shared" si="90"/>
        <v>1</v>
      </c>
      <c r="BU96" s="376">
        <f t="shared" si="90"/>
        <v>1</v>
      </c>
      <c r="BV96" s="376">
        <f t="shared" si="90"/>
        <v>1</v>
      </c>
      <c r="BW96" s="376">
        <f t="shared" si="90"/>
        <v>1</v>
      </c>
      <c r="BX96" s="376">
        <f t="shared" si="90"/>
        <v>1</v>
      </c>
      <c r="BY96" s="376">
        <f t="shared" si="90"/>
        <v>1</v>
      </c>
      <c r="BZ96" s="376">
        <f t="shared" si="90"/>
        <v>1</v>
      </c>
      <c r="CA96" s="376">
        <f t="shared" si="90"/>
        <v>1</v>
      </c>
      <c r="CB96" s="376">
        <f t="shared" si="90"/>
        <v>1</v>
      </c>
      <c r="CC96" s="376">
        <f t="shared" si="90"/>
        <v>1</v>
      </c>
      <c r="CD96" s="376">
        <f t="shared" si="90"/>
        <v>1</v>
      </c>
      <c r="CE96" s="376">
        <f t="shared" si="90"/>
        <v>1</v>
      </c>
      <c r="CF96" s="376">
        <f t="shared" si="90"/>
        <v>1</v>
      </c>
      <c r="CG96" s="376">
        <f t="shared" si="90"/>
        <v>1</v>
      </c>
      <c r="CH96" s="376"/>
      <c r="CI96" s="379" t="str">
        <f>CI37</f>
        <v>11. Percentual de Casos de Doenças/Agravos/Eventos de Notificação Compulsório Imediata (DAEI) Digitadas Oportunamente - até 7 dias</v>
      </c>
      <c r="CJ96" s="376" t="str">
        <f>CJ37</f>
        <v>≥ 80%</v>
      </c>
      <c r="CK96" s="380">
        <f>CK37</f>
        <v>1</v>
      </c>
      <c r="CL96" s="380"/>
      <c r="CM96" s="380">
        <f t="shared" ref="CM96:DE96" si="91">CM37</f>
        <v>1</v>
      </c>
      <c r="CN96" s="380">
        <f t="shared" si="91"/>
        <v>0</v>
      </c>
      <c r="CO96" s="376" t="str">
        <f>CO37</f>
        <v>≥ 80%</v>
      </c>
      <c r="CP96" s="380">
        <f t="shared" si="91"/>
        <v>0</v>
      </c>
      <c r="CQ96" s="380">
        <f t="shared" si="91"/>
        <v>1</v>
      </c>
      <c r="CR96" s="380">
        <f t="shared" si="91"/>
        <v>1</v>
      </c>
      <c r="CS96" s="380">
        <f t="shared" si="91"/>
        <v>0</v>
      </c>
      <c r="CT96" s="380">
        <f t="shared" si="91"/>
        <v>0</v>
      </c>
      <c r="CU96" s="380">
        <f t="shared" si="91"/>
        <v>0</v>
      </c>
      <c r="CV96" s="380">
        <f t="shared" si="91"/>
        <v>0</v>
      </c>
      <c r="CW96" s="380">
        <f t="shared" si="91"/>
        <v>0</v>
      </c>
      <c r="CX96" s="380">
        <f t="shared" si="91"/>
        <v>0</v>
      </c>
      <c r="CY96" s="380">
        <f t="shared" si="91"/>
        <v>0</v>
      </c>
      <c r="CZ96" s="380">
        <f t="shared" si="91"/>
        <v>0</v>
      </c>
      <c r="DA96" s="380">
        <f t="shared" si="91"/>
        <v>0</v>
      </c>
      <c r="DB96" s="380">
        <f t="shared" si="91"/>
        <v>0</v>
      </c>
      <c r="DC96" s="380">
        <f t="shared" si="91"/>
        <v>0</v>
      </c>
      <c r="DD96" s="380">
        <f t="shared" si="91"/>
        <v>0</v>
      </c>
      <c r="DE96" s="380">
        <f t="shared" si="91"/>
        <v>0</v>
      </c>
      <c r="DF96" s="268"/>
      <c r="DG96" s="268"/>
      <c r="DH96" s="268"/>
      <c r="DI96" s="268"/>
      <c r="DJ96" s="268"/>
      <c r="DK96" s="268"/>
      <c r="DL96" s="268"/>
      <c r="DM96" s="268"/>
      <c r="DN96" s="268"/>
      <c r="DO96" s="268"/>
      <c r="DP96" s="268"/>
      <c r="DQ96" s="268"/>
      <c r="DR96" s="268"/>
      <c r="DS96" s="268"/>
      <c r="DT96" s="268"/>
      <c r="DU96" s="268"/>
      <c r="DV96" s="268"/>
      <c r="DW96" s="268"/>
      <c r="DX96" s="268"/>
      <c r="DY96" s="268"/>
      <c r="DZ96" s="268"/>
      <c r="EA96" s="268"/>
      <c r="EB96" s="268"/>
      <c r="EC96" s="268"/>
      <c r="ED96" s="268"/>
      <c r="EE96" s="268"/>
      <c r="EF96" s="268"/>
      <c r="EG96" s="268"/>
      <c r="EH96" s="268"/>
      <c r="EI96" s="268"/>
      <c r="EJ96" s="268"/>
      <c r="EK96" s="268"/>
      <c r="EL96" s="268"/>
      <c r="EM96" s="268"/>
      <c r="EN96" s="268"/>
      <c r="EO96" s="268"/>
      <c r="EP96" s="268"/>
      <c r="EQ96" s="268"/>
      <c r="ER96" s="268"/>
      <c r="ES96" s="268"/>
      <c r="ET96" s="268"/>
      <c r="EU96" s="268"/>
      <c r="EV96" s="268"/>
      <c r="EW96" s="268"/>
      <c r="EX96" s="268"/>
      <c r="EY96" s="268"/>
      <c r="EZ96" s="268"/>
      <c r="FA96" s="268"/>
      <c r="FB96" s="268"/>
      <c r="FC96" s="268"/>
      <c r="FD96" s="268"/>
      <c r="FE96" s="268"/>
      <c r="FF96" s="268"/>
      <c r="FG96" s="268"/>
      <c r="FH96" s="268"/>
      <c r="FI96" s="268"/>
      <c r="FJ96" s="268"/>
      <c r="FK96" s="268"/>
      <c r="FL96" s="268"/>
      <c r="FM96" s="268"/>
      <c r="FN96" s="268"/>
      <c r="FO96" s="268"/>
      <c r="FP96" s="268"/>
      <c r="FQ96" s="268"/>
      <c r="FR96" s="268"/>
      <c r="FS96" s="268"/>
      <c r="FT96" s="268"/>
      <c r="FU96" s="268"/>
      <c r="FV96" s="268"/>
      <c r="FW96" s="268"/>
      <c r="FX96" s="268"/>
      <c r="FY96" s="268"/>
      <c r="FZ96" s="268"/>
      <c r="GA96" s="268"/>
      <c r="GB96" s="268"/>
      <c r="GC96" s="268"/>
      <c r="GD96" s="268"/>
      <c r="GE96" s="268"/>
      <c r="GF96" s="268"/>
      <c r="GG96" s="268"/>
      <c r="GH96" s="268"/>
      <c r="GI96" s="268"/>
      <c r="GJ96" s="268"/>
      <c r="GK96" s="268"/>
      <c r="GL96" s="268"/>
      <c r="GM96" s="268"/>
      <c r="GN96" s="268"/>
      <c r="GO96" s="268"/>
      <c r="GP96" s="268"/>
      <c r="GQ96" s="268"/>
      <c r="GR96" s="268"/>
      <c r="GS96" s="268"/>
      <c r="GT96" s="268"/>
      <c r="GU96" s="268"/>
      <c r="GV96" s="268"/>
      <c r="GW96" s="268"/>
      <c r="GX96" s="268"/>
      <c r="GY96" s="268"/>
      <c r="GZ96" s="268"/>
      <c r="HA96" s="268"/>
      <c r="HB96" s="268"/>
      <c r="HC96" s="268"/>
      <c r="HD96" s="268"/>
      <c r="HE96" s="268"/>
      <c r="HF96" s="268"/>
      <c r="HG96" s="268"/>
      <c r="HH96" s="268"/>
      <c r="HI96" s="268"/>
      <c r="HJ96" s="268"/>
      <c r="HK96" s="268"/>
      <c r="HL96" s="268"/>
      <c r="HM96" s="268"/>
      <c r="HN96" s="268"/>
      <c r="HO96" s="268"/>
      <c r="HP96" s="268"/>
      <c r="HQ96" s="268"/>
      <c r="HR96" s="268"/>
      <c r="HS96" s="268"/>
      <c r="HT96" s="268"/>
      <c r="HU96" s="268"/>
      <c r="HV96" s="268"/>
      <c r="HW96" s="268"/>
      <c r="HX96" s="268"/>
      <c r="HY96" s="268"/>
      <c r="HZ96" s="268"/>
      <c r="IA96" s="268"/>
      <c r="IB96" s="268"/>
      <c r="IC96" s="268"/>
      <c r="ID96" s="268"/>
      <c r="IE96" s="268"/>
      <c r="IF96" s="268"/>
      <c r="IG96" s="268"/>
      <c r="IH96" s="268"/>
      <c r="II96" s="268"/>
      <c r="IJ96" s="268"/>
      <c r="IK96" s="268"/>
      <c r="IL96" s="268"/>
      <c r="IM96" s="268"/>
      <c r="IN96" s="268"/>
      <c r="IO96" s="268"/>
      <c r="IP96" s="268"/>
      <c r="IQ96" s="268"/>
      <c r="IR96" s="268"/>
      <c r="IS96" s="268"/>
      <c r="IT96" s="268"/>
      <c r="IU96" s="268"/>
      <c r="IV96" s="268"/>
    </row>
    <row r="97" spans="1:256" s="269" customFormat="1" ht="25.5" x14ac:dyDescent="0.2">
      <c r="A97" s="375" t="s">
        <v>271</v>
      </c>
      <c r="B97" s="376" t="s">
        <v>201</v>
      </c>
      <c r="C97" s="376">
        <v>0</v>
      </c>
      <c r="D97" s="376">
        <v>0</v>
      </c>
      <c r="E97" s="376">
        <v>0</v>
      </c>
      <c r="F97" s="376">
        <v>0</v>
      </c>
      <c r="G97" s="376">
        <v>0</v>
      </c>
      <c r="H97" s="376">
        <v>0</v>
      </c>
      <c r="I97" s="376">
        <v>0</v>
      </c>
      <c r="J97" s="376">
        <v>0</v>
      </c>
      <c r="K97" s="376">
        <v>0</v>
      </c>
      <c r="L97" s="376">
        <v>0</v>
      </c>
      <c r="M97" s="376">
        <v>0</v>
      </c>
      <c r="N97" s="376">
        <v>0</v>
      </c>
      <c r="O97" s="376" t="s">
        <v>201</v>
      </c>
      <c r="P97" s="376">
        <v>0</v>
      </c>
      <c r="Q97" s="376">
        <v>0</v>
      </c>
      <c r="R97" s="376">
        <v>0</v>
      </c>
      <c r="S97" s="376">
        <v>0</v>
      </c>
      <c r="T97" s="376">
        <v>0</v>
      </c>
      <c r="U97" s="376">
        <v>0</v>
      </c>
      <c r="V97" s="376">
        <v>0</v>
      </c>
      <c r="W97" s="376">
        <v>0</v>
      </c>
      <c r="X97" s="376">
        <v>0</v>
      </c>
      <c r="Y97" s="376">
        <v>0</v>
      </c>
      <c r="Z97" s="376">
        <v>0</v>
      </c>
      <c r="AA97" s="376">
        <v>0</v>
      </c>
      <c r="AB97" s="376" t="s">
        <v>201</v>
      </c>
      <c r="AC97" s="376">
        <v>0</v>
      </c>
      <c r="AD97" s="376">
        <v>0</v>
      </c>
      <c r="AE97" s="376">
        <v>0</v>
      </c>
      <c r="AF97" s="376">
        <v>0</v>
      </c>
      <c r="AG97" s="376">
        <v>0</v>
      </c>
      <c r="AH97" s="376">
        <v>8.5579803166452718E-4</v>
      </c>
      <c r="AI97" s="377" t="s">
        <v>202</v>
      </c>
      <c r="AJ97" s="376">
        <v>1.5463120457708365E-3</v>
      </c>
      <c r="AK97" s="376">
        <v>1.3034033309196234E-3</v>
      </c>
      <c r="AL97" s="376">
        <v>9.4073377234242712E-4</v>
      </c>
      <c r="AM97" s="376">
        <v>7.8165711307972901E-4</v>
      </c>
      <c r="AN97" s="376">
        <v>1.0180707559175363E-3</v>
      </c>
      <c r="AO97" s="376">
        <v>3.6381275770070337E-4</v>
      </c>
      <c r="AP97" s="376" t="str">
        <f t="shared" ref="AP97:BA97" si="92">AP64</f>
        <v>&lt; 5%</v>
      </c>
      <c r="AQ97" s="376">
        <f t="shared" si="92"/>
        <v>6.4123116383456237E-4</v>
      </c>
      <c r="AR97" s="376">
        <f t="shared" si="92"/>
        <v>1.5809443507588533E-3</v>
      </c>
      <c r="AS97" s="376">
        <f t="shared" si="92"/>
        <v>1.4687163419171644E-3</v>
      </c>
      <c r="AT97" s="376">
        <f t="shared" si="92"/>
        <v>1.1695906432748538E-3</v>
      </c>
      <c r="AU97" s="376">
        <f t="shared" si="92"/>
        <v>1.4124293785310734E-3</v>
      </c>
      <c r="AV97" s="376">
        <f t="shared" si="92"/>
        <v>0</v>
      </c>
      <c r="AW97" s="376">
        <f t="shared" si="92"/>
        <v>3.6886757654002215E-4</v>
      </c>
      <c r="AX97" s="376">
        <f t="shared" si="92"/>
        <v>1.3429373702844585E-3</v>
      </c>
      <c r="AY97" s="376">
        <f t="shared" si="92"/>
        <v>6.9654051543998144E-4</v>
      </c>
      <c r="AZ97" s="390">
        <f t="shared" si="92"/>
        <v>0</v>
      </c>
      <c r="BA97" s="390">
        <f t="shared" si="92"/>
        <v>0</v>
      </c>
      <c r="BB97" s="379" t="s">
        <v>303</v>
      </c>
      <c r="BC97" s="376" t="str">
        <f t="shared" ref="BC97:CG97" si="93">BC37</f>
        <v>≥ 80%</v>
      </c>
      <c r="BD97" s="376">
        <f t="shared" si="93"/>
        <v>1</v>
      </c>
      <c r="BE97" s="376">
        <f t="shared" si="93"/>
        <v>1</v>
      </c>
      <c r="BF97" s="376">
        <f t="shared" si="93"/>
        <v>1</v>
      </c>
      <c r="BG97" s="376">
        <f t="shared" si="93"/>
        <v>1</v>
      </c>
      <c r="BH97" s="376">
        <f t="shared" si="93"/>
        <v>1</v>
      </c>
      <c r="BI97" s="376">
        <f t="shared" si="93"/>
        <v>1</v>
      </c>
      <c r="BJ97" s="376">
        <f t="shared" si="93"/>
        <v>1</v>
      </c>
      <c r="BK97" s="376">
        <f t="shared" si="93"/>
        <v>1</v>
      </c>
      <c r="BL97" s="376">
        <f t="shared" si="93"/>
        <v>1</v>
      </c>
      <c r="BM97" s="376">
        <f t="shared" si="93"/>
        <v>1</v>
      </c>
      <c r="BN97" s="376">
        <f t="shared" si="93"/>
        <v>1</v>
      </c>
      <c r="BO97" s="376">
        <f t="shared" si="93"/>
        <v>1</v>
      </c>
      <c r="BP97" s="376">
        <f t="shared" si="93"/>
        <v>1</v>
      </c>
      <c r="BQ97" s="376">
        <f t="shared" si="93"/>
        <v>1</v>
      </c>
      <c r="BR97" s="376">
        <f t="shared" si="93"/>
        <v>1</v>
      </c>
      <c r="BS97" s="376">
        <f t="shared" si="93"/>
        <v>1</v>
      </c>
      <c r="BT97" s="376">
        <f t="shared" si="93"/>
        <v>1</v>
      </c>
      <c r="BU97" s="376">
        <f t="shared" si="93"/>
        <v>1</v>
      </c>
      <c r="BV97" s="376">
        <f t="shared" si="93"/>
        <v>1</v>
      </c>
      <c r="BW97" s="376">
        <f t="shared" si="93"/>
        <v>1</v>
      </c>
      <c r="BX97" s="376">
        <f t="shared" si="93"/>
        <v>1</v>
      </c>
      <c r="BY97" s="376">
        <f t="shared" si="93"/>
        <v>1</v>
      </c>
      <c r="BZ97" s="376">
        <f t="shared" si="93"/>
        <v>1</v>
      </c>
      <c r="CA97" s="376">
        <f t="shared" si="93"/>
        <v>1</v>
      </c>
      <c r="CB97" s="376">
        <f t="shared" si="93"/>
        <v>1</v>
      </c>
      <c r="CC97" s="376">
        <f t="shared" si="93"/>
        <v>1</v>
      </c>
      <c r="CD97" s="376">
        <f t="shared" si="93"/>
        <v>1</v>
      </c>
      <c r="CE97" s="376">
        <f t="shared" si="93"/>
        <v>1</v>
      </c>
      <c r="CF97" s="376">
        <f t="shared" si="93"/>
        <v>1</v>
      </c>
      <c r="CG97" s="376">
        <f t="shared" si="93"/>
        <v>1</v>
      </c>
      <c r="CH97" s="376"/>
      <c r="CI97" s="379" t="str">
        <f>CI40</f>
        <v>12. Percentual de Casos de Doenças/Agravos/Eventos de Notificação Compulsório Imediata (DAEI) Investigados Oportunamente - até 48 horas da data da notificação</v>
      </c>
      <c r="CJ97" s="376" t="str">
        <f>CJ40</f>
        <v>≥ 80%</v>
      </c>
      <c r="CK97" s="380">
        <f>CK40</f>
        <v>1</v>
      </c>
      <c r="CL97" s="380"/>
      <c r="CM97" s="380">
        <f t="shared" ref="CM97:DE97" si="94">CM40</f>
        <v>1</v>
      </c>
      <c r="CN97" s="380">
        <f t="shared" si="94"/>
        <v>0</v>
      </c>
      <c r="CO97" s="376" t="str">
        <f>CO40</f>
        <v>≥ 80%</v>
      </c>
      <c r="CP97" s="380">
        <f t="shared" si="94"/>
        <v>0</v>
      </c>
      <c r="CQ97" s="380">
        <f t="shared" si="94"/>
        <v>1</v>
      </c>
      <c r="CR97" s="380">
        <f t="shared" si="94"/>
        <v>1</v>
      </c>
      <c r="CS97" s="380">
        <f t="shared" si="94"/>
        <v>0</v>
      </c>
      <c r="CT97" s="380">
        <f t="shared" si="94"/>
        <v>0</v>
      </c>
      <c r="CU97" s="380">
        <f t="shared" si="94"/>
        <v>0</v>
      </c>
      <c r="CV97" s="380">
        <f t="shared" si="94"/>
        <v>0</v>
      </c>
      <c r="CW97" s="380">
        <f t="shared" si="94"/>
        <v>0</v>
      </c>
      <c r="CX97" s="380">
        <f t="shared" si="94"/>
        <v>0</v>
      </c>
      <c r="CY97" s="380">
        <f t="shared" si="94"/>
        <v>0</v>
      </c>
      <c r="CZ97" s="380">
        <f t="shared" si="94"/>
        <v>0</v>
      </c>
      <c r="DA97" s="380">
        <f t="shared" si="94"/>
        <v>0</v>
      </c>
      <c r="DB97" s="380">
        <f t="shared" si="94"/>
        <v>0</v>
      </c>
      <c r="DC97" s="380">
        <f t="shared" si="94"/>
        <v>0</v>
      </c>
      <c r="DD97" s="380">
        <f t="shared" si="94"/>
        <v>0</v>
      </c>
      <c r="DE97" s="380">
        <f t="shared" si="94"/>
        <v>0</v>
      </c>
      <c r="DF97" s="268"/>
      <c r="DG97" s="268"/>
      <c r="DH97" s="268"/>
      <c r="DI97" s="268"/>
      <c r="DJ97" s="268"/>
      <c r="DK97" s="268"/>
      <c r="DL97" s="268"/>
      <c r="DM97" s="268"/>
      <c r="DN97" s="268"/>
      <c r="DO97" s="268"/>
      <c r="DP97" s="268"/>
      <c r="DQ97" s="268"/>
      <c r="DR97" s="268"/>
      <c r="DS97" s="268"/>
      <c r="DT97" s="268"/>
      <c r="DU97" s="268"/>
      <c r="DV97" s="268"/>
      <c r="DW97" s="268"/>
      <c r="DX97" s="268"/>
      <c r="DY97" s="268"/>
      <c r="DZ97" s="268"/>
      <c r="EA97" s="268"/>
      <c r="EB97" s="268"/>
      <c r="EC97" s="268"/>
      <c r="ED97" s="268"/>
      <c r="EE97" s="268"/>
      <c r="EF97" s="268"/>
      <c r="EG97" s="268"/>
      <c r="EH97" s="268"/>
      <c r="EI97" s="268"/>
      <c r="EJ97" s="268"/>
      <c r="EK97" s="268"/>
      <c r="EL97" s="268"/>
      <c r="EM97" s="268"/>
      <c r="EN97" s="268"/>
      <c r="EO97" s="268"/>
      <c r="EP97" s="268"/>
      <c r="EQ97" s="268"/>
      <c r="ER97" s="268"/>
      <c r="ES97" s="268"/>
      <c r="ET97" s="268"/>
      <c r="EU97" s="268"/>
      <c r="EV97" s="268"/>
      <c r="EW97" s="268"/>
      <c r="EX97" s="268"/>
      <c r="EY97" s="268"/>
      <c r="EZ97" s="268"/>
      <c r="FA97" s="268"/>
      <c r="FB97" s="268"/>
      <c r="FC97" s="268"/>
      <c r="FD97" s="268"/>
      <c r="FE97" s="268"/>
      <c r="FF97" s="268"/>
      <c r="FG97" s="268"/>
      <c r="FH97" s="268"/>
      <c r="FI97" s="268"/>
      <c r="FJ97" s="268"/>
      <c r="FK97" s="268"/>
      <c r="FL97" s="268"/>
      <c r="FM97" s="268"/>
      <c r="FN97" s="268"/>
      <c r="FO97" s="268"/>
      <c r="FP97" s="268"/>
      <c r="FQ97" s="268"/>
      <c r="FR97" s="268"/>
      <c r="FS97" s="268"/>
      <c r="FT97" s="268"/>
      <c r="FU97" s="268"/>
      <c r="FV97" s="268"/>
      <c r="FW97" s="268"/>
      <c r="FX97" s="268"/>
      <c r="FY97" s="268"/>
      <c r="FZ97" s="268"/>
      <c r="GA97" s="268"/>
      <c r="GB97" s="268"/>
      <c r="GC97" s="268"/>
      <c r="GD97" s="268"/>
      <c r="GE97" s="268"/>
      <c r="GF97" s="268"/>
      <c r="GG97" s="268"/>
      <c r="GH97" s="268"/>
      <c r="GI97" s="268"/>
      <c r="GJ97" s="268"/>
      <c r="GK97" s="268"/>
      <c r="GL97" s="268"/>
      <c r="GM97" s="268"/>
      <c r="GN97" s="268"/>
      <c r="GO97" s="268"/>
      <c r="GP97" s="268"/>
      <c r="GQ97" s="268"/>
      <c r="GR97" s="268"/>
      <c r="GS97" s="268"/>
      <c r="GT97" s="268"/>
      <c r="GU97" s="268"/>
      <c r="GV97" s="268"/>
      <c r="GW97" s="268"/>
      <c r="GX97" s="268"/>
      <c r="GY97" s="268"/>
      <c r="GZ97" s="268"/>
      <c r="HA97" s="268"/>
      <c r="HB97" s="268"/>
      <c r="HC97" s="268"/>
      <c r="HD97" s="268"/>
      <c r="HE97" s="268"/>
      <c r="HF97" s="268"/>
      <c r="HG97" s="268"/>
      <c r="HH97" s="268"/>
      <c r="HI97" s="268"/>
      <c r="HJ97" s="268"/>
      <c r="HK97" s="268"/>
      <c r="HL97" s="268"/>
      <c r="HM97" s="268"/>
      <c r="HN97" s="268"/>
      <c r="HO97" s="268"/>
      <c r="HP97" s="268"/>
      <c r="HQ97" s="268"/>
      <c r="HR97" s="268"/>
      <c r="HS97" s="268"/>
      <c r="HT97" s="268"/>
      <c r="HU97" s="268"/>
      <c r="HV97" s="268"/>
      <c r="HW97" s="268"/>
      <c r="HX97" s="268"/>
      <c r="HY97" s="268"/>
      <c r="HZ97" s="268"/>
      <c r="IA97" s="268"/>
      <c r="IB97" s="268"/>
      <c r="IC97" s="268"/>
      <c r="ID97" s="268"/>
      <c r="IE97" s="268"/>
      <c r="IF97" s="268"/>
      <c r="IG97" s="268"/>
      <c r="IH97" s="268"/>
      <c r="II97" s="268"/>
      <c r="IJ97" s="268"/>
      <c r="IK97" s="268"/>
      <c r="IL97" s="268"/>
      <c r="IM97" s="268"/>
      <c r="IN97" s="268"/>
      <c r="IO97" s="268"/>
      <c r="IP97" s="268"/>
      <c r="IQ97" s="268"/>
      <c r="IR97" s="268"/>
      <c r="IS97" s="268"/>
      <c r="IT97" s="268"/>
      <c r="IU97" s="268"/>
      <c r="IV97" s="268"/>
    </row>
    <row r="98" spans="1:256" ht="25.5" x14ac:dyDescent="0.25">
      <c r="BB98" s="391" t="s">
        <v>241</v>
      </c>
      <c r="BC98" s="392" t="str">
        <f t="shared" ref="BC98:CG98" si="95">BC40</f>
        <v>≥ 80%</v>
      </c>
      <c r="BD98" s="392">
        <f t="shared" si="95"/>
        <v>1</v>
      </c>
      <c r="BE98" s="392">
        <f t="shared" si="95"/>
        <v>1</v>
      </c>
      <c r="BF98" s="392">
        <f t="shared" si="95"/>
        <v>1</v>
      </c>
      <c r="BG98" s="392">
        <f t="shared" si="95"/>
        <v>1</v>
      </c>
      <c r="BH98" s="392">
        <f t="shared" si="95"/>
        <v>1</v>
      </c>
      <c r="BI98" s="392">
        <f t="shared" si="95"/>
        <v>1</v>
      </c>
      <c r="BJ98" s="392">
        <f t="shared" si="95"/>
        <v>1</v>
      </c>
      <c r="BK98" s="392">
        <f t="shared" si="95"/>
        <v>1</v>
      </c>
      <c r="BL98" s="392">
        <f t="shared" si="95"/>
        <v>1</v>
      </c>
      <c r="BM98" s="392">
        <f t="shared" si="95"/>
        <v>1</v>
      </c>
      <c r="BN98" s="392">
        <f t="shared" si="95"/>
        <v>1</v>
      </c>
      <c r="BO98" s="392">
        <f t="shared" si="95"/>
        <v>1</v>
      </c>
      <c r="BP98" s="392">
        <f t="shared" si="95"/>
        <v>1</v>
      </c>
      <c r="BQ98" s="392">
        <f t="shared" si="95"/>
        <v>1</v>
      </c>
      <c r="BR98" s="392">
        <f t="shared" si="95"/>
        <v>1</v>
      </c>
      <c r="BS98" s="392">
        <f t="shared" si="95"/>
        <v>1</v>
      </c>
      <c r="BT98" s="392">
        <f t="shared" si="95"/>
        <v>1</v>
      </c>
      <c r="BU98" s="392">
        <f t="shared" si="95"/>
        <v>1</v>
      </c>
      <c r="BV98" s="392">
        <f t="shared" si="95"/>
        <v>1</v>
      </c>
      <c r="BW98" s="392">
        <f t="shared" si="95"/>
        <v>1</v>
      </c>
      <c r="BX98" s="392">
        <f t="shared" si="95"/>
        <v>1</v>
      </c>
      <c r="BY98" s="392">
        <f t="shared" si="95"/>
        <v>1</v>
      </c>
      <c r="BZ98" s="392">
        <f t="shared" si="95"/>
        <v>1</v>
      </c>
      <c r="CA98" s="392">
        <f t="shared" si="95"/>
        <v>1</v>
      </c>
      <c r="CB98" s="392">
        <f t="shared" si="95"/>
        <v>1</v>
      </c>
      <c r="CC98" s="392">
        <f t="shared" si="95"/>
        <v>1</v>
      </c>
      <c r="CD98" s="392">
        <f t="shared" si="95"/>
        <v>1</v>
      </c>
      <c r="CE98" s="392">
        <f t="shared" si="95"/>
        <v>1</v>
      </c>
      <c r="CF98" s="392">
        <f t="shared" si="95"/>
        <v>1</v>
      </c>
      <c r="CG98" s="392">
        <f t="shared" si="95"/>
        <v>1</v>
      </c>
      <c r="CH98" s="392"/>
      <c r="CI98" s="393" t="str">
        <f>CI43</f>
        <v>13. Percentual de perda de medicamentos por prazo de validade expirado</v>
      </c>
      <c r="CJ98" s="392" t="str">
        <f>CJ43</f>
        <v>≤ 1%</v>
      </c>
      <c r="CK98" s="394">
        <f>CK43</f>
        <v>2.5000000000000001E-3</v>
      </c>
      <c r="CL98" s="394"/>
      <c r="CM98" s="394">
        <f t="shared" ref="CM98:DE98" si="96">CM43</f>
        <v>1.5E-3</v>
      </c>
      <c r="CN98" s="394">
        <f t="shared" si="96"/>
        <v>0</v>
      </c>
      <c r="CO98" s="392" t="str">
        <f>CO43</f>
        <v>≤ 1%</v>
      </c>
      <c r="CP98" s="394">
        <f t="shared" si="96"/>
        <v>0</v>
      </c>
      <c r="CQ98" s="394">
        <f t="shared" si="96"/>
        <v>1.4E-3</v>
      </c>
      <c r="CR98" s="394">
        <f t="shared" si="96"/>
        <v>1.6000000000000001E-3</v>
      </c>
      <c r="CS98" s="394">
        <f t="shared" si="96"/>
        <v>0</v>
      </c>
      <c r="CT98" s="394">
        <f t="shared" si="96"/>
        <v>0</v>
      </c>
      <c r="CU98" s="394">
        <f t="shared" si="96"/>
        <v>0</v>
      </c>
      <c r="CV98" s="394">
        <f t="shared" si="96"/>
        <v>0</v>
      </c>
      <c r="CW98" s="394">
        <f t="shared" si="96"/>
        <v>0</v>
      </c>
      <c r="CX98" s="394">
        <f t="shared" si="96"/>
        <v>0</v>
      </c>
      <c r="CY98" s="394">
        <f t="shared" si="96"/>
        <v>0</v>
      </c>
      <c r="CZ98" s="394">
        <f t="shared" si="96"/>
        <v>0</v>
      </c>
      <c r="DA98" s="394">
        <f t="shared" si="96"/>
        <v>0</v>
      </c>
      <c r="DB98" s="394">
        <f t="shared" si="96"/>
        <v>0</v>
      </c>
      <c r="DC98" s="394">
        <f t="shared" si="96"/>
        <v>0</v>
      </c>
      <c r="DD98" s="394">
        <f t="shared" si="96"/>
        <v>0</v>
      </c>
      <c r="DE98" s="394">
        <f t="shared" si="96"/>
        <v>0</v>
      </c>
    </row>
    <row r="99" spans="1:256" x14ac:dyDescent="0.25">
      <c r="BB99" s="391" t="s">
        <v>245</v>
      </c>
      <c r="BC99" s="392" t="str">
        <f t="shared" ref="BC99:CG99" si="97">BC43</f>
        <v>≤ 2%</v>
      </c>
      <c r="BD99" s="392">
        <f t="shared" si="97"/>
        <v>0</v>
      </c>
      <c r="BE99" s="392">
        <f t="shared" si="97"/>
        <v>8.3000000000000001E-3</v>
      </c>
      <c r="BF99" s="392">
        <f t="shared" si="97"/>
        <v>8.9999999999999998E-4</v>
      </c>
      <c r="BG99" s="392">
        <f t="shared" si="97"/>
        <v>5.0000000000000001E-4</v>
      </c>
      <c r="BH99" s="392">
        <f t="shared" si="97"/>
        <v>1.15E-2</v>
      </c>
      <c r="BI99" s="392">
        <f t="shared" si="97"/>
        <v>2.2700000000000001E-2</v>
      </c>
      <c r="BJ99" s="392">
        <f t="shared" si="97"/>
        <v>2.3999999999999998E-3</v>
      </c>
      <c r="BK99" s="392">
        <f t="shared" si="97"/>
        <v>5.7000000000000002E-3</v>
      </c>
      <c r="BL99" s="392">
        <f t="shared" si="97"/>
        <v>5.0000000000000001E-4</v>
      </c>
      <c r="BM99" s="392">
        <f t="shared" si="97"/>
        <v>7.1000000000000004E-3</v>
      </c>
      <c r="BN99" s="392">
        <f t="shared" si="97"/>
        <v>8.9999999999999998E-4</v>
      </c>
      <c r="BO99" s="392">
        <f t="shared" si="97"/>
        <v>6.1000000000000004E-3</v>
      </c>
      <c r="BP99" s="392">
        <f t="shared" si="97"/>
        <v>8.0000000000000002E-3</v>
      </c>
      <c r="BQ99" s="392">
        <f t="shared" si="97"/>
        <v>8.6E-3</v>
      </c>
      <c r="BR99" s="392">
        <f t="shared" si="97"/>
        <v>2.0000000000000001E-4</v>
      </c>
      <c r="BS99" s="392">
        <f t="shared" si="97"/>
        <v>2.0000000000000001E-4</v>
      </c>
      <c r="BT99" s="392">
        <f t="shared" si="97"/>
        <v>5.0000000000000001E-4</v>
      </c>
      <c r="BU99" s="392">
        <f t="shared" si="97"/>
        <v>6.6E-3</v>
      </c>
      <c r="BV99" s="392">
        <f t="shared" si="97"/>
        <v>2.23E-2</v>
      </c>
      <c r="BW99" s="392">
        <f t="shared" si="97"/>
        <v>5.9999999999999995E-4</v>
      </c>
      <c r="BX99" s="392">
        <f t="shared" si="97"/>
        <v>1.9E-3</v>
      </c>
      <c r="BY99" s="392">
        <f t="shared" si="97"/>
        <v>2.3999999999999998E-3</v>
      </c>
      <c r="BZ99" s="392">
        <f t="shared" si="97"/>
        <v>2.5999999999999999E-3</v>
      </c>
      <c r="CA99" s="392">
        <f t="shared" si="97"/>
        <v>1.5E-3</v>
      </c>
      <c r="CB99" s="392">
        <f t="shared" si="97"/>
        <v>2.9999999999999997E-4</v>
      </c>
      <c r="CC99" s="392">
        <f t="shared" si="97"/>
        <v>3.3999999999999998E-3</v>
      </c>
      <c r="CD99" s="392">
        <f t="shared" si="97"/>
        <v>4.3E-3</v>
      </c>
      <c r="CE99" s="392">
        <f t="shared" si="97"/>
        <v>2.0000000000000001E-4</v>
      </c>
      <c r="CF99" s="392">
        <f t="shared" si="97"/>
        <v>8.6E-3</v>
      </c>
      <c r="CG99" s="392">
        <f t="shared" si="97"/>
        <v>2.0000000000000001E-4</v>
      </c>
      <c r="CH99" s="392"/>
      <c r="CI99" s="393" t="str">
        <f>CI46</f>
        <v>14. Taxa de acurácia do estoque</v>
      </c>
      <c r="CJ99" s="392" t="str">
        <f>CJ46</f>
        <v>≥ 95%</v>
      </c>
      <c r="CK99" s="394">
        <f>CK46</f>
        <v>1</v>
      </c>
      <c r="CL99" s="394"/>
      <c r="CM99" s="394">
        <f>CM46</f>
        <v>0.99750000000000005</v>
      </c>
      <c r="CN99" s="394">
        <f t="shared" ref="CN99:DE99" si="98">CN46</f>
        <v>0</v>
      </c>
      <c r="CO99" s="392" t="str">
        <f>CO46</f>
        <v>≥ 95%</v>
      </c>
      <c r="CP99" s="394">
        <f t="shared" si="98"/>
        <v>0</v>
      </c>
      <c r="CQ99" s="394">
        <f t="shared" si="98"/>
        <v>0.98480000000000001</v>
      </c>
      <c r="CR99" s="394">
        <f t="shared" si="98"/>
        <v>0.99750000000000005</v>
      </c>
      <c r="CS99" s="394">
        <f t="shared" si="98"/>
        <v>0</v>
      </c>
      <c r="CT99" s="394">
        <f t="shared" si="98"/>
        <v>0</v>
      </c>
      <c r="CU99" s="394">
        <f t="shared" si="98"/>
        <v>0</v>
      </c>
      <c r="CV99" s="394">
        <f t="shared" si="98"/>
        <v>0</v>
      </c>
      <c r="CW99" s="394">
        <f t="shared" si="98"/>
        <v>0</v>
      </c>
      <c r="CX99" s="394">
        <f t="shared" si="98"/>
        <v>0</v>
      </c>
      <c r="CY99" s="394">
        <f t="shared" si="98"/>
        <v>0</v>
      </c>
      <c r="CZ99" s="394">
        <f t="shared" si="98"/>
        <v>0</v>
      </c>
      <c r="DA99" s="394">
        <f t="shared" si="98"/>
        <v>0</v>
      </c>
      <c r="DB99" s="394">
        <f t="shared" si="98"/>
        <v>0</v>
      </c>
      <c r="DC99" s="394">
        <f t="shared" si="98"/>
        <v>0</v>
      </c>
      <c r="DD99" s="394">
        <f t="shared" si="98"/>
        <v>0</v>
      </c>
      <c r="DE99" s="394">
        <f t="shared" si="98"/>
        <v>0</v>
      </c>
    </row>
    <row r="100" spans="1:256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 s="393" t="str">
        <f>CI49</f>
        <v>15. Taxa de aceitabilidade das intervenções farmacêuticas</v>
      </c>
      <c r="CJ100" s="392" t="str">
        <f>CJ49</f>
        <v>≥ 85%</v>
      </c>
      <c r="CK100" s="394">
        <f>CK49</f>
        <v>1</v>
      </c>
      <c r="CL100" s="394"/>
      <c r="CM100" s="394">
        <f t="shared" ref="CM100:DE100" si="99">CM49</f>
        <v>1</v>
      </c>
      <c r="CN100" s="394">
        <f t="shared" si="99"/>
        <v>0</v>
      </c>
      <c r="CO100" s="392" t="str">
        <f>CO49</f>
        <v>≥ 85%</v>
      </c>
      <c r="CP100" s="394">
        <f t="shared" si="99"/>
        <v>0</v>
      </c>
      <c r="CQ100" s="394">
        <f t="shared" si="99"/>
        <v>1</v>
      </c>
      <c r="CR100" s="394">
        <f t="shared" si="99"/>
        <v>1</v>
      </c>
      <c r="CS100" s="394">
        <f t="shared" si="99"/>
        <v>0</v>
      </c>
      <c r="CT100" s="394">
        <f t="shared" si="99"/>
        <v>0</v>
      </c>
      <c r="CU100" s="394">
        <f t="shared" si="99"/>
        <v>0</v>
      </c>
      <c r="CV100" s="394">
        <f t="shared" si="99"/>
        <v>0</v>
      </c>
      <c r="CW100" s="394">
        <f t="shared" si="99"/>
        <v>0</v>
      </c>
      <c r="CX100" s="394">
        <f t="shared" si="99"/>
        <v>0</v>
      </c>
      <c r="CY100" s="394">
        <f t="shared" si="99"/>
        <v>0</v>
      </c>
      <c r="CZ100" s="394">
        <f t="shared" si="99"/>
        <v>0</v>
      </c>
      <c r="DA100" s="394">
        <f t="shared" si="99"/>
        <v>0</v>
      </c>
      <c r="DB100" s="394">
        <f t="shared" si="99"/>
        <v>0</v>
      </c>
      <c r="DC100" s="394">
        <f t="shared" si="99"/>
        <v>0</v>
      </c>
      <c r="DD100" s="394">
        <f t="shared" si="99"/>
        <v>0</v>
      </c>
      <c r="DE100" s="394">
        <f t="shared" si="99"/>
        <v>0</v>
      </c>
    </row>
    <row r="101" spans="1:256" ht="15" hidden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 s="393" t="str">
        <f>CI52</f>
        <v>16. Percentual de partos cesáreos</v>
      </c>
      <c r="CJ101" s="394" t="str">
        <f>CJ52</f>
        <v>-</v>
      </c>
      <c r="CK101" s="394">
        <f>CK52</f>
        <v>0</v>
      </c>
      <c r="CL101" s="394"/>
      <c r="CM101" s="394">
        <f t="shared" ref="CM101:DE101" si="100">CM52</f>
        <v>0</v>
      </c>
      <c r="CN101" s="394">
        <f t="shared" si="100"/>
        <v>0</v>
      </c>
      <c r="CO101" s="394">
        <f>CO52</f>
        <v>0.15</v>
      </c>
      <c r="CP101" s="394">
        <f t="shared" si="100"/>
        <v>0</v>
      </c>
      <c r="CQ101" s="394">
        <f t="shared" si="100"/>
        <v>0</v>
      </c>
      <c r="CR101" s="394">
        <f t="shared" si="100"/>
        <v>0</v>
      </c>
      <c r="CS101" s="394">
        <f t="shared" si="100"/>
        <v>0</v>
      </c>
      <c r="CT101" s="394">
        <f t="shared" si="100"/>
        <v>0</v>
      </c>
      <c r="CU101" s="394">
        <f t="shared" si="100"/>
        <v>0</v>
      </c>
      <c r="CV101" s="394">
        <f t="shared" si="100"/>
        <v>0</v>
      </c>
      <c r="CW101" s="394">
        <f t="shared" si="100"/>
        <v>0</v>
      </c>
      <c r="CX101" s="394">
        <f t="shared" si="100"/>
        <v>0</v>
      </c>
      <c r="CY101" s="394">
        <f t="shared" si="100"/>
        <v>0</v>
      </c>
      <c r="CZ101" s="394">
        <f t="shared" si="100"/>
        <v>0</v>
      </c>
      <c r="DA101" s="394">
        <f t="shared" si="100"/>
        <v>0</v>
      </c>
      <c r="DB101" s="394">
        <f t="shared" si="100"/>
        <v>0</v>
      </c>
      <c r="DC101" s="394">
        <f t="shared" si="100"/>
        <v>0</v>
      </c>
      <c r="DD101" s="394">
        <f t="shared" si="100"/>
        <v>0</v>
      </c>
      <c r="DE101" s="394">
        <f t="shared" si="100"/>
        <v>0</v>
      </c>
    </row>
    <row r="102" spans="1:256" ht="15" hidden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 s="393" t="str">
        <f>CI55</f>
        <v>17. Taxa de Aplicação da Classificação de Robson nas parturientes submetidas à cesárea</v>
      </c>
      <c r="CJ102" s="394" t="str">
        <f>CJ55</f>
        <v>-</v>
      </c>
      <c r="CK102" s="394">
        <f>CK55</f>
        <v>0</v>
      </c>
      <c r="CL102" s="394"/>
      <c r="CM102" s="394">
        <f t="shared" ref="CM102:DE102" si="101">CM55</f>
        <v>0</v>
      </c>
      <c r="CN102" s="394">
        <f t="shared" si="101"/>
        <v>0</v>
      </c>
      <c r="CO102" s="394">
        <f>CO55</f>
        <v>1</v>
      </c>
      <c r="CP102" s="394">
        <f t="shared" si="101"/>
        <v>0</v>
      </c>
      <c r="CQ102" s="394">
        <f t="shared" si="101"/>
        <v>0</v>
      </c>
      <c r="CR102" s="394">
        <f t="shared" si="101"/>
        <v>0</v>
      </c>
      <c r="CS102" s="394">
        <f t="shared" si="101"/>
        <v>0</v>
      </c>
      <c r="CT102" s="394">
        <f t="shared" si="101"/>
        <v>0</v>
      </c>
      <c r="CU102" s="394">
        <f t="shared" si="101"/>
        <v>0</v>
      </c>
      <c r="CV102" s="394">
        <f t="shared" si="101"/>
        <v>0</v>
      </c>
      <c r="CW102" s="394">
        <f t="shared" si="101"/>
        <v>0</v>
      </c>
      <c r="CX102" s="394">
        <f t="shared" si="101"/>
        <v>0</v>
      </c>
      <c r="CY102" s="394">
        <f t="shared" si="101"/>
        <v>0</v>
      </c>
      <c r="CZ102" s="394">
        <f t="shared" si="101"/>
        <v>0</v>
      </c>
      <c r="DA102" s="394">
        <f t="shared" si="101"/>
        <v>0</v>
      </c>
      <c r="DB102" s="394">
        <f t="shared" si="101"/>
        <v>0</v>
      </c>
      <c r="DC102" s="394">
        <f t="shared" si="101"/>
        <v>0</v>
      </c>
      <c r="DD102" s="394">
        <f t="shared" si="101"/>
        <v>0</v>
      </c>
      <c r="DE102" s="394">
        <f t="shared" si="101"/>
        <v>0</v>
      </c>
    </row>
    <row r="103" spans="1:256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</row>
  </sheetData>
  <mergeCells count="8">
    <mergeCell ref="BB82:BC82"/>
    <mergeCell ref="BB83:BC83"/>
    <mergeCell ref="A1:AO1"/>
    <mergeCell ref="A2:DE2"/>
    <mergeCell ref="A3:BA3"/>
    <mergeCell ref="BC3:CG3"/>
    <mergeCell ref="CI3:DE3"/>
    <mergeCell ref="BB81:BC81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2" manualBreakCount="2">
    <brk id="27" min="1" max="107" man="1"/>
    <brk id="84" min="1" max="10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70D0-D537-45B8-916F-F1785DF33187}">
  <sheetPr>
    <tabColor theme="9" tint="0.79998168889431442"/>
    <pageSetUpPr fitToPage="1"/>
  </sheetPr>
  <dimension ref="A1:IV101"/>
  <sheetViews>
    <sheetView showGridLines="0" view="pageBreakPreview" zoomScaleNormal="100" zoomScaleSheetLayoutView="100" workbookViewId="0">
      <selection activeCell="A14" sqref="A14"/>
    </sheetView>
  </sheetViews>
  <sheetFormatPr defaultColWidth="8.7109375" defaultRowHeight="12.75" x14ac:dyDescent="0.2"/>
  <cols>
    <col min="1" max="1" width="63.42578125" style="395" customWidth="1"/>
    <col min="2" max="10" width="15.7109375" style="395" hidden="1" customWidth="1"/>
    <col min="11" max="11" width="9.140625" style="395" hidden="1" customWidth="1"/>
    <col min="12" max="13" width="15.7109375" style="395" hidden="1" customWidth="1"/>
    <col min="14" max="15" width="17.7109375" style="395" hidden="1" customWidth="1"/>
    <col min="16" max="16" width="12.85546875" style="395" hidden="1" customWidth="1"/>
    <col min="17" max="17" width="15.28515625" style="395" hidden="1" customWidth="1"/>
    <col min="18" max="22" width="12.7109375" style="395" hidden="1" customWidth="1"/>
    <col min="23" max="25" width="12.7109375" style="453" hidden="1" customWidth="1"/>
    <col min="26" max="27" width="12.7109375" style="395" hidden="1" customWidth="1"/>
    <col min="28" max="28" width="10.42578125" style="395" hidden="1" customWidth="1"/>
    <col min="29" max="29" width="8.85546875" style="395" hidden="1" customWidth="1"/>
    <col min="30" max="35" width="15.7109375" style="395" hidden="1" customWidth="1"/>
    <col min="36" max="36" width="10.42578125" style="395" hidden="1" customWidth="1"/>
    <col min="37" max="37" width="8.85546875" style="395" hidden="1" customWidth="1"/>
    <col min="38" max="38" width="10.42578125" style="395" hidden="1" customWidth="1"/>
    <col min="39" max="39" width="8.85546875" style="395" hidden="1" customWidth="1"/>
    <col min="40" max="40" width="10.42578125" style="395" hidden="1" customWidth="1"/>
    <col min="41" max="41" width="8.85546875" style="395" hidden="1" customWidth="1"/>
    <col min="42" max="42" width="10.42578125" style="395" hidden="1" customWidth="1"/>
    <col min="43" max="43" width="8.85546875" style="395" hidden="1" customWidth="1"/>
    <col min="44" max="44" width="10.42578125" style="395" hidden="1" customWidth="1"/>
    <col min="45" max="45" width="8.85546875" style="395" hidden="1" customWidth="1"/>
    <col min="46" max="46" width="9.42578125" style="395" hidden="1" customWidth="1"/>
    <col min="47" max="47" width="8.85546875" style="395" hidden="1" customWidth="1"/>
    <col min="48" max="48" width="9.42578125" style="395" hidden="1" customWidth="1"/>
    <col min="49" max="49" width="8.85546875" style="395" hidden="1" customWidth="1"/>
    <col min="50" max="50" width="10.42578125" style="395" hidden="1" customWidth="1"/>
    <col min="51" max="51" width="8.85546875" style="395" hidden="1" customWidth="1"/>
    <col min="52" max="52" width="10.42578125" style="395" hidden="1" customWidth="1"/>
    <col min="53" max="53" width="8.85546875" style="395" hidden="1" customWidth="1"/>
    <col min="54" max="54" width="10.42578125" style="395" hidden="1" customWidth="1"/>
    <col min="55" max="55" width="8.85546875" style="395" hidden="1" customWidth="1"/>
    <col min="56" max="56" width="10.42578125" style="395" hidden="1" customWidth="1"/>
    <col min="57" max="57" width="8.85546875" style="395" hidden="1" customWidth="1"/>
    <col min="58" max="58" width="10.42578125" style="395" hidden="1" customWidth="1"/>
    <col min="59" max="59" width="8.85546875" style="395" hidden="1" customWidth="1"/>
    <col min="60" max="60" width="10.42578125" style="395" hidden="1" customWidth="1"/>
    <col min="61" max="61" width="8.85546875" style="395" hidden="1" customWidth="1"/>
    <col min="62" max="62" width="10.42578125" style="395" hidden="1" customWidth="1"/>
    <col min="63" max="63" width="8.85546875" style="395" hidden="1" customWidth="1"/>
    <col min="64" max="64" width="10.42578125" style="395" hidden="1" customWidth="1"/>
    <col min="65" max="65" width="8.85546875" style="395" hidden="1" customWidth="1"/>
    <col min="66" max="66" width="10.42578125" style="395" hidden="1" customWidth="1"/>
    <col min="67" max="67" width="8.85546875" style="395" hidden="1" customWidth="1"/>
    <col min="68" max="68" width="10.42578125" style="395" hidden="1" customWidth="1"/>
    <col min="69" max="69" width="8.85546875" style="395" hidden="1" customWidth="1"/>
    <col min="70" max="70" width="10.42578125" style="395" hidden="1" customWidth="1"/>
    <col min="71" max="71" width="8.85546875" style="395" hidden="1" customWidth="1"/>
    <col min="72" max="72" width="10.42578125" style="395" hidden="1" customWidth="1"/>
    <col min="73" max="73" width="8.85546875" style="395" hidden="1" customWidth="1"/>
    <col min="74" max="74" width="10.42578125" style="395" hidden="1" customWidth="1"/>
    <col min="75" max="75" width="8.85546875" style="395" hidden="1" customWidth="1"/>
    <col min="76" max="76" width="10.42578125" style="395" hidden="1" customWidth="1"/>
    <col min="77" max="77" width="8.85546875" style="395" hidden="1" customWidth="1"/>
    <col min="78" max="78" width="10.42578125" style="395" hidden="1" customWidth="1"/>
    <col min="79" max="79" width="8.85546875" style="395" hidden="1" customWidth="1"/>
    <col min="80" max="80" width="10.42578125" style="395" hidden="1" customWidth="1"/>
    <col min="81" max="83" width="8.85546875" style="395" hidden="1" customWidth="1"/>
    <col min="84" max="84" width="10.42578125" style="395" hidden="1" customWidth="1"/>
    <col min="85" max="85" width="8.85546875" style="395" hidden="1" customWidth="1"/>
    <col min="86" max="86" width="10.42578125" style="395" hidden="1" customWidth="1"/>
    <col min="87" max="87" width="8.85546875" style="395" hidden="1" customWidth="1"/>
    <col min="88" max="88" width="10.42578125" style="395" hidden="1" customWidth="1"/>
    <col min="89" max="89" width="8.85546875" style="395" hidden="1" customWidth="1"/>
    <col min="90" max="90" width="10.42578125" style="395" hidden="1" customWidth="1"/>
    <col min="91" max="91" width="8.85546875" style="395" hidden="1" customWidth="1"/>
    <col min="92" max="92" width="10.42578125" style="395" hidden="1" customWidth="1"/>
    <col min="93" max="93" width="8.85546875" style="395" hidden="1" customWidth="1"/>
    <col min="94" max="94" width="10.42578125" style="395" hidden="1" customWidth="1"/>
    <col min="95" max="95" width="8.85546875" style="395" hidden="1" customWidth="1"/>
    <col min="96" max="96" width="10.42578125" style="395" hidden="1" customWidth="1"/>
    <col min="97" max="97" width="8.85546875" style="395" hidden="1" customWidth="1"/>
    <col min="98" max="98" width="10.42578125" style="395" hidden="1" customWidth="1"/>
    <col min="99" max="99" width="8.85546875" style="395" hidden="1" customWidth="1"/>
    <col min="100" max="103" width="20.7109375" style="395" hidden="1" customWidth="1"/>
    <col min="104" max="104" width="22.7109375" style="395" hidden="1" customWidth="1"/>
    <col min="105" max="105" width="29" style="395" hidden="1" customWidth="1"/>
    <col min="106" max="106" width="20.7109375" style="395" hidden="1" customWidth="1"/>
    <col min="107" max="107" width="33" style="395" hidden="1" customWidth="1"/>
    <col min="108" max="109" width="20.7109375" style="395" customWidth="1"/>
    <col min="110" max="121" width="20.7109375" style="395" hidden="1" customWidth="1"/>
    <col min="122" max="122" width="9.140625" style="395" customWidth="1"/>
    <col min="123" max="16384" width="8.7109375" style="395"/>
  </cols>
  <sheetData>
    <row r="1" spans="1:256" s="235" customFormat="1" ht="15.75" customHeight="1" x14ac:dyDescent="0.2">
      <c r="A1" s="500"/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500"/>
      <c r="S1" s="500"/>
      <c r="T1" s="500"/>
      <c r="U1" s="500"/>
      <c r="V1" s="500"/>
      <c r="W1" s="500"/>
      <c r="X1" s="500"/>
      <c r="Y1" s="500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4"/>
      <c r="AK1" s="234"/>
      <c r="AL1" s="234"/>
      <c r="AM1" s="234"/>
      <c r="AN1" s="234"/>
      <c r="AO1" s="234"/>
      <c r="AP1" s="234"/>
      <c r="AQ1" s="234"/>
      <c r="AR1" s="234"/>
      <c r="AS1" s="234"/>
      <c r="AT1" s="234"/>
      <c r="AU1" s="234"/>
      <c r="AV1" s="234"/>
      <c r="AW1" s="234"/>
      <c r="AX1" s="234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4"/>
      <c r="BO1" s="234"/>
      <c r="BP1" s="234"/>
      <c r="BQ1" s="234"/>
      <c r="BR1" s="234"/>
      <c r="BS1" s="234"/>
      <c r="BT1" s="234"/>
      <c r="BU1" s="234"/>
      <c r="BV1" s="234"/>
      <c r="BW1" s="234"/>
      <c r="BX1" s="234"/>
      <c r="BY1" s="234"/>
      <c r="BZ1" s="234"/>
      <c r="CA1" s="234"/>
      <c r="CB1" s="234"/>
      <c r="CC1" s="234"/>
      <c r="CD1" s="234"/>
      <c r="CE1" s="234"/>
      <c r="CF1" s="234"/>
      <c r="CG1" s="234"/>
      <c r="CH1" s="234"/>
      <c r="CI1" s="234"/>
      <c r="CJ1" s="234"/>
      <c r="CK1" s="234"/>
      <c r="CL1" s="234"/>
      <c r="CM1" s="234"/>
      <c r="CN1" s="234"/>
      <c r="CO1" s="234"/>
      <c r="CP1" s="234"/>
      <c r="CQ1" s="234"/>
      <c r="CR1" s="234"/>
      <c r="CS1" s="234"/>
      <c r="CT1" s="234"/>
      <c r="CU1" s="234"/>
      <c r="CV1" s="234"/>
      <c r="CW1" s="234"/>
      <c r="CX1" s="234"/>
      <c r="CY1" s="234"/>
      <c r="CZ1" s="234"/>
      <c r="DA1" s="234"/>
      <c r="DB1" s="234"/>
      <c r="DC1" s="234"/>
      <c r="DD1" s="234"/>
      <c r="DE1" s="234"/>
      <c r="DF1" s="234"/>
      <c r="DG1" s="234"/>
      <c r="DH1" s="234"/>
      <c r="DI1" s="234"/>
      <c r="DJ1" s="234"/>
      <c r="DK1" s="234"/>
      <c r="DL1" s="234"/>
      <c r="DM1" s="234"/>
      <c r="DN1" s="234"/>
      <c r="DO1" s="234"/>
      <c r="DP1" s="234"/>
      <c r="DQ1" s="234"/>
      <c r="DR1" s="234"/>
      <c r="DS1" s="234"/>
      <c r="DT1" s="234"/>
      <c r="DU1" s="234"/>
      <c r="DV1" s="234"/>
      <c r="DW1" s="234"/>
      <c r="DX1" s="234"/>
      <c r="DY1" s="234"/>
      <c r="DZ1" s="234"/>
      <c r="EA1" s="234"/>
      <c r="EB1" s="234"/>
      <c r="EC1" s="234"/>
      <c r="ED1" s="234"/>
      <c r="EE1" s="234"/>
      <c r="EF1" s="234"/>
      <c r="EG1" s="234"/>
      <c r="EH1" s="234"/>
      <c r="EI1" s="234"/>
      <c r="EJ1" s="234"/>
      <c r="EK1" s="234"/>
      <c r="EL1" s="234"/>
      <c r="EM1" s="234"/>
      <c r="EN1" s="234"/>
      <c r="EO1" s="234"/>
      <c r="EP1" s="234"/>
      <c r="EQ1" s="234"/>
      <c r="ER1" s="234"/>
      <c r="ES1" s="234"/>
      <c r="ET1" s="234"/>
      <c r="EU1" s="234"/>
      <c r="EV1" s="234"/>
      <c r="EW1" s="234"/>
      <c r="EX1" s="234"/>
      <c r="EY1" s="234"/>
      <c r="EZ1" s="234"/>
      <c r="FA1" s="234"/>
      <c r="FB1" s="234"/>
      <c r="FC1" s="234"/>
      <c r="FD1" s="234"/>
      <c r="FE1" s="234"/>
      <c r="FF1" s="234"/>
      <c r="FG1" s="234"/>
      <c r="FH1" s="234"/>
      <c r="FI1" s="234"/>
      <c r="FJ1" s="234"/>
      <c r="FK1" s="234"/>
      <c r="FL1" s="234"/>
      <c r="FM1" s="234"/>
      <c r="FN1" s="234"/>
      <c r="FO1" s="234"/>
      <c r="FP1" s="234"/>
      <c r="FQ1" s="234"/>
      <c r="FR1" s="234"/>
      <c r="FS1" s="234"/>
      <c r="FT1" s="234"/>
      <c r="FU1" s="234"/>
      <c r="FV1" s="234"/>
      <c r="FW1" s="234"/>
      <c r="FX1" s="234"/>
      <c r="FY1" s="234"/>
      <c r="FZ1" s="234"/>
      <c r="GA1" s="234"/>
      <c r="GB1" s="234"/>
      <c r="GC1" s="234"/>
      <c r="GD1" s="234"/>
      <c r="GE1" s="234"/>
      <c r="GF1" s="234"/>
      <c r="GG1" s="234"/>
      <c r="GH1" s="234"/>
      <c r="GI1" s="234"/>
      <c r="GJ1" s="234"/>
      <c r="GK1" s="234"/>
      <c r="GL1" s="234"/>
      <c r="GM1" s="234"/>
      <c r="GN1" s="234"/>
      <c r="GO1" s="234"/>
      <c r="GP1" s="234"/>
      <c r="GQ1" s="234"/>
      <c r="GR1" s="234"/>
      <c r="GS1" s="234"/>
      <c r="GT1" s="234"/>
      <c r="GU1" s="234"/>
      <c r="GV1" s="234"/>
      <c r="GW1" s="234"/>
      <c r="GX1" s="234"/>
      <c r="GY1" s="234"/>
      <c r="GZ1" s="234"/>
      <c r="HA1" s="234"/>
      <c r="HB1" s="234"/>
      <c r="HC1" s="234"/>
      <c r="HD1" s="234"/>
      <c r="HE1" s="234"/>
      <c r="HF1" s="234"/>
      <c r="HG1" s="234"/>
      <c r="HH1" s="234"/>
      <c r="HI1" s="234"/>
      <c r="HJ1" s="234"/>
      <c r="HK1" s="234"/>
      <c r="HL1" s="234"/>
      <c r="HM1" s="234"/>
      <c r="HN1" s="234"/>
      <c r="HO1" s="234"/>
      <c r="HP1" s="234"/>
      <c r="HQ1" s="234"/>
      <c r="HR1" s="234"/>
      <c r="HS1" s="234"/>
      <c r="HT1" s="234"/>
      <c r="HU1" s="234"/>
      <c r="HV1" s="234"/>
      <c r="HW1" s="234"/>
      <c r="HX1" s="234"/>
      <c r="HY1" s="234"/>
      <c r="HZ1" s="234"/>
      <c r="IA1" s="234"/>
      <c r="IB1" s="234"/>
      <c r="IC1" s="234"/>
      <c r="ID1" s="234"/>
      <c r="IE1" s="234"/>
      <c r="IF1" s="234"/>
      <c r="IG1" s="234"/>
      <c r="IH1" s="234"/>
      <c r="II1" s="234"/>
      <c r="IJ1" s="234"/>
      <c r="IK1" s="234"/>
      <c r="IL1" s="234"/>
      <c r="IM1" s="234"/>
      <c r="IN1" s="234"/>
      <c r="IO1" s="234"/>
      <c r="IP1" s="234"/>
      <c r="IQ1" s="234"/>
      <c r="IR1" s="234"/>
      <c r="IS1" s="234"/>
      <c r="IT1" s="234"/>
      <c r="IU1" s="234"/>
      <c r="IV1" s="234"/>
    </row>
    <row r="2" spans="1:256" ht="15.75" customHeight="1" x14ac:dyDescent="0.2">
      <c r="A2" s="500"/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  <c r="M2" s="500"/>
      <c r="N2" s="500"/>
      <c r="O2" s="500"/>
      <c r="P2" s="500"/>
      <c r="Q2" s="500"/>
      <c r="R2" s="500"/>
      <c r="S2" s="500"/>
      <c r="T2" s="500"/>
      <c r="U2" s="500"/>
      <c r="V2" s="500"/>
      <c r="W2" s="500"/>
      <c r="X2" s="500"/>
      <c r="Y2" s="500"/>
    </row>
    <row r="3" spans="1:256" ht="15.75" customHeight="1" x14ac:dyDescent="0.2">
      <c r="A3" s="500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</row>
    <row r="4" spans="1:256" ht="15.75" customHeight="1" x14ac:dyDescent="0.2">
      <c r="A4" s="500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</row>
    <row r="5" spans="1:256" s="235" customFormat="1" x14ac:dyDescent="0.2">
      <c r="A5" s="456" t="s">
        <v>0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  <c r="AL5" s="456"/>
      <c r="AM5" s="456"/>
      <c r="AN5" s="456"/>
      <c r="AO5" s="456"/>
      <c r="AP5" s="456"/>
      <c r="AQ5" s="456"/>
      <c r="AR5" s="456"/>
      <c r="AS5" s="456"/>
      <c r="AT5" s="456"/>
      <c r="AU5" s="456"/>
      <c r="AV5" s="456"/>
      <c r="AW5" s="456"/>
      <c r="AX5" s="456"/>
      <c r="AY5" s="456"/>
      <c r="AZ5" s="456"/>
      <c r="BA5" s="456"/>
      <c r="BB5" s="456"/>
      <c r="BC5" s="456"/>
      <c r="BD5" s="456"/>
      <c r="BE5" s="456"/>
      <c r="BF5" s="456"/>
      <c r="BG5" s="456"/>
      <c r="BH5" s="456"/>
      <c r="BI5" s="456"/>
      <c r="BJ5" s="456"/>
      <c r="BK5" s="456"/>
      <c r="BL5" s="456"/>
      <c r="BM5" s="456"/>
      <c r="BN5" s="456"/>
      <c r="BO5" s="456"/>
      <c r="BP5" s="456"/>
      <c r="BQ5" s="456"/>
      <c r="BR5" s="456"/>
      <c r="BS5" s="456"/>
      <c r="BT5" s="456"/>
      <c r="BU5" s="456"/>
      <c r="BV5" s="456"/>
      <c r="BW5" s="456"/>
      <c r="BX5" s="456"/>
      <c r="BY5" s="456"/>
      <c r="BZ5" s="456"/>
      <c r="CA5" s="456"/>
      <c r="CB5" s="456"/>
      <c r="CC5" s="456"/>
      <c r="CD5" s="456"/>
      <c r="CE5" s="456"/>
      <c r="CF5" s="456"/>
      <c r="CG5" s="456"/>
      <c r="CH5" s="456"/>
      <c r="CI5" s="456"/>
      <c r="CJ5" s="456"/>
      <c r="CK5" s="456"/>
      <c r="CL5" s="456"/>
      <c r="CM5" s="456"/>
      <c r="CN5" s="456"/>
      <c r="CO5" s="456"/>
      <c r="CP5" s="456"/>
      <c r="CQ5" s="456"/>
      <c r="CR5" s="456"/>
      <c r="CS5" s="456"/>
      <c r="CT5" s="456"/>
      <c r="CU5" s="456"/>
      <c r="CV5" s="456"/>
      <c r="CW5" s="456"/>
      <c r="CX5" s="456"/>
      <c r="CY5" s="456"/>
      <c r="CZ5" s="456"/>
      <c r="DA5" s="456"/>
      <c r="DB5" s="456"/>
      <c r="DC5" s="456"/>
      <c r="DD5" s="456"/>
      <c r="DE5" s="456"/>
      <c r="DF5" s="456"/>
      <c r="DG5" s="456"/>
      <c r="DH5" s="456"/>
      <c r="DI5" s="456"/>
      <c r="DJ5" s="456"/>
      <c r="DK5" s="456"/>
      <c r="DL5" s="456"/>
      <c r="DM5" s="456"/>
      <c r="DN5" s="456"/>
      <c r="DO5" s="456"/>
      <c r="DP5" s="456"/>
      <c r="DQ5" s="456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4"/>
      <c r="EF5" s="234"/>
      <c r="EG5" s="234"/>
      <c r="EH5" s="234"/>
      <c r="EI5" s="234"/>
      <c r="EJ5" s="234"/>
      <c r="EK5" s="234"/>
      <c r="EL5" s="234"/>
      <c r="EM5" s="234"/>
      <c r="EN5" s="234"/>
      <c r="EO5" s="234"/>
      <c r="EP5" s="234"/>
      <c r="EQ5" s="234"/>
      <c r="ER5" s="234"/>
      <c r="ES5" s="234"/>
      <c r="ET5" s="234"/>
      <c r="EU5" s="234"/>
      <c r="EV5" s="234"/>
      <c r="EW5" s="234"/>
      <c r="EX5" s="234"/>
      <c r="EY5" s="234"/>
      <c r="EZ5" s="234"/>
      <c r="FA5" s="234"/>
      <c r="FB5" s="234"/>
      <c r="FC5" s="234"/>
      <c r="FD5" s="234"/>
      <c r="FE5" s="234"/>
      <c r="FF5" s="234"/>
      <c r="FG5" s="234"/>
      <c r="FH5" s="234"/>
      <c r="FI5" s="234"/>
      <c r="FJ5" s="234"/>
      <c r="FK5" s="234"/>
      <c r="FL5" s="234"/>
      <c r="FM5" s="234"/>
      <c r="FN5" s="234"/>
      <c r="FO5" s="234"/>
      <c r="FP5" s="234"/>
      <c r="FQ5" s="234"/>
      <c r="FR5" s="234"/>
      <c r="FS5" s="234"/>
      <c r="FT5" s="234"/>
      <c r="FU5" s="234"/>
      <c r="FV5" s="234"/>
      <c r="FW5" s="234"/>
      <c r="FX5" s="234"/>
      <c r="FY5" s="234"/>
      <c r="FZ5" s="234"/>
      <c r="GA5" s="234"/>
      <c r="GB5" s="234"/>
      <c r="GC5" s="234"/>
      <c r="GD5" s="234"/>
      <c r="GE5" s="234"/>
      <c r="GF5" s="234"/>
      <c r="GG5" s="234"/>
      <c r="GH5" s="234"/>
      <c r="GI5" s="234"/>
      <c r="GJ5" s="234"/>
      <c r="GK5" s="234"/>
      <c r="GL5" s="234"/>
      <c r="GM5" s="234"/>
      <c r="GN5" s="234"/>
      <c r="GO5" s="234"/>
      <c r="GP5" s="234"/>
      <c r="GQ5" s="234"/>
      <c r="GR5" s="234"/>
      <c r="GS5" s="234"/>
      <c r="GT5" s="234"/>
      <c r="GU5" s="234"/>
      <c r="GV5" s="234"/>
      <c r="GW5" s="234"/>
      <c r="GX5" s="234"/>
      <c r="GY5" s="234"/>
      <c r="GZ5" s="234"/>
      <c r="HA5" s="234"/>
      <c r="HB5" s="234"/>
      <c r="HC5" s="234"/>
      <c r="HD5" s="234"/>
      <c r="HE5" s="234"/>
      <c r="HF5" s="234"/>
      <c r="HG5" s="234"/>
      <c r="HH5" s="234"/>
      <c r="HI5" s="234"/>
      <c r="HJ5" s="234"/>
      <c r="HK5" s="234"/>
      <c r="HL5" s="234"/>
      <c r="HM5" s="234"/>
      <c r="HN5" s="234"/>
      <c r="HO5" s="234"/>
      <c r="HP5" s="234"/>
      <c r="HQ5" s="234"/>
      <c r="HR5" s="234"/>
      <c r="HS5" s="234"/>
      <c r="HT5" s="234"/>
      <c r="HU5" s="234"/>
      <c r="HV5" s="234"/>
      <c r="HW5" s="234"/>
      <c r="HX5" s="234"/>
      <c r="HY5" s="234"/>
      <c r="HZ5" s="234"/>
      <c r="IA5" s="234"/>
      <c r="IB5" s="234"/>
      <c r="IC5" s="234"/>
      <c r="ID5" s="234"/>
      <c r="IE5" s="234"/>
      <c r="IF5" s="234"/>
      <c r="IG5" s="234"/>
      <c r="IH5" s="234"/>
      <c r="II5" s="234"/>
      <c r="IJ5" s="234"/>
      <c r="IK5" s="234"/>
      <c r="IL5" s="234"/>
      <c r="IM5" s="234"/>
      <c r="IN5" s="234"/>
      <c r="IO5" s="234"/>
      <c r="IP5" s="234"/>
      <c r="IQ5" s="234"/>
      <c r="IR5" s="234"/>
      <c r="IS5" s="234"/>
      <c r="IT5" s="234"/>
      <c r="IU5" s="234"/>
      <c r="IV5" s="234"/>
    </row>
    <row r="6" spans="1:256" x14ac:dyDescent="0.2">
      <c r="A6" s="396" t="s">
        <v>304</v>
      </c>
      <c r="B6" s="501" t="s">
        <v>5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2"/>
      <c r="Q6" s="502"/>
      <c r="R6" s="502"/>
      <c r="S6" s="502"/>
      <c r="T6" s="502"/>
      <c r="U6" s="502"/>
      <c r="V6" s="502"/>
      <c r="W6" s="502"/>
      <c r="X6" s="502"/>
      <c r="Y6" s="502"/>
      <c r="Z6" s="502"/>
      <c r="AA6" s="502"/>
      <c r="AB6" s="502"/>
      <c r="AC6" s="502"/>
      <c r="AD6" s="502"/>
      <c r="AE6" s="502"/>
      <c r="AF6" s="502"/>
      <c r="AG6" s="502"/>
      <c r="AH6" s="502"/>
      <c r="AI6" s="502"/>
      <c r="AJ6" s="502"/>
      <c r="AK6" s="502"/>
      <c r="AL6" s="502"/>
      <c r="AM6" s="502"/>
      <c r="AN6" s="502"/>
      <c r="AO6" s="502"/>
      <c r="AP6" s="502"/>
      <c r="AQ6" s="502"/>
      <c r="AR6" s="502"/>
      <c r="AS6" s="502"/>
      <c r="AT6" s="502"/>
      <c r="AU6" s="502"/>
      <c r="AV6" s="502"/>
      <c r="AW6" s="502"/>
      <c r="AX6" s="502"/>
      <c r="AY6" s="502"/>
      <c r="AZ6" s="502"/>
      <c r="BA6" s="502"/>
      <c r="BB6" s="502"/>
      <c r="BC6" s="502"/>
      <c r="BD6" s="502"/>
      <c r="BE6" s="502"/>
      <c r="BF6" s="502"/>
      <c r="BG6" s="502"/>
      <c r="BH6" s="502"/>
      <c r="BI6" s="502"/>
      <c r="BJ6" s="502"/>
      <c r="BK6" s="502"/>
      <c r="BL6" s="502"/>
      <c r="BM6" s="502"/>
      <c r="BN6" s="502"/>
      <c r="BO6" s="502"/>
      <c r="BP6" s="502"/>
      <c r="BQ6" s="502"/>
      <c r="BR6" s="502"/>
      <c r="BS6" s="502"/>
      <c r="BT6" s="502"/>
      <c r="BU6" s="502"/>
      <c r="BV6" s="502"/>
      <c r="BW6" s="502"/>
      <c r="BX6" s="502"/>
      <c r="BY6" s="502"/>
      <c r="BZ6" s="502"/>
      <c r="CA6" s="502"/>
      <c r="CB6" s="502"/>
      <c r="CC6" s="502"/>
      <c r="CD6" s="502"/>
      <c r="CE6" s="502"/>
      <c r="CF6" s="502"/>
      <c r="CG6" s="502"/>
      <c r="CH6" s="502"/>
      <c r="CI6" s="502"/>
      <c r="CJ6" s="502"/>
      <c r="CK6" s="502"/>
      <c r="CL6" s="502"/>
      <c r="CM6" s="502"/>
      <c r="CN6" s="502"/>
      <c r="CO6" s="502"/>
      <c r="CP6" s="502"/>
      <c r="CQ6" s="502"/>
      <c r="CR6" s="502"/>
      <c r="CS6" s="502"/>
      <c r="CT6" s="502"/>
      <c r="CU6" s="502"/>
      <c r="CV6" s="502"/>
      <c r="CW6" s="502"/>
      <c r="CX6" s="502"/>
      <c r="CY6" s="502"/>
      <c r="CZ6" s="502"/>
      <c r="DA6" s="502"/>
      <c r="DB6" s="502"/>
      <c r="DC6" s="502"/>
      <c r="DD6" s="502"/>
      <c r="DE6" s="502"/>
      <c r="DF6" s="502"/>
      <c r="DG6" s="502"/>
      <c r="DH6" s="502"/>
      <c r="DI6" s="502"/>
      <c r="DJ6" s="502"/>
      <c r="DK6" s="502"/>
      <c r="DL6" s="502"/>
      <c r="DM6" s="502"/>
      <c r="DN6" s="502"/>
      <c r="DO6" s="502"/>
      <c r="DP6" s="502"/>
      <c r="DQ6" s="502"/>
    </row>
    <row r="7" spans="1:256" x14ac:dyDescent="0.2">
      <c r="A7" s="397" t="s">
        <v>305</v>
      </c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9"/>
      <c r="Z7" s="398"/>
      <c r="AA7" s="398"/>
      <c r="AB7" s="398"/>
      <c r="AC7" s="398"/>
      <c r="AD7" s="398"/>
      <c r="AE7" s="398"/>
      <c r="AF7" s="398"/>
      <c r="AG7" s="398"/>
      <c r="AH7" s="398"/>
      <c r="AI7" s="398"/>
      <c r="AJ7" s="398"/>
      <c r="AK7" s="398"/>
      <c r="AL7" s="398"/>
      <c r="AM7" s="398"/>
      <c r="AN7" s="398"/>
      <c r="AO7" s="398"/>
      <c r="AP7" s="398"/>
      <c r="AQ7" s="398"/>
      <c r="AR7" s="398"/>
      <c r="AS7" s="398"/>
      <c r="AT7" s="398"/>
      <c r="AU7" s="398"/>
      <c r="AV7" s="398"/>
      <c r="AW7" s="398"/>
      <c r="AX7" s="398"/>
      <c r="AY7" s="398"/>
      <c r="AZ7" s="398"/>
      <c r="BA7" s="398"/>
      <c r="BB7" s="398"/>
      <c r="BC7" s="398"/>
      <c r="BD7" s="398"/>
      <c r="BE7" s="398"/>
      <c r="BF7" s="398"/>
      <c r="BG7" s="398"/>
      <c r="BH7" s="398"/>
      <c r="BI7" s="398"/>
      <c r="BJ7" s="398"/>
      <c r="BK7" s="398"/>
      <c r="BL7" s="398"/>
      <c r="BM7" s="398"/>
      <c r="BN7" s="398"/>
      <c r="BO7" s="398"/>
      <c r="BP7" s="398"/>
      <c r="BQ7" s="398"/>
      <c r="BR7" s="398"/>
      <c r="BS7" s="398"/>
      <c r="BT7" s="398"/>
      <c r="BU7" s="398"/>
      <c r="BV7" s="398"/>
      <c r="BW7" s="398"/>
      <c r="BX7" s="398"/>
      <c r="BY7" s="398"/>
      <c r="BZ7" s="398"/>
      <c r="CA7" s="398"/>
      <c r="CB7" s="398"/>
      <c r="CC7" s="398"/>
      <c r="CD7" s="398"/>
      <c r="CE7" s="398"/>
      <c r="CF7" s="398"/>
      <c r="CG7" s="398"/>
      <c r="CH7" s="398"/>
      <c r="CI7" s="398"/>
      <c r="CJ7" s="398"/>
      <c r="CK7" s="398"/>
      <c r="CL7" s="398"/>
      <c r="CM7" s="398"/>
      <c r="CN7" s="398"/>
      <c r="CO7" s="398"/>
      <c r="CP7" s="398"/>
      <c r="CQ7" s="398"/>
      <c r="CR7" s="398"/>
      <c r="CS7" s="398"/>
      <c r="CT7" s="398"/>
      <c r="CU7" s="398"/>
      <c r="CV7" s="398"/>
      <c r="CW7" s="398"/>
      <c r="CX7" s="398"/>
      <c r="CY7" s="398"/>
      <c r="CZ7" s="398"/>
      <c r="DA7" s="398"/>
      <c r="DB7" s="398"/>
      <c r="DC7" s="398"/>
      <c r="DD7" s="398"/>
      <c r="DE7" s="398"/>
      <c r="DF7" s="398"/>
      <c r="DG7" s="398"/>
      <c r="DH7" s="398"/>
      <c r="DI7" s="398"/>
      <c r="DJ7" s="398"/>
      <c r="DK7" s="398"/>
      <c r="DL7" s="398"/>
      <c r="DM7" s="398"/>
      <c r="DN7" s="398"/>
      <c r="DO7" s="398"/>
      <c r="DP7" s="398"/>
      <c r="DQ7" s="398"/>
    </row>
    <row r="8" spans="1:256" s="401" customFormat="1" x14ac:dyDescent="0.2">
      <c r="A8" s="400" t="s">
        <v>306</v>
      </c>
      <c r="B8" s="503">
        <v>44562</v>
      </c>
      <c r="C8" s="504"/>
      <c r="D8" s="503">
        <v>44593</v>
      </c>
      <c r="E8" s="504"/>
      <c r="F8" s="503">
        <v>44621</v>
      </c>
      <c r="G8" s="504"/>
      <c r="H8" s="503">
        <v>44652</v>
      </c>
      <c r="I8" s="504"/>
      <c r="J8" s="503">
        <v>44682</v>
      </c>
      <c r="K8" s="504"/>
      <c r="L8" s="503">
        <v>44713</v>
      </c>
      <c r="M8" s="504"/>
      <c r="N8" s="503">
        <v>44743</v>
      </c>
      <c r="O8" s="504"/>
      <c r="P8" s="503">
        <v>44774</v>
      </c>
      <c r="Q8" s="504"/>
      <c r="R8" s="503">
        <v>44805</v>
      </c>
      <c r="S8" s="504"/>
      <c r="T8" s="503">
        <v>44835</v>
      </c>
      <c r="U8" s="504"/>
      <c r="V8" s="503">
        <v>44866</v>
      </c>
      <c r="W8" s="504"/>
      <c r="X8" s="503">
        <v>44896</v>
      </c>
      <c r="Y8" s="504"/>
      <c r="Z8" s="503" t="e">
        <f ca="1">_xll.FIMMÊS(X8,0)+1</f>
        <v>#NAME?</v>
      </c>
      <c r="AA8" s="504"/>
      <c r="AB8" s="503" t="e">
        <f ca="1">_xll.FIMMÊS(Z8,0)+1</f>
        <v>#NAME?</v>
      </c>
      <c r="AC8" s="504"/>
      <c r="AD8" s="503" t="e">
        <f ca="1">_xll.FIMMÊS(AB8,0)+1</f>
        <v>#NAME?</v>
      </c>
      <c r="AE8" s="504"/>
      <c r="AF8" s="505" t="e">
        <f ca="1">_xll.FIMMÊS(AD8,0)+1</f>
        <v>#NAME?</v>
      </c>
      <c r="AG8" s="506"/>
      <c r="AH8" s="505" t="e">
        <f ca="1">_xll.FIMMÊS(AF8,0)+1</f>
        <v>#NAME?</v>
      </c>
      <c r="AI8" s="506"/>
      <c r="AJ8" s="505" t="e">
        <f ca="1">_xll.FIMMÊS(AH8,0)+1</f>
        <v>#NAME?</v>
      </c>
      <c r="AK8" s="506"/>
      <c r="AL8" s="505" t="e">
        <f ca="1">_xll.FIMMÊS(AJ8,0)+1</f>
        <v>#NAME?</v>
      </c>
      <c r="AM8" s="506"/>
      <c r="AN8" s="505" t="e">
        <f ca="1">_xll.FIMMÊS(AL8,0)+1</f>
        <v>#NAME?</v>
      </c>
      <c r="AO8" s="506"/>
      <c r="AP8" s="505" t="e">
        <f ca="1">_xll.FIMMÊS(AN8,0)+1</f>
        <v>#NAME?</v>
      </c>
      <c r="AQ8" s="506"/>
      <c r="AR8" s="505" t="e">
        <f ca="1">_xll.FIMMÊS(AP8,0)+1</f>
        <v>#NAME?</v>
      </c>
      <c r="AS8" s="506"/>
      <c r="AT8" s="505" t="e">
        <f ca="1">_xll.FIMMÊS(AR8,0)+1</f>
        <v>#NAME?</v>
      </c>
      <c r="AU8" s="506"/>
      <c r="AV8" s="505" t="e">
        <f ca="1">_xll.FIMMÊS(AT8,0)+1</f>
        <v>#NAME?</v>
      </c>
      <c r="AW8" s="506"/>
      <c r="AX8" s="505" t="e">
        <f ca="1">_xll.FIMMÊS(AV8,0)+1</f>
        <v>#NAME?</v>
      </c>
      <c r="AY8" s="506"/>
      <c r="AZ8" s="505" t="e">
        <f ca="1">_xll.FIMMÊS(AX8,0)+1</f>
        <v>#NAME?</v>
      </c>
      <c r="BA8" s="506"/>
      <c r="BB8" s="505" t="e">
        <f ca="1">_xll.FIMMÊS(AZ8,0)+1</f>
        <v>#NAME?</v>
      </c>
      <c r="BC8" s="506"/>
      <c r="BD8" s="505" t="e">
        <f ca="1">_xll.FIMMÊS(BB8,0)+1</f>
        <v>#NAME?</v>
      </c>
      <c r="BE8" s="506"/>
      <c r="BF8" s="505" t="e">
        <f ca="1">_xll.FIMMÊS(BD8,0)+1</f>
        <v>#NAME?</v>
      </c>
      <c r="BG8" s="506"/>
      <c r="BH8" s="505" t="e">
        <f ca="1">_xll.FIMMÊS(BF8,0)+1</f>
        <v>#NAME?</v>
      </c>
      <c r="BI8" s="506"/>
      <c r="BJ8" s="505" t="e">
        <f ca="1">_xll.FIMMÊS(BH8,0)+1</f>
        <v>#NAME?</v>
      </c>
      <c r="BK8" s="506"/>
      <c r="BL8" s="505" t="e">
        <f ca="1">_xll.FIMMÊS(BJ8,0)+1</f>
        <v>#NAME?</v>
      </c>
      <c r="BM8" s="506"/>
      <c r="BN8" s="505" t="e">
        <f ca="1">_xll.FIMMÊS(BL8,0)+1</f>
        <v>#NAME?</v>
      </c>
      <c r="BO8" s="506"/>
      <c r="BP8" s="505" t="e">
        <f ca="1">_xll.FIMMÊS(BN8,0)+1</f>
        <v>#NAME?</v>
      </c>
      <c r="BQ8" s="506"/>
      <c r="BR8" s="505" t="e">
        <f ca="1">_xll.FIMMÊS(BP8,0)+1</f>
        <v>#NAME?</v>
      </c>
      <c r="BS8" s="506"/>
      <c r="BT8" s="505" t="e">
        <f ca="1">_xll.FIMMÊS(BR8,0)+1</f>
        <v>#NAME?</v>
      </c>
      <c r="BU8" s="506"/>
      <c r="BV8" s="505" t="e">
        <f ca="1">_xll.FIMMÊS(BT8,0)+1</f>
        <v>#NAME?</v>
      </c>
      <c r="BW8" s="506"/>
      <c r="BX8" s="505" t="e">
        <f ca="1">_xll.FIMMÊS(BV8,0)+1</f>
        <v>#NAME?</v>
      </c>
      <c r="BY8" s="506"/>
      <c r="BZ8" s="505" t="e">
        <f ca="1">_xll.FIMMÊS(BX8,0)+1</f>
        <v>#NAME?</v>
      </c>
      <c r="CA8" s="506"/>
      <c r="CB8" s="505" t="e">
        <f ca="1">_xll.FIMMÊS(BZ8,0)+1</f>
        <v>#NAME?</v>
      </c>
      <c r="CC8" s="506"/>
      <c r="CD8" s="505" t="e">
        <f ca="1">_xll.FIMMÊS(CB8,0)+1</f>
        <v>#NAME?</v>
      </c>
      <c r="CE8" s="506"/>
      <c r="CF8" s="505" t="e">
        <f ca="1">_xll.FIMMÊS(CD8,0)+1</f>
        <v>#NAME?</v>
      </c>
      <c r="CG8" s="506"/>
      <c r="CH8" s="505" t="e">
        <f ca="1">_xll.FIMMÊS(CF8,0)+1</f>
        <v>#NAME?</v>
      </c>
      <c r="CI8" s="506"/>
      <c r="CJ8" s="505" t="e">
        <f ca="1">_xll.FIMMÊS(CH8,0)+1</f>
        <v>#NAME?</v>
      </c>
      <c r="CK8" s="506"/>
      <c r="CL8" s="505" t="e">
        <f ca="1">_xll.FIMMÊS(CJ8,0)+1</f>
        <v>#NAME?</v>
      </c>
      <c r="CM8" s="506"/>
      <c r="CN8" s="505" t="e">
        <f ca="1">_xll.FIMMÊS(CL8,0)+1</f>
        <v>#NAME?</v>
      </c>
      <c r="CO8" s="506"/>
      <c r="CP8" s="505" t="e">
        <f ca="1">_xll.FIMMÊS(CN8,0)+1</f>
        <v>#NAME?</v>
      </c>
      <c r="CQ8" s="506"/>
      <c r="CR8" s="505" t="e">
        <f ca="1">_xll.FIMMÊS(CP8,0)+1</f>
        <v>#NAME?</v>
      </c>
      <c r="CS8" s="506"/>
      <c r="CT8" s="505" t="e">
        <f ca="1">_xll.FIMMÊS(CR8,0)+1</f>
        <v>#NAME?</v>
      </c>
      <c r="CU8" s="506"/>
      <c r="CV8" s="505" t="e">
        <f ca="1">_xll.FIMMÊS(CT8,0)+1</f>
        <v>#NAME?</v>
      </c>
      <c r="CW8" s="506"/>
      <c r="CX8" s="505" t="e">
        <f ca="1">_xll.FIMMÊS(CV8,0)+1</f>
        <v>#NAME?</v>
      </c>
      <c r="CY8" s="506"/>
      <c r="CZ8" s="505" t="e">
        <f ca="1">_xll.FIMMÊS(CX8,0)+1</f>
        <v>#NAME?</v>
      </c>
      <c r="DA8" s="506"/>
      <c r="DB8" s="505" t="e">
        <f ca="1">_xll.FIMMÊS(CZ8,0)+1</f>
        <v>#NAME?</v>
      </c>
      <c r="DC8" s="506"/>
      <c r="DD8" s="505" t="e">
        <f ca="1">_xll.FIMMÊS(DB8,0)+1</f>
        <v>#NAME?</v>
      </c>
      <c r="DE8" s="506"/>
      <c r="DF8" s="505" t="e">
        <f ca="1">_xll.FIMMÊS(DD8,0)+1</f>
        <v>#NAME?</v>
      </c>
      <c r="DG8" s="506"/>
      <c r="DH8" s="505" t="e">
        <f ca="1">_xll.FIMMÊS(DF8,0)+1</f>
        <v>#NAME?</v>
      </c>
      <c r="DI8" s="506"/>
      <c r="DJ8" s="505" t="e">
        <f ca="1">_xll.FIMMÊS(DH8,0)+1</f>
        <v>#NAME?</v>
      </c>
      <c r="DK8" s="506"/>
      <c r="DL8" s="505" t="e">
        <f ca="1">_xll.FIMMÊS(DJ8,0)+1</f>
        <v>#NAME?</v>
      </c>
      <c r="DM8" s="506"/>
      <c r="DN8" s="505" t="e">
        <f ca="1">_xll.FIMMÊS(DL8,0)+1</f>
        <v>#NAME?</v>
      </c>
      <c r="DO8" s="506"/>
      <c r="DP8" s="505" t="e">
        <f ca="1">_xll.FIMMÊS(DN8,0)+1</f>
        <v>#NAME?</v>
      </c>
      <c r="DQ8" s="506"/>
    </row>
    <row r="9" spans="1:256" x14ac:dyDescent="0.2">
      <c r="A9" s="402" t="s">
        <v>307</v>
      </c>
      <c r="B9" s="507"/>
      <c r="C9" s="508"/>
      <c r="D9" s="509"/>
      <c r="E9" s="510"/>
      <c r="F9" s="511"/>
      <c r="G9" s="510"/>
      <c r="H9" s="511"/>
      <c r="I9" s="510"/>
      <c r="J9" s="511"/>
      <c r="K9" s="510"/>
      <c r="L9" s="511"/>
      <c r="M9" s="510"/>
      <c r="N9" s="511"/>
      <c r="O9" s="510"/>
      <c r="P9" s="511"/>
      <c r="Q9" s="510"/>
      <c r="R9" s="511">
        <v>0.96230000000000004</v>
      </c>
      <c r="S9" s="510"/>
      <c r="T9" s="511">
        <v>0.98399999999999999</v>
      </c>
      <c r="U9" s="510"/>
      <c r="V9" s="511">
        <v>0.93910000000000005</v>
      </c>
      <c r="W9" s="512"/>
      <c r="X9" s="511">
        <v>0.95499999999999996</v>
      </c>
      <c r="Y9" s="512"/>
      <c r="Z9" s="511">
        <v>0.942008486562942</v>
      </c>
      <c r="AA9" s="512"/>
      <c r="AB9" s="511">
        <v>0.90793650793650793</v>
      </c>
      <c r="AC9" s="510"/>
      <c r="AD9" s="511">
        <v>0.90664780763790664</v>
      </c>
      <c r="AE9" s="510"/>
      <c r="AF9" s="513">
        <v>0.92569659442724461</v>
      </c>
      <c r="AG9" s="514"/>
      <c r="AH9" s="513">
        <v>0.97896213183730718</v>
      </c>
      <c r="AI9" s="514"/>
      <c r="AJ9" s="513">
        <v>0.94011976047904189</v>
      </c>
      <c r="AK9" s="514"/>
      <c r="AL9" s="513">
        <v>0.96671490593342979</v>
      </c>
      <c r="AM9" s="514"/>
      <c r="AN9" s="513">
        <v>0.95590327169274536</v>
      </c>
      <c r="AO9" s="514"/>
      <c r="AP9" s="513">
        <v>0.95496894409937894</v>
      </c>
      <c r="AQ9" s="514"/>
      <c r="AR9" s="513">
        <v>0.94452554744525552</v>
      </c>
      <c r="AS9" s="514"/>
      <c r="AT9" s="513">
        <v>0.98670605612998519</v>
      </c>
      <c r="AU9" s="514"/>
      <c r="AV9" s="513">
        <v>0.97301136363636365</v>
      </c>
      <c r="AW9" s="514"/>
      <c r="AX9" s="513">
        <v>0.9514285714285714</v>
      </c>
      <c r="AY9" s="514"/>
      <c r="AZ9" s="513">
        <v>0.95055821371610849</v>
      </c>
      <c r="BA9" s="514"/>
      <c r="BB9" s="513">
        <v>0.97289586305278175</v>
      </c>
      <c r="BC9" s="514"/>
      <c r="BD9" s="513">
        <v>0.99561403508771928</v>
      </c>
      <c r="BE9" s="514"/>
      <c r="BF9" s="513">
        <v>0.9957865168539326</v>
      </c>
      <c r="BG9" s="514"/>
      <c r="BH9" s="513">
        <v>0.99416058394160589</v>
      </c>
      <c r="BI9" s="514"/>
      <c r="BJ9" s="513">
        <v>0.98727015558698727</v>
      </c>
      <c r="BK9" s="514"/>
      <c r="BL9" s="513">
        <v>0.99288762446657186</v>
      </c>
      <c r="BM9" s="514"/>
      <c r="BN9" s="513">
        <v>0.99707174231332363</v>
      </c>
      <c r="BO9" s="514"/>
      <c r="BP9" s="513">
        <v>0.99858557284299854</v>
      </c>
      <c r="BQ9" s="514"/>
      <c r="BR9" s="513">
        <v>0.99707174231332363</v>
      </c>
      <c r="BS9" s="514"/>
      <c r="BT9" s="513">
        <v>0.99562043795620436</v>
      </c>
      <c r="BU9" s="514"/>
      <c r="BV9" s="513">
        <v>0.98865248226950353</v>
      </c>
      <c r="BW9" s="514"/>
      <c r="BX9" s="513">
        <v>0.99687010954616584</v>
      </c>
      <c r="BY9" s="514"/>
      <c r="BZ9" s="513">
        <v>0.99432624113475176</v>
      </c>
      <c r="CA9" s="514"/>
      <c r="CB9" s="513">
        <v>0.98837209302325579</v>
      </c>
      <c r="CC9" s="514"/>
      <c r="CD9" s="513">
        <v>0.99576868829337095</v>
      </c>
      <c r="CE9" s="514"/>
      <c r="CF9" s="513">
        <v>0.98978102189781025</v>
      </c>
      <c r="CG9" s="514"/>
      <c r="CH9" s="513">
        <v>0.99290780141843971</v>
      </c>
      <c r="CI9" s="514"/>
      <c r="CJ9" s="513">
        <v>0.98589562764456984</v>
      </c>
      <c r="CK9" s="514"/>
      <c r="CL9" s="513">
        <v>0.91959064327485385</v>
      </c>
      <c r="CM9" s="514"/>
      <c r="CN9" s="513">
        <v>0.98439716312056735</v>
      </c>
      <c r="CO9" s="514"/>
      <c r="CP9" s="513">
        <v>0.98391812865497075</v>
      </c>
      <c r="CQ9" s="514"/>
      <c r="CR9" s="513">
        <v>0.95402298850574707</v>
      </c>
      <c r="CS9" s="514"/>
      <c r="CT9" s="513">
        <v>0.96632503660322111</v>
      </c>
      <c r="CU9" s="514"/>
      <c r="CV9" s="513">
        <v>0.97580645161290325</v>
      </c>
      <c r="CW9" s="514"/>
      <c r="CX9" s="513">
        <v>0.90859232175502747</v>
      </c>
      <c r="CY9" s="514"/>
      <c r="CZ9" s="513">
        <v>0.9550038789759504</v>
      </c>
      <c r="DA9" s="514"/>
      <c r="DB9" s="513">
        <v>0.9838709677419355</v>
      </c>
      <c r="DC9" s="514"/>
      <c r="DD9" s="513">
        <v>0.98106060606060608</v>
      </c>
      <c r="DE9" s="514"/>
      <c r="DF9" s="513">
        <v>0</v>
      </c>
      <c r="DG9" s="514"/>
      <c r="DH9" s="513">
        <v>0</v>
      </c>
      <c r="DI9" s="514"/>
      <c r="DJ9" s="513">
        <v>0</v>
      </c>
      <c r="DK9" s="514"/>
      <c r="DL9" s="513">
        <v>0</v>
      </c>
      <c r="DM9" s="514"/>
      <c r="DN9" s="513">
        <v>0</v>
      </c>
      <c r="DO9" s="514"/>
      <c r="DP9" s="513">
        <v>0</v>
      </c>
      <c r="DQ9" s="514"/>
    </row>
    <row r="10" spans="1:256" x14ac:dyDescent="0.2">
      <c r="A10" s="402" t="s">
        <v>308</v>
      </c>
      <c r="B10" s="507"/>
      <c r="C10" s="508"/>
      <c r="D10" s="509"/>
      <c r="E10" s="510"/>
      <c r="F10" s="511"/>
      <c r="G10" s="510"/>
      <c r="H10" s="511"/>
      <c r="I10" s="510"/>
      <c r="J10" s="511"/>
      <c r="K10" s="510"/>
      <c r="L10" s="511"/>
      <c r="M10" s="510"/>
      <c r="N10" s="511"/>
      <c r="O10" s="510"/>
      <c r="P10" s="511"/>
      <c r="Q10" s="510"/>
      <c r="R10" s="511">
        <v>0.77680000000000005</v>
      </c>
      <c r="S10" s="510"/>
      <c r="T10" s="511">
        <v>0.84050000000000002</v>
      </c>
      <c r="U10" s="512"/>
      <c r="V10" s="511">
        <v>0.79420000000000002</v>
      </c>
      <c r="W10" s="512"/>
      <c r="X10" s="511">
        <v>0.78410000000000002</v>
      </c>
      <c r="Y10" s="512"/>
      <c r="Z10" s="511">
        <v>0.80224403927068721</v>
      </c>
      <c r="AA10" s="512"/>
      <c r="AB10" s="511">
        <v>0.75931677018633537</v>
      </c>
      <c r="AC10" s="510"/>
      <c r="AD10" s="511">
        <v>0.7405329593267882</v>
      </c>
      <c r="AE10" s="510"/>
      <c r="AF10" s="513">
        <v>0.82463768115942027</v>
      </c>
      <c r="AG10" s="514"/>
      <c r="AH10" s="513">
        <v>0.74754558204768584</v>
      </c>
      <c r="AI10" s="514"/>
      <c r="AJ10" s="513">
        <v>0.70144927536231882</v>
      </c>
      <c r="AK10" s="514"/>
      <c r="AL10" s="513">
        <v>0.78488372093023251</v>
      </c>
      <c r="AM10" s="514"/>
      <c r="AN10" s="513">
        <v>0.88905325443786987</v>
      </c>
      <c r="AO10" s="514"/>
      <c r="AP10" s="513">
        <v>0.82769230769230773</v>
      </c>
      <c r="AQ10" s="514"/>
      <c r="AR10" s="513">
        <v>0.76402877697841731</v>
      </c>
      <c r="AS10" s="514"/>
      <c r="AT10" s="513">
        <v>0.9020866773675762</v>
      </c>
      <c r="AU10" s="514"/>
      <c r="AV10" s="513">
        <v>0.92792792792792789</v>
      </c>
      <c r="AW10" s="514"/>
      <c r="AX10" s="513">
        <v>0.90359712230215827</v>
      </c>
      <c r="AY10" s="514"/>
      <c r="AZ10" s="513">
        <v>0.95977011494252873</v>
      </c>
      <c r="BA10" s="514"/>
      <c r="BB10" s="513">
        <v>0.95230998509687037</v>
      </c>
      <c r="BC10" s="514"/>
      <c r="BD10" s="513">
        <v>0.95594713656387664</v>
      </c>
      <c r="BE10" s="514"/>
      <c r="BF10" s="513">
        <v>0.9568965517241379</v>
      </c>
      <c r="BG10" s="514"/>
      <c r="BH10" s="513">
        <v>0.96681749622926094</v>
      </c>
      <c r="BI10" s="514"/>
      <c r="BJ10" s="513">
        <v>0.9800285306704708</v>
      </c>
      <c r="BK10" s="514"/>
      <c r="BL10" s="513">
        <v>0.97379912663755464</v>
      </c>
      <c r="BM10" s="514"/>
      <c r="BN10" s="513">
        <v>0.95751138088012144</v>
      </c>
      <c r="BO10" s="514"/>
      <c r="BP10" s="513">
        <v>0.98417266187050356</v>
      </c>
      <c r="BQ10" s="514"/>
      <c r="BR10" s="513">
        <v>0.98939393939393938</v>
      </c>
      <c r="BS10" s="514"/>
      <c r="BT10" s="513">
        <v>0.96671709531013617</v>
      </c>
      <c r="BU10" s="514"/>
      <c r="BV10" s="513">
        <v>0.91778774289985054</v>
      </c>
      <c r="BW10" s="514"/>
      <c r="BX10" s="513">
        <v>0.92611683848797255</v>
      </c>
      <c r="BY10" s="514"/>
      <c r="BZ10" s="513">
        <v>0.95132743362831862</v>
      </c>
      <c r="CA10" s="514"/>
      <c r="CB10" s="513">
        <v>0.93836671802773497</v>
      </c>
      <c r="CC10" s="514"/>
      <c r="CD10" s="513">
        <v>0.93161094224924013</v>
      </c>
      <c r="CE10" s="514"/>
      <c r="CF10" s="513">
        <v>0.96827794561933533</v>
      </c>
      <c r="CG10" s="514"/>
      <c r="CH10" s="513">
        <v>0.95729013254786455</v>
      </c>
      <c r="CI10" s="514"/>
      <c r="CJ10" s="513">
        <v>0.94744525547445257</v>
      </c>
      <c r="CK10" s="514"/>
      <c r="CL10" s="513">
        <v>0.93898809523809523</v>
      </c>
      <c r="CM10" s="514"/>
      <c r="CN10" s="513">
        <v>0.9257057949479941</v>
      </c>
      <c r="CO10" s="514"/>
      <c r="CP10" s="513">
        <v>0.9504504504504504</v>
      </c>
      <c r="CQ10" s="514"/>
      <c r="CR10" s="513">
        <v>0.92171344165435742</v>
      </c>
      <c r="CS10" s="514"/>
      <c r="CT10" s="513">
        <v>0.94198473282442752</v>
      </c>
      <c r="CU10" s="514"/>
      <c r="CV10" s="513">
        <v>0.97297297297297303</v>
      </c>
      <c r="CW10" s="514"/>
      <c r="CX10" s="513">
        <v>0.95691056910569106</v>
      </c>
      <c r="CY10" s="514"/>
      <c r="CZ10" s="513">
        <v>0.97259358288770048</v>
      </c>
      <c r="DA10" s="514"/>
      <c r="DB10" s="513">
        <v>0.98292220113851991</v>
      </c>
      <c r="DC10" s="514"/>
      <c r="DD10" s="513">
        <v>0.96470588235294119</v>
      </c>
      <c r="DE10" s="514"/>
      <c r="DF10" s="513">
        <v>0</v>
      </c>
      <c r="DG10" s="514"/>
      <c r="DH10" s="513">
        <v>0</v>
      </c>
      <c r="DI10" s="514"/>
      <c r="DJ10" s="513">
        <v>0</v>
      </c>
      <c r="DK10" s="514"/>
      <c r="DL10" s="513">
        <v>0</v>
      </c>
      <c r="DM10" s="514"/>
      <c r="DN10" s="513">
        <v>0</v>
      </c>
      <c r="DO10" s="514"/>
      <c r="DP10" s="513">
        <v>0</v>
      </c>
      <c r="DQ10" s="514"/>
    </row>
    <row r="11" spans="1:256" ht="12.75" hidden="1" customHeight="1" x14ac:dyDescent="0.2">
      <c r="A11" s="402" t="s">
        <v>41</v>
      </c>
      <c r="B11" s="507"/>
      <c r="C11" s="508"/>
      <c r="D11" s="509"/>
      <c r="E11" s="510"/>
      <c r="F11" s="511"/>
      <c r="G11" s="510"/>
      <c r="H11" s="511"/>
      <c r="I11" s="510"/>
      <c r="J11" s="511"/>
      <c r="K11" s="510"/>
      <c r="L11" s="511"/>
      <c r="M11" s="510"/>
      <c r="N11" s="511"/>
      <c r="O11" s="510"/>
      <c r="P11" s="511" t="s">
        <v>221</v>
      </c>
      <c r="Q11" s="510"/>
      <c r="R11" s="511" t="s">
        <v>67</v>
      </c>
      <c r="S11" s="510"/>
      <c r="T11" s="511"/>
      <c r="U11" s="512"/>
      <c r="V11" s="511"/>
      <c r="W11" s="512"/>
      <c r="X11" s="511"/>
      <c r="Y11" s="512"/>
      <c r="Z11" s="511"/>
      <c r="AA11" s="512"/>
      <c r="AB11" s="511"/>
      <c r="AC11" s="510"/>
      <c r="AD11" s="511"/>
      <c r="AE11" s="510"/>
      <c r="AF11" s="513"/>
      <c r="AG11" s="514"/>
      <c r="AH11" s="513"/>
      <c r="AI11" s="514"/>
      <c r="AJ11" s="513"/>
      <c r="AK11" s="514"/>
      <c r="AL11" s="513"/>
      <c r="AM11" s="514"/>
      <c r="AN11" s="513"/>
      <c r="AO11" s="514"/>
      <c r="AP11" s="513"/>
      <c r="AQ11" s="514"/>
      <c r="AR11" s="513"/>
      <c r="AS11" s="514"/>
      <c r="AT11" s="513"/>
      <c r="AU11" s="514"/>
      <c r="AV11" s="513"/>
      <c r="AW11" s="514"/>
      <c r="AX11" s="513"/>
      <c r="AY11" s="514"/>
      <c r="AZ11" s="513" t="s">
        <v>309</v>
      </c>
      <c r="BA11" s="514"/>
      <c r="BB11" s="513">
        <v>0.97289586305278175</v>
      </c>
      <c r="BC11" s="514"/>
      <c r="BD11" s="513">
        <v>0.9957865168539326</v>
      </c>
      <c r="BE11" s="514"/>
      <c r="BF11" s="513">
        <v>0.98727015558698727</v>
      </c>
      <c r="BG11" s="514"/>
      <c r="BH11" s="513">
        <v>0.99707174231332363</v>
      </c>
      <c r="BI11" s="514"/>
      <c r="BJ11" s="513">
        <v>0.99707174231332363</v>
      </c>
      <c r="BK11" s="514"/>
      <c r="BL11" s="513">
        <v>0.99288762446657186</v>
      </c>
      <c r="BM11" s="514"/>
      <c r="BN11" s="513">
        <v>0.99707174231332363</v>
      </c>
      <c r="BO11" s="514"/>
      <c r="BP11" s="513">
        <v>0.99707174231332363</v>
      </c>
      <c r="BQ11" s="514"/>
      <c r="BR11" s="513" t="e">
        <v>#REF!</v>
      </c>
      <c r="BS11" s="514"/>
      <c r="BT11" s="513" t="s">
        <v>309</v>
      </c>
      <c r="BU11" s="514"/>
      <c r="BV11" s="513" t="s">
        <v>309</v>
      </c>
      <c r="BW11" s="514"/>
      <c r="BX11" s="513" t="s">
        <v>309</v>
      </c>
      <c r="BY11" s="514"/>
      <c r="BZ11" s="513" t="s">
        <v>309</v>
      </c>
      <c r="CA11" s="514"/>
      <c r="CB11" s="513" t="s">
        <v>309</v>
      </c>
      <c r="CC11" s="514"/>
      <c r="CD11" s="513" t="s">
        <v>309</v>
      </c>
      <c r="CE11" s="514"/>
      <c r="CF11" s="513" t="s">
        <v>309</v>
      </c>
      <c r="CG11" s="514"/>
      <c r="CH11" s="513" t="s">
        <v>309</v>
      </c>
      <c r="CI11" s="514"/>
      <c r="CJ11" s="513" t="s">
        <v>309</v>
      </c>
      <c r="CK11" s="514"/>
      <c r="CL11" s="513" t="s">
        <v>309</v>
      </c>
      <c r="CM11" s="514"/>
      <c r="CN11" s="513" t="s">
        <v>309</v>
      </c>
      <c r="CO11" s="514"/>
      <c r="CP11" s="513" t="s">
        <v>309</v>
      </c>
      <c r="CQ11" s="514"/>
      <c r="CR11" s="513" t="s">
        <v>309</v>
      </c>
      <c r="CS11" s="514"/>
      <c r="CT11" s="513" t="s">
        <v>309</v>
      </c>
      <c r="CU11" s="514"/>
      <c r="CV11" s="513" t="s">
        <v>309</v>
      </c>
      <c r="CW11" s="514"/>
      <c r="CX11" s="513" t="s">
        <v>309</v>
      </c>
      <c r="CY11" s="514"/>
      <c r="CZ11" s="513"/>
      <c r="DA11" s="514"/>
      <c r="DB11" s="513"/>
      <c r="DC11" s="514"/>
      <c r="DD11" s="513"/>
      <c r="DE11" s="514"/>
      <c r="DF11" s="513">
        <v>0</v>
      </c>
      <c r="DG11" s="514"/>
      <c r="DH11" s="513">
        <v>0</v>
      </c>
      <c r="DI11" s="514"/>
      <c r="DJ11" s="513">
        <v>0</v>
      </c>
      <c r="DK11" s="514"/>
      <c r="DL11" s="513">
        <v>0</v>
      </c>
      <c r="DM11" s="514"/>
      <c r="DN11" s="513">
        <v>0</v>
      </c>
      <c r="DO11" s="514"/>
      <c r="DP11" s="513">
        <v>0</v>
      </c>
      <c r="DQ11" s="514"/>
    </row>
    <row r="12" spans="1:256" ht="12.75" hidden="1" customHeight="1" x14ac:dyDescent="0.2">
      <c r="A12" s="402" t="s">
        <v>310</v>
      </c>
      <c r="B12" s="507"/>
      <c r="C12" s="508"/>
      <c r="D12" s="509"/>
      <c r="E12" s="510"/>
      <c r="F12" s="511"/>
      <c r="G12" s="510"/>
      <c r="H12" s="511"/>
      <c r="I12" s="510"/>
      <c r="J12" s="511"/>
      <c r="K12" s="510"/>
      <c r="L12" s="511"/>
      <c r="M12" s="510"/>
      <c r="N12" s="511"/>
      <c r="O12" s="510"/>
      <c r="P12" s="511" t="s">
        <v>221</v>
      </c>
      <c r="Q12" s="510"/>
      <c r="R12" s="511" t="s">
        <v>67</v>
      </c>
      <c r="S12" s="510"/>
      <c r="T12" s="511"/>
      <c r="U12" s="512"/>
      <c r="V12" s="511"/>
      <c r="W12" s="512"/>
      <c r="X12" s="511"/>
      <c r="Y12" s="512"/>
      <c r="Z12" s="511"/>
      <c r="AA12" s="512"/>
      <c r="AB12" s="511"/>
      <c r="AC12" s="510"/>
      <c r="AD12" s="511"/>
      <c r="AE12" s="510"/>
      <c r="AF12" s="513"/>
      <c r="AG12" s="514"/>
      <c r="AH12" s="513"/>
      <c r="AI12" s="514"/>
      <c r="AJ12" s="513"/>
      <c r="AK12" s="514"/>
      <c r="AL12" s="513"/>
      <c r="AM12" s="514"/>
      <c r="AN12" s="513"/>
      <c r="AO12" s="514"/>
      <c r="AP12" s="513"/>
      <c r="AQ12" s="514"/>
      <c r="AR12" s="513"/>
      <c r="AS12" s="514"/>
      <c r="AT12" s="513"/>
      <c r="AU12" s="514"/>
      <c r="AV12" s="513"/>
      <c r="AW12" s="514"/>
      <c r="AX12" s="513"/>
      <c r="AY12" s="514"/>
      <c r="AZ12" s="513">
        <v>0.29310344827586204</v>
      </c>
      <c r="BA12" s="514"/>
      <c r="BB12" s="513">
        <v>1.1451612903225807</v>
      </c>
      <c r="BC12" s="514"/>
      <c r="BD12" s="513">
        <v>1.8387096774193548</v>
      </c>
      <c r="BE12" s="514"/>
      <c r="BF12" s="513">
        <v>0.92131979695431476</v>
      </c>
      <c r="BG12" s="514"/>
      <c r="BH12" s="513">
        <v>0.90256410256410258</v>
      </c>
      <c r="BI12" s="514"/>
      <c r="BJ12" s="513">
        <v>0.9631578947368421</v>
      </c>
      <c r="BK12" s="514"/>
      <c r="BL12" s="513">
        <v>0.92443324937027704</v>
      </c>
      <c r="BM12" s="514"/>
      <c r="BN12" s="513">
        <v>0.90256410256410258</v>
      </c>
      <c r="BO12" s="514"/>
      <c r="BP12" s="513">
        <v>0.9631578947368421</v>
      </c>
      <c r="BQ12" s="514"/>
      <c r="BR12" s="513" t="e">
        <v>#REF!</v>
      </c>
      <c r="BS12" s="514"/>
      <c r="BT12" s="513">
        <v>0.78947368421052633</v>
      </c>
      <c r="BU12" s="514"/>
      <c r="BV12" s="513" t="s">
        <v>309</v>
      </c>
      <c r="BW12" s="514"/>
      <c r="BX12" s="513" t="s">
        <v>309</v>
      </c>
      <c r="BY12" s="514"/>
      <c r="BZ12" s="513" t="s">
        <v>309</v>
      </c>
      <c r="CA12" s="514"/>
      <c r="CB12" s="513" t="s">
        <v>309</v>
      </c>
      <c r="CC12" s="514"/>
      <c r="CD12" s="513" t="s">
        <v>309</v>
      </c>
      <c r="CE12" s="514"/>
      <c r="CF12" s="513" t="s">
        <v>309</v>
      </c>
      <c r="CG12" s="514"/>
      <c r="CH12" s="513" t="s">
        <v>309</v>
      </c>
      <c r="CI12" s="514"/>
      <c r="CJ12" s="513" t="s">
        <v>309</v>
      </c>
      <c r="CK12" s="514"/>
      <c r="CL12" s="513">
        <v>0.68518518518518523</v>
      </c>
      <c r="CM12" s="514"/>
      <c r="CN12" s="513" t="s">
        <v>309</v>
      </c>
      <c r="CO12" s="514"/>
      <c r="CP12" s="513" t="s">
        <v>309</v>
      </c>
      <c r="CQ12" s="514"/>
      <c r="CR12" s="513" t="s">
        <v>309</v>
      </c>
      <c r="CS12" s="514"/>
      <c r="CT12" s="513" t="s">
        <v>309</v>
      </c>
      <c r="CU12" s="514"/>
      <c r="CV12" s="513" t="s">
        <v>309</v>
      </c>
      <c r="CW12" s="514"/>
      <c r="CX12" s="513" t="s">
        <v>309</v>
      </c>
      <c r="CY12" s="514"/>
      <c r="CZ12" s="513"/>
      <c r="DA12" s="514"/>
      <c r="DB12" s="513"/>
      <c r="DC12" s="514"/>
      <c r="DD12" s="513"/>
      <c r="DE12" s="514"/>
      <c r="DF12" s="513">
        <v>0</v>
      </c>
      <c r="DG12" s="514"/>
      <c r="DH12" s="513">
        <v>0</v>
      </c>
      <c r="DI12" s="514"/>
      <c r="DJ12" s="513">
        <v>0</v>
      </c>
      <c r="DK12" s="514"/>
      <c r="DL12" s="513">
        <v>0</v>
      </c>
      <c r="DM12" s="514"/>
      <c r="DN12" s="513">
        <v>0</v>
      </c>
      <c r="DO12" s="514"/>
      <c r="DP12" s="513">
        <v>0</v>
      </c>
      <c r="DQ12" s="514"/>
    </row>
    <row r="13" spans="1:256" ht="12.75" hidden="1" customHeight="1" x14ac:dyDescent="0.2">
      <c r="A13" s="402" t="s">
        <v>311</v>
      </c>
      <c r="B13" s="507"/>
      <c r="C13" s="508"/>
      <c r="D13" s="509"/>
      <c r="E13" s="510"/>
      <c r="F13" s="511"/>
      <c r="G13" s="510"/>
      <c r="H13" s="511"/>
      <c r="I13" s="510"/>
      <c r="J13" s="511"/>
      <c r="K13" s="510"/>
      <c r="L13" s="511"/>
      <c r="M13" s="510"/>
      <c r="N13" s="511"/>
      <c r="O13" s="510"/>
      <c r="P13" s="511" t="s">
        <v>221</v>
      </c>
      <c r="Q13" s="510"/>
      <c r="R13" s="511" t="s">
        <v>67</v>
      </c>
      <c r="S13" s="510"/>
      <c r="T13" s="511"/>
      <c r="U13" s="512"/>
      <c r="V13" s="511"/>
      <c r="W13" s="512"/>
      <c r="X13" s="511"/>
      <c r="Y13" s="512"/>
      <c r="Z13" s="511"/>
      <c r="AA13" s="512"/>
      <c r="AB13" s="511"/>
      <c r="AC13" s="510"/>
      <c r="AD13" s="511"/>
      <c r="AE13" s="510"/>
      <c r="AF13" s="513"/>
      <c r="AG13" s="514"/>
      <c r="AH13" s="513"/>
      <c r="AI13" s="514"/>
      <c r="AJ13" s="513"/>
      <c r="AK13" s="514"/>
      <c r="AL13" s="513"/>
      <c r="AM13" s="514"/>
      <c r="AN13" s="513"/>
      <c r="AO13" s="514"/>
      <c r="AP13" s="513"/>
      <c r="AQ13" s="514"/>
      <c r="AR13" s="513"/>
      <c r="AS13" s="514"/>
      <c r="AT13" s="513"/>
      <c r="AU13" s="514"/>
      <c r="AV13" s="513"/>
      <c r="AW13" s="514"/>
      <c r="AX13" s="513"/>
      <c r="AY13" s="514"/>
      <c r="AZ13" s="513" t="s">
        <v>309</v>
      </c>
      <c r="BA13" s="514"/>
      <c r="BB13" s="513" t="s">
        <v>309</v>
      </c>
      <c r="BC13" s="514"/>
      <c r="BD13" s="513" t="s">
        <v>309</v>
      </c>
      <c r="BE13" s="514"/>
      <c r="BF13" s="513" t="s">
        <v>309</v>
      </c>
      <c r="BG13" s="514"/>
      <c r="BH13" s="513" t="s">
        <v>309</v>
      </c>
      <c r="BI13" s="514"/>
      <c r="BJ13" s="513" t="s">
        <v>309</v>
      </c>
      <c r="BK13" s="514"/>
      <c r="BL13" s="513" t="s">
        <v>309</v>
      </c>
      <c r="BM13" s="514"/>
      <c r="BN13" s="513" t="s">
        <v>309</v>
      </c>
      <c r="BO13" s="514"/>
      <c r="BP13" s="513" t="s">
        <v>309</v>
      </c>
      <c r="BQ13" s="514"/>
      <c r="BR13" s="513" t="e">
        <v>#REF!</v>
      </c>
      <c r="BS13" s="514"/>
      <c r="BT13" s="513" t="s">
        <v>309</v>
      </c>
      <c r="BU13" s="514"/>
      <c r="BV13" s="513" t="s">
        <v>309</v>
      </c>
      <c r="BW13" s="514"/>
      <c r="BX13" s="513" t="s">
        <v>309</v>
      </c>
      <c r="BY13" s="514"/>
      <c r="BZ13" s="513" t="s">
        <v>309</v>
      </c>
      <c r="CA13" s="514"/>
      <c r="CB13" s="513" t="s">
        <v>309</v>
      </c>
      <c r="CC13" s="514"/>
      <c r="CD13" s="513" t="s">
        <v>309</v>
      </c>
      <c r="CE13" s="514"/>
      <c r="CF13" s="513" t="s">
        <v>309</v>
      </c>
      <c r="CG13" s="514"/>
      <c r="CH13" s="513" t="s">
        <v>309</v>
      </c>
      <c r="CI13" s="514"/>
      <c r="CJ13" s="513" t="s">
        <v>309</v>
      </c>
      <c r="CK13" s="514"/>
      <c r="CL13" s="513" t="s">
        <v>309</v>
      </c>
      <c r="CM13" s="514"/>
      <c r="CN13" s="513" t="s">
        <v>309</v>
      </c>
      <c r="CO13" s="514"/>
      <c r="CP13" s="513" t="s">
        <v>309</v>
      </c>
      <c r="CQ13" s="514"/>
      <c r="CR13" s="513" t="s">
        <v>309</v>
      </c>
      <c r="CS13" s="514"/>
      <c r="CT13" s="513" t="s">
        <v>309</v>
      </c>
      <c r="CU13" s="514"/>
      <c r="CV13" s="513" t="s">
        <v>309</v>
      </c>
      <c r="CW13" s="514"/>
      <c r="CX13" s="513" t="s">
        <v>309</v>
      </c>
      <c r="CY13" s="514"/>
      <c r="CZ13" s="513"/>
      <c r="DA13" s="514"/>
      <c r="DB13" s="513"/>
      <c r="DC13" s="514"/>
      <c r="DD13" s="513"/>
      <c r="DE13" s="514"/>
      <c r="DF13" s="513">
        <v>0</v>
      </c>
      <c r="DG13" s="514"/>
      <c r="DH13" s="513">
        <v>0</v>
      </c>
      <c r="DI13" s="514"/>
      <c r="DJ13" s="513">
        <v>0</v>
      </c>
      <c r="DK13" s="514"/>
      <c r="DL13" s="513">
        <v>0</v>
      </c>
      <c r="DM13" s="514"/>
      <c r="DN13" s="513">
        <v>0</v>
      </c>
      <c r="DO13" s="514"/>
      <c r="DP13" s="513">
        <v>0</v>
      </c>
      <c r="DQ13" s="514"/>
    </row>
    <row r="14" spans="1:256" x14ac:dyDescent="0.2">
      <c r="A14" s="402" t="s">
        <v>312</v>
      </c>
      <c r="B14" s="507"/>
      <c r="C14" s="508"/>
      <c r="D14" s="509"/>
      <c r="E14" s="510"/>
      <c r="F14" s="511"/>
      <c r="G14" s="510"/>
      <c r="H14" s="511"/>
      <c r="I14" s="510"/>
      <c r="J14" s="511"/>
      <c r="K14" s="510"/>
      <c r="L14" s="511"/>
      <c r="M14" s="510"/>
      <c r="N14" s="511"/>
      <c r="O14" s="510"/>
      <c r="P14" s="511"/>
      <c r="Q14" s="510"/>
      <c r="R14" s="511">
        <v>0.93669999999999998</v>
      </c>
      <c r="S14" s="510"/>
      <c r="T14" s="511">
        <v>0.95330000000000004</v>
      </c>
      <c r="U14" s="512"/>
      <c r="V14" s="511">
        <v>0.91</v>
      </c>
      <c r="W14" s="512"/>
      <c r="X14" s="511">
        <v>0.9</v>
      </c>
      <c r="Y14" s="512"/>
      <c r="Z14" s="511">
        <v>0.94</v>
      </c>
      <c r="AA14" s="512"/>
      <c r="AB14" s="511">
        <v>0.95714285714285718</v>
      </c>
      <c r="AC14" s="510"/>
      <c r="AD14" s="511">
        <v>0.93</v>
      </c>
      <c r="AE14" s="510"/>
      <c r="AF14" s="513">
        <v>0.96271186440677969</v>
      </c>
      <c r="AG14" s="514"/>
      <c r="AH14" s="513">
        <v>0.95161290322580649</v>
      </c>
      <c r="AI14" s="514"/>
      <c r="AJ14" s="513">
        <v>0.93602693602693599</v>
      </c>
      <c r="AK14" s="514"/>
      <c r="AL14" s="513">
        <v>0.95779220779220775</v>
      </c>
      <c r="AM14" s="514"/>
      <c r="AN14" s="513">
        <v>0.92542372881355928</v>
      </c>
      <c r="AO14" s="514"/>
      <c r="AP14" s="513">
        <v>0.90252707581227432</v>
      </c>
      <c r="AQ14" s="514"/>
      <c r="AR14" s="513">
        <v>0.94630872483221473</v>
      </c>
      <c r="AS14" s="514"/>
      <c r="AT14" s="513">
        <v>0.96014492753623193</v>
      </c>
      <c r="AU14" s="514"/>
      <c r="AV14" s="513">
        <v>0.93602693602693599</v>
      </c>
      <c r="AW14" s="514"/>
      <c r="AX14" s="513">
        <v>0.95333333333333337</v>
      </c>
      <c r="AY14" s="514"/>
      <c r="AZ14" s="513" t="s">
        <v>309</v>
      </c>
      <c r="BA14" s="514"/>
      <c r="BB14" s="513">
        <v>0.98666666666666669</v>
      </c>
      <c r="BC14" s="514"/>
      <c r="BD14" s="513">
        <v>0.99333333333333329</v>
      </c>
      <c r="BE14" s="514"/>
      <c r="BF14" s="513">
        <v>0.9771986970684039</v>
      </c>
      <c r="BG14" s="514"/>
      <c r="BH14" s="513">
        <v>0.97666666666666668</v>
      </c>
      <c r="BI14" s="514"/>
      <c r="BJ14" s="513">
        <v>0.99677419354838714</v>
      </c>
      <c r="BK14" s="514"/>
      <c r="BL14" s="513">
        <v>0.99305555555555558</v>
      </c>
      <c r="BM14" s="514"/>
      <c r="BN14" s="513">
        <v>0.6333333333333333</v>
      </c>
      <c r="BO14" s="514"/>
      <c r="BP14" s="513">
        <v>0.83606557377049184</v>
      </c>
      <c r="BQ14" s="514"/>
      <c r="BR14" s="513">
        <v>0.85964912280701755</v>
      </c>
      <c r="BS14" s="514"/>
      <c r="BT14" s="513">
        <v>0.9932432432432432</v>
      </c>
      <c r="BU14" s="514"/>
      <c r="BV14" s="513">
        <v>0.74193548387096775</v>
      </c>
      <c r="BW14" s="514"/>
      <c r="BX14" s="513">
        <v>1</v>
      </c>
      <c r="BY14" s="514"/>
      <c r="BZ14" s="513">
        <v>0.99671052631578949</v>
      </c>
      <c r="CA14" s="514"/>
      <c r="CB14" s="513">
        <v>0.98958333333333337</v>
      </c>
      <c r="CC14" s="514"/>
      <c r="CD14" s="513">
        <v>0.99350649350649356</v>
      </c>
      <c r="CE14" s="514"/>
      <c r="CF14" s="513">
        <v>0.97872340425531912</v>
      </c>
      <c r="CG14" s="514"/>
      <c r="CH14" s="513">
        <v>0.98644067796610169</v>
      </c>
      <c r="CI14" s="514"/>
      <c r="CJ14" s="513">
        <v>0.99644128113879005</v>
      </c>
      <c r="CK14" s="514"/>
      <c r="CL14" s="513">
        <v>0.99630996309963105</v>
      </c>
      <c r="CM14" s="514"/>
      <c r="CN14" s="513">
        <v>0.52727272727272723</v>
      </c>
      <c r="CO14" s="514"/>
      <c r="CP14" s="513">
        <v>0.61538461538461542</v>
      </c>
      <c r="CQ14" s="514"/>
      <c r="CR14" s="513">
        <v>0.96153846153846156</v>
      </c>
      <c r="CS14" s="514"/>
      <c r="CT14" s="513">
        <v>0.83636363636363631</v>
      </c>
      <c r="CU14" s="514"/>
      <c r="CV14" s="513">
        <v>0.76363636363636367</v>
      </c>
      <c r="CW14" s="514"/>
      <c r="CX14" s="513">
        <v>0.50819672131147542</v>
      </c>
      <c r="CY14" s="514"/>
      <c r="CZ14" s="513">
        <v>0.9427480916030534</v>
      </c>
      <c r="DA14" s="514"/>
      <c r="DB14" s="513">
        <v>0.88709677419354838</v>
      </c>
      <c r="DC14" s="514"/>
      <c r="DD14" s="513">
        <v>0.90666666666666662</v>
      </c>
      <c r="DE14" s="514"/>
      <c r="DF14" s="513">
        <v>0</v>
      </c>
      <c r="DG14" s="514"/>
      <c r="DH14" s="513">
        <v>0</v>
      </c>
      <c r="DI14" s="514"/>
      <c r="DJ14" s="513">
        <v>0</v>
      </c>
      <c r="DK14" s="514"/>
      <c r="DL14" s="513">
        <v>0</v>
      </c>
      <c r="DM14" s="514"/>
      <c r="DN14" s="513">
        <v>0</v>
      </c>
      <c r="DO14" s="514"/>
      <c r="DP14" s="513">
        <v>0</v>
      </c>
      <c r="DQ14" s="514"/>
    </row>
    <row r="15" spans="1:256" s="404" customFormat="1" x14ac:dyDescent="0.2">
      <c r="A15" s="403" t="s">
        <v>313</v>
      </c>
      <c r="B15" s="515"/>
      <c r="C15" s="516"/>
      <c r="D15" s="515"/>
      <c r="E15" s="516"/>
      <c r="F15" s="515"/>
      <c r="G15" s="516"/>
      <c r="H15" s="515"/>
      <c r="I15" s="516"/>
      <c r="J15" s="515"/>
      <c r="K15" s="516"/>
      <c r="L15" s="515"/>
      <c r="M15" s="516"/>
      <c r="N15" s="515"/>
      <c r="O15" s="516"/>
      <c r="P15" s="515"/>
      <c r="Q15" s="516"/>
      <c r="R15" s="515">
        <v>0.85370000000000001</v>
      </c>
      <c r="S15" s="516"/>
      <c r="T15" s="515">
        <v>0.88360000000000005</v>
      </c>
      <c r="U15" s="517"/>
      <c r="V15" s="515">
        <v>0.86960000000000004</v>
      </c>
      <c r="W15" s="517"/>
      <c r="X15" s="515">
        <v>0.85</v>
      </c>
      <c r="Y15" s="517"/>
      <c r="Z15" s="515">
        <v>0.81199186991869921</v>
      </c>
      <c r="AA15" s="517"/>
      <c r="AB15" s="515">
        <v>0.76884139482564684</v>
      </c>
      <c r="AC15" s="516"/>
      <c r="AD15" s="515">
        <v>0.76422764227642281</v>
      </c>
      <c r="AE15" s="516"/>
      <c r="AF15" s="515">
        <v>0.82469267771245325</v>
      </c>
      <c r="AG15" s="516"/>
      <c r="AH15" s="515">
        <v>0.8284561049445005</v>
      </c>
      <c r="AI15" s="516"/>
      <c r="AJ15" s="515">
        <v>0.787414066631412</v>
      </c>
      <c r="AK15" s="516"/>
      <c r="AL15" s="515">
        <v>0.84635281945162955</v>
      </c>
      <c r="AM15" s="516"/>
      <c r="AN15" s="515">
        <v>0.8886576482830385</v>
      </c>
      <c r="AO15" s="516"/>
      <c r="AP15" s="515">
        <v>0.88622069754145227</v>
      </c>
      <c r="AQ15" s="516"/>
      <c r="AR15" s="515">
        <v>0.86285714285714288</v>
      </c>
      <c r="AS15" s="516"/>
      <c r="AT15" s="515">
        <v>0.93829201101928372</v>
      </c>
      <c r="AU15" s="516"/>
      <c r="AV15" s="515">
        <v>0.91906005221932119</v>
      </c>
      <c r="AW15" s="516"/>
      <c r="AX15" s="515">
        <v>0.9021123132405976</v>
      </c>
      <c r="AY15" s="516"/>
      <c r="AZ15" s="515">
        <v>0.98113207547169812</v>
      </c>
      <c r="BA15" s="516"/>
      <c r="BB15" s="515">
        <v>0.96458333333333335</v>
      </c>
      <c r="BC15" s="516"/>
      <c r="BD15" s="515">
        <v>1.0452631578947369</v>
      </c>
      <c r="BE15" s="516"/>
      <c r="BF15" s="515">
        <v>1.0468670402445237</v>
      </c>
      <c r="BG15" s="516"/>
      <c r="BH15" s="515">
        <v>0.95126612517916864</v>
      </c>
      <c r="BI15" s="516"/>
      <c r="BJ15" s="515">
        <v>0.96364473078693047</v>
      </c>
      <c r="BK15" s="516"/>
      <c r="BL15" s="515">
        <v>0.9653395784543326</v>
      </c>
      <c r="BM15" s="516"/>
      <c r="BN15" s="515">
        <v>0.99637681159420288</v>
      </c>
      <c r="BO15" s="516"/>
      <c r="BP15" s="515">
        <v>0.99665551839464883</v>
      </c>
      <c r="BQ15" s="516"/>
      <c r="BR15" s="515">
        <v>0.99665551839464883</v>
      </c>
      <c r="BS15" s="516"/>
      <c r="BT15" s="515">
        <v>0.96584896584896585</v>
      </c>
      <c r="BU15" s="516"/>
      <c r="BV15" s="515">
        <f>desempenho!BT5</f>
        <v>0.9607</v>
      </c>
      <c r="BW15" s="516"/>
      <c r="BX15" s="515">
        <f>desempenho!BU5</f>
        <v>0.96970000000000001</v>
      </c>
      <c r="BY15" s="516"/>
      <c r="BZ15" s="515">
        <v>0.96506753609687934</v>
      </c>
      <c r="CA15" s="516"/>
      <c r="CB15" s="515">
        <v>0.93917274939172746</v>
      </c>
      <c r="CC15" s="516"/>
      <c r="CD15" s="515">
        <v>0.94974166275246596</v>
      </c>
      <c r="CE15" s="516"/>
      <c r="CF15" s="515">
        <v>0.9541947926711668</v>
      </c>
      <c r="CG15" s="516"/>
      <c r="CH15" s="515">
        <v>0.94810659186535762</v>
      </c>
      <c r="CI15" s="516"/>
      <c r="CJ15" s="515">
        <v>0.93650047036688622</v>
      </c>
      <c r="CK15" s="516"/>
      <c r="CL15" s="515">
        <v>0.91226369365002424</v>
      </c>
      <c r="CM15" s="516"/>
      <c r="CN15" s="515">
        <v>0.93186180422264875</v>
      </c>
      <c r="CO15" s="516"/>
      <c r="CP15" s="515">
        <v>0.94068627450980391</v>
      </c>
      <c r="CQ15" s="516"/>
      <c r="CR15" s="515">
        <v>0.93096926713947992</v>
      </c>
      <c r="CS15" s="516"/>
      <c r="CT15" s="515">
        <v>0.93346190935390549</v>
      </c>
      <c r="CU15" s="516"/>
      <c r="CV15" s="515">
        <v>0.9466044582685329</v>
      </c>
      <c r="CW15" s="516"/>
      <c r="CX15" s="515">
        <v>0.87643395607997376</v>
      </c>
      <c r="CY15" s="516"/>
      <c r="CZ15" s="515">
        <v>0.90880322209436137</v>
      </c>
      <c r="DA15" s="516"/>
      <c r="DB15" s="515">
        <v>0.96209677419354833</v>
      </c>
      <c r="DC15" s="516"/>
      <c r="DD15" s="515">
        <v>0.94361111111111107</v>
      </c>
      <c r="DE15" s="516"/>
      <c r="DF15" s="515">
        <v>0</v>
      </c>
      <c r="DG15" s="516"/>
      <c r="DH15" s="515">
        <v>0</v>
      </c>
      <c r="DI15" s="516"/>
      <c r="DJ15" s="515">
        <v>0</v>
      </c>
      <c r="DK15" s="516"/>
      <c r="DL15" s="515">
        <v>0</v>
      </c>
      <c r="DM15" s="516"/>
      <c r="DN15" s="515">
        <v>0</v>
      </c>
      <c r="DO15" s="516"/>
      <c r="DP15" s="515">
        <v>0</v>
      </c>
      <c r="DQ15" s="516"/>
    </row>
    <row r="16" spans="1:256" x14ac:dyDescent="0.2">
      <c r="A16" s="405"/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6"/>
      <c r="AJ16" s="406"/>
      <c r="AK16" s="406"/>
      <c r="AL16" s="406"/>
      <c r="AM16" s="406"/>
      <c r="AN16" s="406"/>
      <c r="AO16" s="406"/>
      <c r="AP16" s="406"/>
      <c r="AQ16" s="406"/>
      <c r="AR16" s="406"/>
      <c r="AS16" s="406"/>
      <c r="AT16" s="406"/>
      <c r="AU16" s="406"/>
      <c r="AV16" s="406"/>
      <c r="AW16" s="406"/>
      <c r="AX16" s="406"/>
      <c r="AY16" s="406"/>
      <c r="AZ16" s="406"/>
      <c r="BA16" s="406"/>
      <c r="BB16" s="406"/>
      <c r="BC16" s="406"/>
      <c r="BD16" s="406"/>
      <c r="BE16" s="406"/>
      <c r="BF16" s="406"/>
      <c r="BG16" s="406"/>
      <c r="BH16" s="406"/>
      <c r="BI16" s="406"/>
      <c r="BJ16" s="406"/>
      <c r="BK16" s="406"/>
      <c r="BL16" s="406"/>
      <c r="BM16" s="406"/>
      <c r="BN16" s="406"/>
      <c r="BO16" s="406"/>
      <c r="BP16" s="406"/>
      <c r="BQ16" s="406"/>
      <c r="BR16" s="406"/>
      <c r="BS16" s="406"/>
      <c r="BT16" s="406"/>
      <c r="BU16" s="406"/>
      <c r="BV16" s="406"/>
      <c r="BW16" s="406"/>
      <c r="BX16" s="406"/>
      <c r="BY16" s="406"/>
      <c r="BZ16" s="406"/>
      <c r="CA16" s="406"/>
      <c r="CB16" s="406"/>
      <c r="CC16" s="406"/>
      <c r="CD16" s="406"/>
      <c r="CE16" s="406"/>
      <c r="CF16" s="406"/>
      <c r="CG16" s="406"/>
      <c r="CH16" s="406"/>
      <c r="CI16" s="406"/>
      <c r="CJ16" s="406"/>
      <c r="CK16" s="406"/>
      <c r="CL16" s="406"/>
      <c r="CM16" s="406"/>
      <c r="CN16" s="406"/>
      <c r="CO16" s="406"/>
      <c r="CP16" s="406"/>
      <c r="CQ16" s="406"/>
      <c r="CR16" s="406"/>
      <c r="CS16" s="406"/>
      <c r="CT16" s="406"/>
      <c r="CU16" s="406"/>
      <c r="CV16" s="406"/>
      <c r="CW16" s="406"/>
      <c r="CX16" s="406"/>
      <c r="CY16" s="406"/>
      <c r="CZ16" s="406"/>
      <c r="DA16" s="406"/>
      <c r="DB16" s="406"/>
      <c r="DC16" s="406"/>
      <c r="DD16" s="406"/>
      <c r="DE16" s="406"/>
      <c r="DF16" s="406"/>
      <c r="DG16" s="406"/>
      <c r="DH16" s="406"/>
      <c r="DI16" s="406"/>
      <c r="DJ16" s="406"/>
      <c r="DK16" s="406"/>
      <c r="DL16" s="406"/>
      <c r="DM16" s="406"/>
      <c r="DN16" s="406"/>
      <c r="DO16" s="406"/>
      <c r="DP16" s="406"/>
      <c r="DQ16" s="406"/>
    </row>
    <row r="17" spans="1:121" x14ac:dyDescent="0.2">
      <c r="A17" s="397" t="s">
        <v>314</v>
      </c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9"/>
      <c r="Z17" s="398"/>
      <c r="AA17" s="398"/>
      <c r="AB17" s="398"/>
      <c r="AC17" s="398"/>
      <c r="AD17" s="398"/>
      <c r="AE17" s="398"/>
      <c r="AF17" s="398"/>
      <c r="AG17" s="398"/>
      <c r="AH17" s="398"/>
      <c r="AI17" s="398"/>
      <c r="AJ17" s="398"/>
      <c r="AK17" s="398"/>
      <c r="AL17" s="398"/>
      <c r="AM17" s="398"/>
      <c r="AN17" s="398"/>
      <c r="AO17" s="398"/>
      <c r="AP17" s="398"/>
      <c r="AQ17" s="398"/>
      <c r="AR17" s="398"/>
      <c r="AS17" s="398"/>
      <c r="AT17" s="398"/>
      <c r="AU17" s="398"/>
      <c r="AV17" s="398"/>
      <c r="AW17" s="398"/>
      <c r="AX17" s="398"/>
      <c r="AY17" s="398"/>
      <c r="AZ17" s="398"/>
      <c r="BA17" s="398"/>
      <c r="BB17" s="398"/>
      <c r="BC17" s="398"/>
      <c r="BD17" s="398"/>
      <c r="BE17" s="398"/>
      <c r="BF17" s="398"/>
      <c r="BG17" s="398"/>
      <c r="BH17" s="398"/>
      <c r="BI17" s="398"/>
      <c r="BJ17" s="398"/>
      <c r="BK17" s="398"/>
      <c r="BL17" s="398"/>
      <c r="BM17" s="398"/>
      <c r="BN17" s="398"/>
      <c r="BO17" s="398"/>
      <c r="BP17" s="398"/>
      <c r="BQ17" s="398"/>
      <c r="BR17" s="398"/>
      <c r="BS17" s="398"/>
      <c r="BT17" s="398"/>
      <c r="BU17" s="398"/>
      <c r="BV17" s="398"/>
      <c r="BW17" s="398"/>
      <c r="BX17" s="398"/>
      <c r="BY17" s="398"/>
      <c r="BZ17" s="398"/>
      <c r="CA17" s="398"/>
      <c r="CB17" s="398"/>
      <c r="CC17" s="398"/>
      <c r="CD17" s="398"/>
      <c r="CE17" s="398"/>
      <c r="CF17" s="398"/>
      <c r="CG17" s="398"/>
      <c r="CH17" s="398"/>
      <c r="CI17" s="398"/>
      <c r="CJ17" s="398"/>
      <c r="CK17" s="398"/>
      <c r="CL17" s="398"/>
      <c r="CM17" s="398"/>
      <c r="CN17" s="398"/>
      <c r="CO17" s="398"/>
      <c r="CP17" s="398"/>
      <c r="CQ17" s="398"/>
      <c r="CR17" s="398"/>
      <c r="CS17" s="398"/>
      <c r="CT17" s="398"/>
      <c r="CU17" s="398"/>
      <c r="CV17" s="398"/>
      <c r="CW17" s="398"/>
      <c r="CX17" s="398"/>
      <c r="CY17" s="398"/>
      <c r="CZ17" s="398"/>
      <c r="DA17" s="398"/>
      <c r="DB17" s="398"/>
      <c r="DC17" s="398"/>
      <c r="DD17" s="398"/>
      <c r="DE17" s="398"/>
      <c r="DF17" s="398"/>
      <c r="DG17" s="398"/>
      <c r="DH17" s="398"/>
      <c r="DI17" s="398"/>
      <c r="DJ17" s="398"/>
      <c r="DK17" s="398"/>
      <c r="DL17" s="398"/>
      <c r="DM17" s="398"/>
      <c r="DN17" s="398"/>
      <c r="DO17" s="398"/>
      <c r="DP17" s="398"/>
      <c r="DQ17" s="398"/>
    </row>
    <row r="18" spans="1:121" s="401" customFormat="1" x14ac:dyDescent="0.2">
      <c r="A18" s="407" t="s">
        <v>306</v>
      </c>
      <c r="B18" s="503">
        <v>44562</v>
      </c>
      <c r="C18" s="504"/>
      <c r="D18" s="503">
        <v>44593</v>
      </c>
      <c r="E18" s="504"/>
      <c r="F18" s="503">
        <v>44621</v>
      </c>
      <c r="G18" s="504"/>
      <c r="H18" s="503">
        <v>44652</v>
      </c>
      <c r="I18" s="504"/>
      <c r="J18" s="503">
        <v>44682</v>
      </c>
      <c r="K18" s="504"/>
      <c r="L18" s="503">
        <v>44713</v>
      </c>
      <c r="M18" s="504"/>
      <c r="N18" s="503">
        <v>44743</v>
      </c>
      <c r="O18" s="504"/>
      <c r="P18" s="503">
        <v>44774</v>
      </c>
      <c r="Q18" s="504"/>
      <c r="R18" s="503">
        <v>44805</v>
      </c>
      <c r="S18" s="504"/>
      <c r="T18" s="503">
        <v>44835</v>
      </c>
      <c r="U18" s="504"/>
      <c r="V18" s="503">
        <v>44866</v>
      </c>
      <c r="W18" s="504"/>
      <c r="X18" s="503">
        <v>44896</v>
      </c>
      <c r="Y18" s="504"/>
      <c r="Z18" s="503" t="e">
        <f ca="1">Z8</f>
        <v>#NAME?</v>
      </c>
      <c r="AA18" s="504"/>
      <c r="AB18" s="503" t="e">
        <f ca="1">AB8</f>
        <v>#NAME?</v>
      </c>
      <c r="AC18" s="504"/>
      <c r="AD18" s="503" t="e">
        <f ca="1">AD8</f>
        <v>#NAME?</v>
      </c>
      <c r="AE18" s="504"/>
      <c r="AF18" s="505" t="e">
        <f ca="1">AF8</f>
        <v>#NAME?</v>
      </c>
      <c r="AG18" s="506"/>
      <c r="AH18" s="505" t="e">
        <f ca="1">AH8</f>
        <v>#NAME?</v>
      </c>
      <c r="AI18" s="506"/>
      <c r="AJ18" s="505" t="e">
        <f ca="1">AJ8</f>
        <v>#NAME?</v>
      </c>
      <c r="AK18" s="506"/>
      <c r="AL18" s="505" t="e">
        <f ca="1">AL8</f>
        <v>#NAME?</v>
      </c>
      <c r="AM18" s="506"/>
      <c r="AN18" s="505" t="e">
        <f ca="1">AN8</f>
        <v>#NAME?</v>
      </c>
      <c r="AO18" s="506"/>
      <c r="AP18" s="505" t="e">
        <f ca="1">AP8</f>
        <v>#NAME?</v>
      </c>
      <c r="AQ18" s="506"/>
      <c r="AR18" s="505" t="e">
        <f ca="1">AR8</f>
        <v>#NAME?</v>
      </c>
      <c r="AS18" s="506"/>
      <c r="AT18" s="505" t="e">
        <f ca="1">AT8</f>
        <v>#NAME?</v>
      </c>
      <c r="AU18" s="506"/>
      <c r="AV18" s="505" t="e">
        <f ca="1">AV8</f>
        <v>#NAME?</v>
      </c>
      <c r="AW18" s="506"/>
      <c r="AX18" s="505" t="e">
        <f ca="1">AX8</f>
        <v>#NAME?</v>
      </c>
      <c r="AY18" s="506"/>
      <c r="AZ18" s="505" t="e">
        <f ca="1">AZ$8</f>
        <v>#NAME?</v>
      </c>
      <c r="BA18" s="506"/>
      <c r="BB18" s="505" t="e">
        <f ca="1">BB$8</f>
        <v>#NAME?</v>
      </c>
      <c r="BC18" s="506"/>
      <c r="BD18" s="505" t="e">
        <f ca="1">BD$8</f>
        <v>#NAME?</v>
      </c>
      <c r="BE18" s="506"/>
      <c r="BF18" s="505" t="e">
        <f ca="1">BF$8</f>
        <v>#NAME?</v>
      </c>
      <c r="BG18" s="506"/>
      <c r="BH18" s="505" t="e">
        <f ca="1">BH$8</f>
        <v>#NAME?</v>
      </c>
      <c r="BI18" s="506"/>
      <c r="BJ18" s="505" t="e">
        <f ca="1">BJ$8</f>
        <v>#NAME?</v>
      </c>
      <c r="BK18" s="506"/>
      <c r="BL18" s="505" t="e">
        <f ca="1">BL$8</f>
        <v>#NAME?</v>
      </c>
      <c r="BM18" s="506"/>
      <c r="BN18" s="505" t="e">
        <f ca="1">BN$8</f>
        <v>#NAME?</v>
      </c>
      <c r="BO18" s="506"/>
      <c r="BP18" s="505" t="e">
        <f ca="1">BP$8</f>
        <v>#NAME?</v>
      </c>
      <c r="BQ18" s="506"/>
      <c r="BR18" s="505" t="e">
        <f ca="1">BR$8</f>
        <v>#NAME?</v>
      </c>
      <c r="BS18" s="506"/>
      <c r="BT18" s="505" t="e">
        <f ca="1">BT$8</f>
        <v>#NAME?</v>
      </c>
      <c r="BU18" s="506"/>
      <c r="BV18" s="505" t="e">
        <f ca="1">BV$8</f>
        <v>#NAME?</v>
      </c>
      <c r="BW18" s="506"/>
      <c r="BX18" s="505" t="e">
        <f ca="1">BX$8</f>
        <v>#NAME?</v>
      </c>
      <c r="BY18" s="506"/>
      <c r="BZ18" s="505" t="e">
        <f ca="1">BZ$8</f>
        <v>#NAME?</v>
      </c>
      <c r="CA18" s="506"/>
      <c r="CB18" s="505" t="e">
        <f ca="1">CB$8</f>
        <v>#NAME?</v>
      </c>
      <c r="CC18" s="506"/>
      <c r="CD18" s="505" t="e">
        <f ca="1">CD$8</f>
        <v>#NAME?</v>
      </c>
      <c r="CE18" s="506"/>
      <c r="CF18" s="505" t="e">
        <f ca="1">CF$8</f>
        <v>#NAME?</v>
      </c>
      <c r="CG18" s="506"/>
      <c r="CH18" s="505" t="e">
        <f ca="1">CH$8</f>
        <v>#NAME?</v>
      </c>
      <c r="CI18" s="506"/>
      <c r="CJ18" s="505" t="e">
        <f ca="1">CJ$8</f>
        <v>#NAME?</v>
      </c>
      <c r="CK18" s="506"/>
      <c r="CL18" s="505" t="e">
        <f ca="1">CL$8</f>
        <v>#NAME?</v>
      </c>
      <c r="CM18" s="506"/>
      <c r="CN18" s="505" t="e">
        <f ca="1">CN$8</f>
        <v>#NAME?</v>
      </c>
      <c r="CO18" s="506"/>
      <c r="CP18" s="505" t="e">
        <f ca="1">CP$8</f>
        <v>#NAME?</v>
      </c>
      <c r="CQ18" s="506"/>
      <c r="CR18" s="505" t="e">
        <f ca="1">CP$8</f>
        <v>#NAME?</v>
      </c>
      <c r="CS18" s="506"/>
      <c r="CT18" s="505" t="e">
        <f ca="1">CT$8</f>
        <v>#NAME?</v>
      </c>
      <c r="CU18" s="506"/>
      <c r="CV18" s="505" t="e">
        <f ca="1">CV$8</f>
        <v>#NAME?</v>
      </c>
      <c r="CW18" s="506"/>
      <c r="CX18" s="505" t="e">
        <f ca="1">CX$8</f>
        <v>#NAME?</v>
      </c>
      <c r="CY18" s="506"/>
      <c r="CZ18" s="505" t="e">
        <f ca="1">CZ$8</f>
        <v>#NAME?</v>
      </c>
      <c r="DA18" s="506"/>
      <c r="DB18" s="505" t="e">
        <f ca="1">DB$8</f>
        <v>#NAME?</v>
      </c>
      <c r="DC18" s="506"/>
      <c r="DD18" s="505" t="e">
        <f ca="1">DD$8</f>
        <v>#NAME?</v>
      </c>
      <c r="DE18" s="506"/>
      <c r="DF18" s="505" t="e">
        <f ca="1">DF$8</f>
        <v>#NAME?</v>
      </c>
      <c r="DG18" s="506"/>
      <c r="DH18" s="505" t="e">
        <f ca="1">DH$8</f>
        <v>#NAME?</v>
      </c>
      <c r="DI18" s="506"/>
      <c r="DJ18" s="505" t="e">
        <f ca="1">DJ$8</f>
        <v>#NAME?</v>
      </c>
      <c r="DK18" s="506"/>
      <c r="DL18" s="505" t="e">
        <f ca="1">DL$8</f>
        <v>#NAME?</v>
      </c>
      <c r="DM18" s="506"/>
      <c r="DN18" s="505" t="e">
        <f ca="1">DN$8</f>
        <v>#NAME?</v>
      </c>
      <c r="DO18" s="506"/>
      <c r="DP18" s="505" t="e">
        <f ca="1">DP$8</f>
        <v>#NAME?</v>
      </c>
      <c r="DQ18" s="506"/>
    </row>
    <row r="19" spans="1:121" s="409" customFormat="1" x14ac:dyDescent="0.2">
      <c r="A19" s="408" t="s">
        <v>307</v>
      </c>
      <c r="B19" s="518"/>
      <c r="C19" s="519"/>
      <c r="D19" s="520"/>
      <c r="E19" s="521"/>
      <c r="F19" s="518"/>
      <c r="G19" s="519"/>
      <c r="H19" s="518"/>
      <c r="I19" s="519"/>
      <c r="J19" s="518"/>
      <c r="K19" s="519"/>
      <c r="L19" s="518"/>
      <c r="M19" s="519"/>
      <c r="N19" s="518"/>
      <c r="O19" s="519"/>
      <c r="P19" s="518"/>
      <c r="Q19" s="519"/>
      <c r="R19" s="518">
        <v>6.78</v>
      </c>
      <c r="S19" s="519"/>
      <c r="T19" s="518">
        <v>6.78</v>
      </c>
      <c r="U19" s="519"/>
      <c r="V19" s="518">
        <v>7.12</v>
      </c>
      <c r="W19" s="519"/>
      <c r="X19" s="518">
        <v>9.2799999999999994</v>
      </c>
      <c r="Y19" s="519"/>
      <c r="Z19" s="518">
        <v>9</v>
      </c>
      <c r="AA19" s="519"/>
      <c r="AB19" s="518">
        <v>6.150537634408602</v>
      </c>
      <c r="AC19" s="519"/>
      <c r="AD19" s="518">
        <v>5.5258620689655169</v>
      </c>
      <c r="AE19" s="519"/>
      <c r="AF19" s="522">
        <v>6.5714285714285712</v>
      </c>
      <c r="AG19" s="523"/>
      <c r="AH19" s="522">
        <v>7.4255319148936172</v>
      </c>
      <c r="AI19" s="523"/>
      <c r="AJ19" s="522">
        <v>8.486486486486486</v>
      </c>
      <c r="AK19" s="523"/>
      <c r="AL19" s="522">
        <v>8.0481927710843379</v>
      </c>
      <c r="AM19" s="523"/>
      <c r="AN19" s="522">
        <v>7.5505617977528088</v>
      </c>
      <c r="AO19" s="523"/>
      <c r="AP19" s="522">
        <v>7.5</v>
      </c>
      <c r="AQ19" s="523"/>
      <c r="AR19" s="522">
        <v>9.112676056338028</v>
      </c>
      <c r="AS19" s="523"/>
      <c r="AT19" s="522">
        <v>8.7894736842105257</v>
      </c>
      <c r="AU19" s="523"/>
      <c r="AV19" s="522">
        <v>7.4456521739130439</v>
      </c>
      <c r="AW19" s="523"/>
      <c r="AX19" s="522">
        <v>7.7441860465116283</v>
      </c>
      <c r="AY19" s="523"/>
      <c r="AZ19" s="522">
        <v>6.6966292134831464</v>
      </c>
      <c r="BA19" s="523"/>
      <c r="BB19" s="522">
        <v>6.6862745098039218</v>
      </c>
      <c r="BC19" s="523"/>
      <c r="BD19" s="522">
        <v>8.6202531645569618</v>
      </c>
      <c r="BE19" s="523"/>
      <c r="BF19" s="522">
        <v>7.623655913978495</v>
      </c>
      <c r="BG19" s="523"/>
      <c r="BH19" s="522">
        <v>7.2446808510638299</v>
      </c>
      <c r="BI19" s="523"/>
      <c r="BJ19" s="522">
        <v>7.9318181818181817</v>
      </c>
      <c r="BK19" s="523"/>
      <c r="BL19" s="522">
        <v>7.1224489795918364</v>
      </c>
      <c r="BM19" s="523"/>
      <c r="BN19" s="522">
        <v>7.4835164835164836</v>
      </c>
      <c r="BO19" s="523"/>
      <c r="BP19" s="522">
        <v>7.8444444444444441</v>
      </c>
      <c r="BQ19" s="523"/>
      <c r="BR19" s="522">
        <v>7.7386363636363633</v>
      </c>
      <c r="BS19" s="523"/>
      <c r="BT19" s="522">
        <v>8.1190476190476186</v>
      </c>
      <c r="BU19" s="523"/>
      <c r="BV19" s="522">
        <v>7.4946236559139781</v>
      </c>
      <c r="BW19" s="523"/>
      <c r="BX19" s="522">
        <v>7.6746987951807233</v>
      </c>
      <c r="BY19" s="523"/>
      <c r="BZ19" s="522">
        <v>7.6195652173913047</v>
      </c>
      <c r="CA19" s="523"/>
      <c r="CB19" s="522">
        <v>7.2340425531914896</v>
      </c>
      <c r="CC19" s="523"/>
      <c r="CD19" s="522">
        <v>7.354166666666667</v>
      </c>
      <c r="CE19" s="523"/>
      <c r="CF19" s="522">
        <v>6.6470588235294121</v>
      </c>
      <c r="CG19" s="523"/>
      <c r="CH19" s="522">
        <v>6.9306930693069306</v>
      </c>
      <c r="CI19" s="523"/>
      <c r="CJ19" s="522">
        <v>6.4722222222222223</v>
      </c>
      <c r="CK19" s="523"/>
      <c r="CL19" s="522">
        <v>7.2298850574712645</v>
      </c>
      <c r="CM19" s="523"/>
      <c r="CN19" s="522">
        <v>6.6730769230769234</v>
      </c>
      <c r="CO19" s="523"/>
      <c r="CP19" s="522">
        <v>6.73</v>
      </c>
      <c r="CQ19" s="523"/>
      <c r="CR19" s="522">
        <v>5.9819819819819822</v>
      </c>
      <c r="CS19" s="523"/>
      <c r="CT19" s="522">
        <v>6.1111111111111107</v>
      </c>
      <c r="CU19" s="523"/>
      <c r="CV19" s="522">
        <v>5.9313725490196081</v>
      </c>
      <c r="CW19" s="523"/>
      <c r="CX19" s="522">
        <v>6.4545454545454541</v>
      </c>
      <c r="CY19" s="523"/>
      <c r="CZ19" s="522">
        <v>6.2171717171717171</v>
      </c>
      <c r="DA19" s="523"/>
      <c r="DB19" s="522">
        <v>6.7777777777777777</v>
      </c>
      <c r="DC19" s="523"/>
      <c r="DD19" s="522">
        <v>7.7544910179640718</v>
      </c>
      <c r="DE19" s="523"/>
      <c r="DF19" s="522">
        <v>0</v>
      </c>
      <c r="DG19" s="523"/>
      <c r="DH19" s="522">
        <v>0</v>
      </c>
      <c r="DI19" s="523"/>
      <c r="DJ19" s="522">
        <v>0</v>
      </c>
      <c r="DK19" s="523"/>
      <c r="DL19" s="522">
        <v>0</v>
      </c>
      <c r="DM19" s="523"/>
      <c r="DN19" s="522">
        <v>0</v>
      </c>
      <c r="DO19" s="523"/>
      <c r="DP19" s="522">
        <v>0</v>
      </c>
      <c r="DQ19" s="523"/>
    </row>
    <row r="20" spans="1:121" s="409" customFormat="1" x14ac:dyDescent="0.2">
      <c r="A20" s="408" t="s">
        <v>308</v>
      </c>
      <c r="B20" s="518"/>
      <c r="C20" s="519"/>
      <c r="D20" s="520"/>
      <c r="E20" s="521"/>
      <c r="F20" s="518"/>
      <c r="G20" s="519"/>
      <c r="H20" s="518"/>
      <c r="I20" s="519"/>
      <c r="J20" s="518"/>
      <c r="K20" s="519"/>
      <c r="L20" s="518"/>
      <c r="M20" s="519"/>
      <c r="N20" s="518"/>
      <c r="O20" s="519"/>
      <c r="P20" s="518"/>
      <c r="Q20" s="519"/>
      <c r="R20" s="518">
        <v>2.44</v>
      </c>
      <c r="S20" s="519"/>
      <c r="T20" s="518">
        <v>2.44</v>
      </c>
      <c r="U20" s="519"/>
      <c r="V20" s="518">
        <v>2.35</v>
      </c>
      <c r="W20" s="519"/>
      <c r="X20" s="518">
        <v>2.27</v>
      </c>
      <c r="Y20" s="519"/>
      <c r="Z20" s="518">
        <v>2.1503759398496243</v>
      </c>
      <c r="AA20" s="519"/>
      <c r="AB20" s="518">
        <v>2.295774647887324</v>
      </c>
      <c r="AC20" s="519"/>
      <c r="AD20" s="518">
        <v>2.2000000000000002</v>
      </c>
      <c r="AE20" s="519"/>
      <c r="AF20" s="522">
        <v>2.8737373737373737</v>
      </c>
      <c r="AG20" s="523"/>
      <c r="AH20" s="522">
        <v>2.400900900900901</v>
      </c>
      <c r="AI20" s="523"/>
      <c r="AJ20" s="522">
        <v>2.3047619047619046</v>
      </c>
      <c r="AK20" s="523"/>
      <c r="AL20" s="522">
        <v>2.4107142857142856</v>
      </c>
      <c r="AM20" s="523"/>
      <c r="AN20" s="522">
        <v>2.267924528301887</v>
      </c>
      <c r="AO20" s="523"/>
      <c r="AP20" s="522">
        <v>2.2796610169491527</v>
      </c>
      <c r="AQ20" s="523"/>
      <c r="AR20" s="522">
        <v>2.2987012987012987</v>
      </c>
      <c r="AS20" s="523"/>
      <c r="AT20" s="522">
        <v>2.5315315315315314</v>
      </c>
      <c r="AU20" s="523"/>
      <c r="AV20" s="522">
        <v>2.1384083044982698</v>
      </c>
      <c r="AW20" s="523"/>
      <c r="AX20" s="522">
        <v>2.2589928057553958</v>
      </c>
      <c r="AY20" s="523"/>
      <c r="AZ20" s="522">
        <v>3.8837209302325579</v>
      </c>
      <c r="BA20" s="523"/>
      <c r="BB20" s="522">
        <v>2.5357142857142856</v>
      </c>
      <c r="BC20" s="523"/>
      <c r="BD20" s="522">
        <v>2.4566037735849058</v>
      </c>
      <c r="BE20" s="523"/>
      <c r="BF20" s="522">
        <v>2.296551724137931</v>
      </c>
      <c r="BG20" s="523"/>
      <c r="BH20" s="522">
        <v>2.2892857142857141</v>
      </c>
      <c r="BI20" s="523"/>
      <c r="BJ20" s="522">
        <v>1.8821917808219177</v>
      </c>
      <c r="BK20" s="523"/>
      <c r="BL20" s="522">
        <v>4.475609756097561</v>
      </c>
      <c r="BM20" s="523"/>
      <c r="BN20" s="522">
        <v>4.6315789473684212</v>
      </c>
      <c r="BO20" s="523"/>
      <c r="BP20" s="522">
        <v>3.9690721649484537</v>
      </c>
      <c r="BQ20" s="523"/>
      <c r="BR20" s="522">
        <v>4.4096385542168672</v>
      </c>
      <c r="BS20" s="523"/>
      <c r="BT20" s="522">
        <v>2.3666666666666667</v>
      </c>
      <c r="BU20" s="523"/>
      <c r="BV20" s="522">
        <v>2.5154639175257731</v>
      </c>
      <c r="BW20" s="523"/>
      <c r="BX20" s="522">
        <v>1.9388489208633093</v>
      </c>
      <c r="BY20" s="523"/>
      <c r="BZ20" s="522">
        <v>2.2241379310344827</v>
      </c>
      <c r="CA20" s="523"/>
      <c r="CB20" s="522">
        <v>2.2472324723247232</v>
      </c>
      <c r="CC20" s="523"/>
      <c r="CD20" s="522">
        <v>2.3219696969696968</v>
      </c>
      <c r="CE20" s="523"/>
      <c r="CF20" s="522">
        <v>2.50390625</v>
      </c>
      <c r="CG20" s="523"/>
      <c r="CH20" s="522">
        <v>2.218430034129693</v>
      </c>
      <c r="CI20" s="523"/>
      <c r="CJ20" s="522">
        <v>2.2692307692307692</v>
      </c>
      <c r="CK20" s="523"/>
      <c r="CL20" s="522">
        <v>2.1535836177474401</v>
      </c>
      <c r="CM20" s="523"/>
      <c r="CN20" s="522">
        <v>3.2427184466019416</v>
      </c>
      <c r="CO20" s="523"/>
      <c r="CP20" s="522">
        <v>4.907692307692308</v>
      </c>
      <c r="CQ20" s="523"/>
      <c r="CR20" s="522">
        <v>3.5157894736842104</v>
      </c>
      <c r="CS20" s="523"/>
      <c r="CT20" s="522">
        <v>4.3918918918918921</v>
      </c>
      <c r="CU20" s="523"/>
      <c r="CV20" s="522">
        <v>4.24</v>
      </c>
      <c r="CW20" s="523"/>
      <c r="CX20" s="522">
        <v>4.6086956521739131</v>
      </c>
      <c r="CY20" s="523"/>
      <c r="CZ20" s="522">
        <v>2.9041916167664672</v>
      </c>
      <c r="DA20" s="523"/>
      <c r="DB20" s="522">
        <v>3.0894632206759445</v>
      </c>
      <c r="DC20" s="523"/>
      <c r="DD20" s="522">
        <v>2.8998035363457761</v>
      </c>
      <c r="DE20" s="523"/>
      <c r="DF20" s="522">
        <v>0</v>
      </c>
      <c r="DG20" s="523"/>
      <c r="DH20" s="522">
        <v>0</v>
      </c>
      <c r="DI20" s="523"/>
      <c r="DJ20" s="522">
        <v>0</v>
      </c>
      <c r="DK20" s="523"/>
      <c r="DL20" s="522">
        <v>0</v>
      </c>
      <c r="DM20" s="523"/>
      <c r="DN20" s="522">
        <v>0</v>
      </c>
      <c r="DO20" s="523"/>
      <c r="DP20" s="522">
        <v>0</v>
      </c>
      <c r="DQ20" s="523"/>
    </row>
    <row r="21" spans="1:121" s="409" customFormat="1" ht="12.75" hidden="1" customHeight="1" x14ac:dyDescent="0.2">
      <c r="A21" s="408" t="s">
        <v>41</v>
      </c>
      <c r="B21" s="518"/>
      <c r="C21" s="519"/>
      <c r="D21" s="520"/>
      <c r="E21" s="521"/>
      <c r="F21" s="518"/>
      <c r="G21" s="519"/>
      <c r="H21" s="518"/>
      <c r="I21" s="519"/>
      <c r="J21" s="518"/>
      <c r="K21" s="519"/>
      <c r="L21" s="518"/>
      <c r="M21" s="519"/>
      <c r="N21" s="518"/>
      <c r="O21" s="519"/>
      <c r="P21" s="518" t="s">
        <v>221</v>
      </c>
      <c r="Q21" s="519"/>
      <c r="R21" s="518" t="s">
        <v>67</v>
      </c>
      <c r="S21" s="519"/>
      <c r="T21" s="518"/>
      <c r="U21" s="519"/>
      <c r="V21" s="518"/>
      <c r="W21" s="519"/>
      <c r="X21" s="518"/>
      <c r="Y21" s="519"/>
      <c r="Z21" s="518"/>
      <c r="AA21" s="519"/>
      <c r="AB21" s="518"/>
      <c r="AC21" s="519"/>
      <c r="AD21" s="518"/>
      <c r="AE21" s="519"/>
      <c r="AF21" s="522"/>
      <c r="AG21" s="523"/>
      <c r="AH21" s="522"/>
      <c r="AI21" s="523"/>
      <c r="AJ21" s="522"/>
      <c r="AK21" s="523"/>
      <c r="AL21" s="522"/>
      <c r="AM21" s="523"/>
      <c r="AN21" s="522"/>
      <c r="AO21" s="523"/>
      <c r="AP21" s="522"/>
      <c r="AQ21" s="523"/>
      <c r="AR21" s="522"/>
      <c r="AS21" s="523"/>
      <c r="AT21" s="522"/>
      <c r="AU21" s="523"/>
      <c r="AV21" s="522"/>
      <c r="AW21" s="523"/>
      <c r="AX21" s="522"/>
      <c r="AY21" s="523"/>
      <c r="AZ21" s="522" t="s">
        <v>309</v>
      </c>
      <c r="BA21" s="523"/>
      <c r="BB21" s="522" t="s">
        <v>309</v>
      </c>
      <c r="BC21" s="523"/>
      <c r="BD21" s="522" t="s">
        <v>309</v>
      </c>
      <c r="BE21" s="523"/>
      <c r="BF21" s="522" t="s">
        <v>309</v>
      </c>
      <c r="BG21" s="523"/>
      <c r="BH21" s="522" t="s">
        <v>309</v>
      </c>
      <c r="BI21" s="523"/>
      <c r="BJ21" s="522" t="s">
        <v>309</v>
      </c>
      <c r="BK21" s="523"/>
      <c r="BL21" s="522" t="s">
        <v>309</v>
      </c>
      <c r="BM21" s="523"/>
      <c r="BN21" s="522" t="s">
        <v>309</v>
      </c>
      <c r="BO21" s="523"/>
      <c r="BP21" s="522" t="s">
        <v>309</v>
      </c>
      <c r="BQ21" s="523"/>
      <c r="BR21" s="522" t="s">
        <v>309</v>
      </c>
      <c r="BS21" s="523"/>
      <c r="BT21" s="522" t="s">
        <v>309</v>
      </c>
      <c r="BU21" s="523"/>
      <c r="BV21" s="522">
        <v>0</v>
      </c>
      <c r="BW21" s="523"/>
      <c r="BX21" s="522">
        <v>0</v>
      </c>
      <c r="BY21" s="523"/>
      <c r="BZ21" s="522">
        <v>0</v>
      </c>
      <c r="CA21" s="523"/>
      <c r="CB21" s="522">
        <v>0</v>
      </c>
      <c r="CC21" s="523"/>
      <c r="CD21" s="522">
        <v>0</v>
      </c>
      <c r="CE21" s="523"/>
      <c r="CF21" s="522">
        <v>0</v>
      </c>
      <c r="CG21" s="523"/>
      <c r="CH21" s="522">
        <v>0</v>
      </c>
      <c r="CI21" s="523"/>
      <c r="CJ21" s="522">
        <v>0</v>
      </c>
      <c r="CK21" s="523"/>
      <c r="CL21" s="522" t="s">
        <v>309</v>
      </c>
      <c r="CM21" s="523"/>
      <c r="CN21" s="522">
        <v>0</v>
      </c>
      <c r="CO21" s="523"/>
      <c r="CP21" s="522">
        <v>0</v>
      </c>
      <c r="CQ21" s="523"/>
      <c r="CR21" s="522">
        <v>0</v>
      </c>
      <c r="CS21" s="523"/>
      <c r="CT21" s="522">
        <v>0</v>
      </c>
      <c r="CU21" s="523"/>
      <c r="CV21" s="522">
        <v>0</v>
      </c>
      <c r="CW21" s="523"/>
      <c r="CX21" s="522">
        <v>0</v>
      </c>
      <c r="CY21" s="523"/>
      <c r="CZ21" s="522"/>
      <c r="DA21" s="523"/>
      <c r="DB21" s="522"/>
      <c r="DC21" s="523"/>
      <c r="DD21" s="522"/>
      <c r="DE21" s="523"/>
      <c r="DF21" s="522">
        <v>0</v>
      </c>
      <c r="DG21" s="523"/>
      <c r="DH21" s="522">
        <v>0</v>
      </c>
      <c r="DI21" s="523"/>
      <c r="DJ21" s="522">
        <v>0</v>
      </c>
      <c r="DK21" s="523"/>
      <c r="DL21" s="522">
        <v>0</v>
      </c>
      <c r="DM21" s="523"/>
      <c r="DN21" s="522">
        <v>0</v>
      </c>
      <c r="DO21" s="523"/>
      <c r="DP21" s="522">
        <v>0</v>
      </c>
      <c r="DQ21" s="523"/>
    </row>
    <row r="22" spans="1:121" s="409" customFormat="1" ht="12.75" hidden="1" customHeight="1" x14ac:dyDescent="0.2">
      <c r="A22" s="408" t="s">
        <v>310</v>
      </c>
      <c r="B22" s="518"/>
      <c r="C22" s="519"/>
      <c r="D22" s="520"/>
      <c r="E22" s="521"/>
      <c r="F22" s="518"/>
      <c r="G22" s="519"/>
      <c r="H22" s="518"/>
      <c r="I22" s="519"/>
      <c r="J22" s="518"/>
      <c r="K22" s="519"/>
      <c r="L22" s="518"/>
      <c r="M22" s="519"/>
      <c r="N22" s="518"/>
      <c r="O22" s="519"/>
      <c r="P22" s="518"/>
      <c r="Q22" s="519"/>
      <c r="R22" s="518" t="s">
        <v>67</v>
      </c>
      <c r="S22" s="519"/>
      <c r="T22" s="518"/>
      <c r="U22" s="519"/>
      <c r="V22" s="518"/>
      <c r="W22" s="519"/>
      <c r="X22" s="518"/>
      <c r="Y22" s="519"/>
      <c r="Z22" s="518"/>
      <c r="AA22" s="519"/>
      <c r="AB22" s="518"/>
      <c r="AC22" s="519"/>
      <c r="AD22" s="518"/>
      <c r="AE22" s="519"/>
      <c r="AF22" s="522"/>
      <c r="AG22" s="523"/>
      <c r="AH22" s="522"/>
      <c r="AI22" s="523"/>
      <c r="AJ22" s="522"/>
      <c r="AK22" s="523"/>
      <c r="AL22" s="522"/>
      <c r="AM22" s="523"/>
      <c r="AN22" s="522"/>
      <c r="AO22" s="523"/>
      <c r="AP22" s="522"/>
      <c r="AQ22" s="523"/>
      <c r="AR22" s="522"/>
      <c r="AS22" s="523"/>
      <c r="AT22" s="522"/>
      <c r="AU22" s="523"/>
      <c r="AV22" s="522"/>
      <c r="AW22" s="523"/>
      <c r="AX22" s="522"/>
      <c r="AY22" s="523"/>
      <c r="AZ22" s="522">
        <v>3.4</v>
      </c>
      <c r="BA22" s="523"/>
      <c r="BB22" s="522">
        <v>2.75</v>
      </c>
      <c r="BC22" s="523"/>
      <c r="BD22" s="522">
        <v>5.25</v>
      </c>
      <c r="BE22" s="523"/>
      <c r="BF22" s="522">
        <v>3.8</v>
      </c>
      <c r="BG22" s="523"/>
      <c r="BH22" s="522">
        <v>2.6428571428571428</v>
      </c>
      <c r="BI22" s="523"/>
      <c r="BJ22" s="522">
        <v>2.9230769230769229</v>
      </c>
      <c r="BK22" s="523"/>
      <c r="BL22" s="522">
        <v>5.125</v>
      </c>
      <c r="BM22" s="523"/>
      <c r="BN22" s="522">
        <v>2.9230769230769229</v>
      </c>
      <c r="BO22" s="523"/>
      <c r="BP22" s="522">
        <v>4.6363636363636367</v>
      </c>
      <c r="BQ22" s="523"/>
      <c r="BR22" s="522" t="s">
        <v>309</v>
      </c>
      <c r="BS22" s="523"/>
      <c r="BT22" s="522">
        <v>3</v>
      </c>
      <c r="BU22" s="523"/>
      <c r="BV22" s="522">
        <v>0</v>
      </c>
      <c r="BW22" s="523"/>
      <c r="BX22" s="522">
        <v>0</v>
      </c>
      <c r="BY22" s="523"/>
      <c r="BZ22" s="522">
        <v>0</v>
      </c>
      <c r="CA22" s="523"/>
      <c r="CB22" s="522">
        <v>0</v>
      </c>
      <c r="CC22" s="523"/>
      <c r="CD22" s="522">
        <v>0</v>
      </c>
      <c r="CE22" s="523"/>
      <c r="CF22" s="522">
        <v>0</v>
      </c>
      <c r="CG22" s="523"/>
      <c r="CH22" s="522">
        <v>0</v>
      </c>
      <c r="CI22" s="523"/>
      <c r="CJ22" s="522">
        <v>0</v>
      </c>
      <c r="CK22" s="523"/>
      <c r="CL22" s="522">
        <v>3.0833333333333335</v>
      </c>
      <c r="CM22" s="523"/>
      <c r="CN22" s="522">
        <v>0</v>
      </c>
      <c r="CO22" s="523"/>
      <c r="CP22" s="522">
        <v>0</v>
      </c>
      <c r="CQ22" s="523"/>
      <c r="CR22" s="522">
        <v>0</v>
      </c>
      <c r="CS22" s="523"/>
      <c r="CT22" s="522">
        <v>0</v>
      </c>
      <c r="CU22" s="523"/>
      <c r="CV22" s="522">
        <v>0</v>
      </c>
      <c r="CW22" s="523"/>
      <c r="CX22" s="522">
        <v>0</v>
      </c>
      <c r="CY22" s="523"/>
      <c r="CZ22" s="522"/>
      <c r="DA22" s="523"/>
      <c r="DB22" s="522"/>
      <c r="DC22" s="523"/>
      <c r="DD22" s="522"/>
      <c r="DE22" s="523"/>
      <c r="DF22" s="522">
        <v>0</v>
      </c>
      <c r="DG22" s="523"/>
      <c r="DH22" s="522">
        <v>0</v>
      </c>
      <c r="DI22" s="523"/>
      <c r="DJ22" s="522">
        <v>0</v>
      </c>
      <c r="DK22" s="523"/>
      <c r="DL22" s="522">
        <v>0</v>
      </c>
      <c r="DM22" s="523"/>
      <c r="DN22" s="522">
        <v>0</v>
      </c>
      <c r="DO22" s="523"/>
      <c r="DP22" s="522">
        <v>0</v>
      </c>
      <c r="DQ22" s="523"/>
    </row>
    <row r="23" spans="1:121" s="409" customFormat="1" ht="12.75" hidden="1" customHeight="1" x14ac:dyDescent="0.2">
      <c r="A23" s="408" t="s">
        <v>311</v>
      </c>
      <c r="B23" s="518"/>
      <c r="C23" s="519"/>
      <c r="D23" s="520"/>
      <c r="E23" s="521"/>
      <c r="F23" s="518"/>
      <c r="G23" s="519"/>
      <c r="H23" s="518"/>
      <c r="I23" s="519"/>
      <c r="J23" s="518"/>
      <c r="K23" s="519"/>
      <c r="L23" s="518"/>
      <c r="M23" s="519"/>
      <c r="N23" s="518"/>
      <c r="O23" s="519"/>
      <c r="P23" s="518" t="s">
        <v>221</v>
      </c>
      <c r="Q23" s="519"/>
      <c r="R23" s="518" t="s">
        <v>67</v>
      </c>
      <c r="S23" s="519"/>
      <c r="T23" s="518"/>
      <c r="U23" s="519"/>
      <c r="V23" s="518"/>
      <c r="W23" s="519"/>
      <c r="X23" s="518"/>
      <c r="Y23" s="519"/>
      <c r="Z23" s="518"/>
      <c r="AA23" s="519"/>
      <c r="AB23" s="518"/>
      <c r="AC23" s="519"/>
      <c r="AD23" s="518"/>
      <c r="AE23" s="519"/>
      <c r="AF23" s="522"/>
      <c r="AG23" s="523"/>
      <c r="AH23" s="522"/>
      <c r="AI23" s="523"/>
      <c r="AJ23" s="522"/>
      <c r="AK23" s="523"/>
      <c r="AL23" s="522"/>
      <c r="AM23" s="523"/>
      <c r="AN23" s="522"/>
      <c r="AO23" s="523"/>
      <c r="AP23" s="522"/>
      <c r="AQ23" s="523"/>
      <c r="AR23" s="522"/>
      <c r="AS23" s="523"/>
      <c r="AT23" s="522"/>
      <c r="AU23" s="523"/>
      <c r="AV23" s="522"/>
      <c r="AW23" s="523"/>
      <c r="AX23" s="522"/>
      <c r="AY23" s="523"/>
      <c r="AZ23" s="522" t="s">
        <v>309</v>
      </c>
      <c r="BA23" s="523"/>
      <c r="BB23" s="522" t="s">
        <v>309</v>
      </c>
      <c r="BC23" s="523"/>
      <c r="BD23" s="522" t="s">
        <v>309</v>
      </c>
      <c r="BE23" s="523"/>
      <c r="BF23" s="522" t="s">
        <v>309</v>
      </c>
      <c r="BG23" s="523"/>
      <c r="BH23" s="522" t="s">
        <v>309</v>
      </c>
      <c r="BI23" s="523"/>
      <c r="BJ23" s="522" t="s">
        <v>309</v>
      </c>
      <c r="BK23" s="523"/>
      <c r="BL23" s="522" t="s">
        <v>309</v>
      </c>
      <c r="BM23" s="523"/>
      <c r="BN23" s="522" t="s">
        <v>309</v>
      </c>
      <c r="BO23" s="523"/>
      <c r="BP23" s="522" t="s">
        <v>309</v>
      </c>
      <c r="BQ23" s="523"/>
      <c r="BR23" s="522" t="s">
        <v>309</v>
      </c>
      <c r="BS23" s="523"/>
      <c r="BT23" s="522" t="s">
        <v>309</v>
      </c>
      <c r="BU23" s="523"/>
      <c r="BV23" s="522">
        <v>0</v>
      </c>
      <c r="BW23" s="523"/>
      <c r="BX23" s="522">
        <v>0</v>
      </c>
      <c r="BY23" s="523"/>
      <c r="BZ23" s="522">
        <v>0</v>
      </c>
      <c r="CA23" s="523"/>
      <c r="CB23" s="522">
        <v>0</v>
      </c>
      <c r="CC23" s="523"/>
      <c r="CD23" s="522">
        <v>0</v>
      </c>
      <c r="CE23" s="523"/>
      <c r="CF23" s="522">
        <v>0</v>
      </c>
      <c r="CG23" s="523"/>
      <c r="CH23" s="522">
        <v>0</v>
      </c>
      <c r="CI23" s="523"/>
      <c r="CJ23" s="522">
        <v>0</v>
      </c>
      <c r="CK23" s="523"/>
      <c r="CL23" s="522" t="s">
        <v>309</v>
      </c>
      <c r="CM23" s="523"/>
      <c r="CN23" s="522">
        <v>0</v>
      </c>
      <c r="CO23" s="523"/>
      <c r="CP23" s="522">
        <v>0</v>
      </c>
      <c r="CQ23" s="523"/>
      <c r="CR23" s="522">
        <v>0</v>
      </c>
      <c r="CS23" s="523"/>
      <c r="CT23" s="522">
        <v>0</v>
      </c>
      <c r="CU23" s="523"/>
      <c r="CV23" s="522">
        <v>0</v>
      </c>
      <c r="CW23" s="523"/>
      <c r="CX23" s="522">
        <v>0</v>
      </c>
      <c r="CY23" s="523"/>
      <c r="CZ23" s="522"/>
      <c r="DA23" s="523"/>
      <c r="DB23" s="522"/>
      <c r="DC23" s="523"/>
      <c r="DD23" s="522"/>
      <c r="DE23" s="523"/>
      <c r="DF23" s="522">
        <v>0</v>
      </c>
      <c r="DG23" s="523"/>
      <c r="DH23" s="522">
        <v>0</v>
      </c>
      <c r="DI23" s="523"/>
      <c r="DJ23" s="522">
        <v>0</v>
      </c>
      <c r="DK23" s="523"/>
      <c r="DL23" s="522">
        <v>0</v>
      </c>
      <c r="DM23" s="523"/>
      <c r="DN23" s="522">
        <v>0</v>
      </c>
      <c r="DO23" s="523"/>
      <c r="DP23" s="522">
        <v>0</v>
      </c>
      <c r="DQ23" s="523"/>
    </row>
    <row r="24" spans="1:121" s="409" customFormat="1" x14ac:dyDescent="0.2">
      <c r="A24" s="408" t="s">
        <v>312</v>
      </c>
      <c r="B24" s="518"/>
      <c r="C24" s="519"/>
      <c r="D24" s="520"/>
      <c r="E24" s="521"/>
      <c r="F24" s="518"/>
      <c r="G24" s="519"/>
      <c r="H24" s="518"/>
      <c r="I24" s="519"/>
      <c r="J24" s="518"/>
      <c r="K24" s="519"/>
      <c r="L24" s="518"/>
      <c r="M24" s="519"/>
      <c r="N24" s="518"/>
      <c r="O24" s="519"/>
      <c r="P24" s="518"/>
      <c r="Q24" s="519"/>
      <c r="R24" s="518">
        <v>7.59</v>
      </c>
      <c r="S24" s="519"/>
      <c r="T24" s="518">
        <v>7.59</v>
      </c>
      <c r="U24" s="519"/>
      <c r="V24" s="518">
        <v>5.15</v>
      </c>
      <c r="W24" s="519"/>
      <c r="X24" s="518">
        <v>6.89</v>
      </c>
      <c r="Y24" s="519"/>
      <c r="Z24" s="518">
        <v>17.625</v>
      </c>
      <c r="AA24" s="519"/>
      <c r="AB24" s="518">
        <v>29.777777777777779</v>
      </c>
      <c r="AC24" s="519"/>
      <c r="AD24" s="518">
        <v>23.25</v>
      </c>
      <c r="AE24" s="519"/>
      <c r="AF24" s="522">
        <v>17.75</v>
      </c>
      <c r="AG24" s="523"/>
      <c r="AH24" s="522">
        <v>22.692307692307693</v>
      </c>
      <c r="AI24" s="523"/>
      <c r="AJ24" s="522">
        <v>18.533333333333335</v>
      </c>
      <c r="AK24" s="523"/>
      <c r="AL24" s="522">
        <v>22.692307692307693</v>
      </c>
      <c r="AM24" s="523"/>
      <c r="AN24" s="522">
        <v>18.2</v>
      </c>
      <c r="AO24" s="523"/>
      <c r="AP24" s="522">
        <v>13.157894736842104</v>
      </c>
      <c r="AQ24" s="523"/>
      <c r="AR24" s="522">
        <v>17.625</v>
      </c>
      <c r="AS24" s="523"/>
      <c r="AT24" s="522">
        <v>13.25</v>
      </c>
      <c r="AU24" s="523"/>
      <c r="AV24" s="522">
        <v>13.238095238095237</v>
      </c>
      <c r="AW24" s="523"/>
      <c r="AX24" s="522">
        <v>15.888888888888889</v>
      </c>
      <c r="AY24" s="523"/>
      <c r="AZ24" s="522" t="s">
        <v>309</v>
      </c>
      <c r="BA24" s="523"/>
      <c r="BB24" s="522">
        <v>21.142857142857142</v>
      </c>
      <c r="BC24" s="523"/>
      <c r="BD24" s="522">
        <v>27.09090909090909</v>
      </c>
      <c r="BE24" s="523"/>
      <c r="BF24" s="522">
        <v>21.428571428571427</v>
      </c>
      <c r="BG24" s="523"/>
      <c r="BH24" s="522">
        <v>15.421052631578947</v>
      </c>
      <c r="BI24" s="523"/>
      <c r="BJ24" s="522">
        <v>19.3125</v>
      </c>
      <c r="BK24" s="523"/>
      <c r="BL24" s="522">
        <v>19.066666666666666</v>
      </c>
      <c r="BM24" s="523"/>
      <c r="BN24" s="522">
        <v>11.458333333333334</v>
      </c>
      <c r="BO24" s="523"/>
      <c r="BP24" s="522">
        <v>15.684210526315789</v>
      </c>
      <c r="BQ24" s="523"/>
      <c r="BR24" s="522">
        <v>27.09090909090909</v>
      </c>
      <c r="BS24" s="523"/>
      <c r="BT24" s="522">
        <v>15.473684210526315</v>
      </c>
      <c r="BU24" s="523"/>
      <c r="BV24" s="522">
        <v>23.307692307692307</v>
      </c>
      <c r="BW24" s="523"/>
      <c r="BX24" s="522">
        <v>24.09090909090909</v>
      </c>
      <c r="BY24" s="523"/>
      <c r="BZ24" s="522">
        <v>18.9375</v>
      </c>
      <c r="CA24" s="523"/>
      <c r="CB24" s="522">
        <v>19</v>
      </c>
      <c r="CC24" s="523"/>
      <c r="CD24" s="522">
        <v>19.125</v>
      </c>
      <c r="CE24" s="523"/>
      <c r="CF24" s="522">
        <v>13.142857142857142</v>
      </c>
      <c r="CG24" s="523"/>
      <c r="CH24" s="522">
        <v>22.384615384615383</v>
      </c>
      <c r="CI24" s="523"/>
      <c r="CJ24" s="522">
        <v>20</v>
      </c>
      <c r="CK24" s="523"/>
      <c r="CL24" s="522">
        <v>22.5</v>
      </c>
      <c r="CM24" s="523"/>
      <c r="CN24" s="522">
        <v>13.789473684210526</v>
      </c>
      <c r="CO24" s="523"/>
      <c r="CP24" s="522">
        <v>17.466666666666665</v>
      </c>
      <c r="CQ24" s="523"/>
      <c r="CR24" s="522">
        <v>22.846153846153847</v>
      </c>
      <c r="CS24" s="523"/>
      <c r="CT24" s="522">
        <v>18</v>
      </c>
      <c r="CU24" s="523"/>
      <c r="CV24" s="522">
        <v>35.571428571428569</v>
      </c>
      <c r="CW24" s="523"/>
      <c r="CX24" s="522">
        <v>13.684210526315789</v>
      </c>
      <c r="CY24" s="523"/>
      <c r="CZ24" s="522">
        <v>17.642857142857142</v>
      </c>
      <c r="DA24" s="523"/>
      <c r="DB24" s="522">
        <v>34.375</v>
      </c>
      <c r="DC24" s="523"/>
      <c r="DD24" s="522">
        <v>13.6</v>
      </c>
      <c r="DE24" s="523"/>
      <c r="DF24" s="522">
        <v>0</v>
      </c>
      <c r="DG24" s="523"/>
      <c r="DH24" s="522">
        <v>0</v>
      </c>
      <c r="DI24" s="523"/>
      <c r="DJ24" s="522">
        <v>0</v>
      </c>
      <c r="DK24" s="523"/>
      <c r="DL24" s="522">
        <v>0</v>
      </c>
      <c r="DM24" s="523"/>
      <c r="DN24" s="522">
        <v>0</v>
      </c>
      <c r="DO24" s="523"/>
      <c r="DP24" s="522">
        <v>0</v>
      </c>
      <c r="DQ24" s="523"/>
    </row>
    <row r="25" spans="1:121" s="411" customFormat="1" x14ac:dyDescent="0.2">
      <c r="A25" s="410" t="s">
        <v>313</v>
      </c>
      <c r="B25" s="524"/>
      <c r="C25" s="525"/>
      <c r="D25" s="524"/>
      <c r="E25" s="525"/>
      <c r="F25" s="524"/>
      <c r="G25" s="525"/>
      <c r="H25" s="524"/>
      <c r="I25" s="525"/>
      <c r="J25" s="524"/>
      <c r="K25" s="525"/>
      <c r="L25" s="524"/>
      <c r="M25" s="525"/>
      <c r="N25" s="524"/>
      <c r="O25" s="525"/>
      <c r="P25" s="524">
        <v>3.74</v>
      </c>
      <c r="Q25" s="525"/>
      <c r="R25" s="524">
        <v>4.07</v>
      </c>
      <c r="S25" s="525"/>
      <c r="T25" s="524">
        <v>3.53</v>
      </c>
      <c r="U25" s="525"/>
      <c r="V25" s="524">
        <v>4.05</v>
      </c>
      <c r="W25" s="525"/>
      <c r="X25" s="524">
        <v>4.4400000000000004</v>
      </c>
      <c r="Y25" s="525"/>
      <c r="Z25" s="524">
        <v>4.0765306122448983</v>
      </c>
      <c r="AA25" s="525"/>
      <c r="AB25" s="524">
        <v>3.9169054441260744</v>
      </c>
      <c r="AC25" s="525"/>
      <c r="AD25" s="524">
        <v>3.7412935323383083</v>
      </c>
      <c r="AE25" s="525"/>
      <c r="AF25" s="524">
        <v>4.4854651162790695</v>
      </c>
      <c r="AG25" s="525"/>
      <c r="AH25" s="524">
        <v>4.2649350649350648</v>
      </c>
      <c r="AI25" s="525"/>
      <c r="AJ25" s="524">
        <v>4.2062146892655363</v>
      </c>
      <c r="AK25" s="525"/>
      <c r="AL25" s="524">
        <v>4.4821917808219176</v>
      </c>
      <c r="AM25" s="525"/>
      <c r="AN25" s="524">
        <v>3.9813519813519815</v>
      </c>
      <c r="AO25" s="525"/>
      <c r="AP25" s="524">
        <v>3.9141414141414139</v>
      </c>
      <c r="AQ25" s="525"/>
      <c r="AR25" s="524">
        <v>4.3031088082901556</v>
      </c>
      <c r="AS25" s="525"/>
      <c r="AT25" s="524">
        <v>4.5172413793103452</v>
      </c>
      <c r="AU25" s="525"/>
      <c r="AV25" s="524">
        <v>3.7768240343347639</v>
      </c>
      <c r="AW25" s="525"/>
      <c r="AX25" s="524">
        <v>4.0160550458715596</v>
      </c>
      <c r="AY25" s="525"/>
      <c r="AZ25" s="524">
        <v>13</v>
      </c>
      <c r="BA25" s="525"/>
      <c r="BB25" s="524">
        <v>4.1805869074492099</v>
      </c>
      <c r="BC25" s="525"/>
      <c r="BD25" s="524">
        <v>4.3267973856209148</v>
      </c>
      <c r="BE25" s="525"/>
      <c r="BF25" s="524">
        <v>4.2024539877300615</v>
      </c>
      <c r="BG25" s="525"/>
      <c r="BH25" s="524">
        <v>4.2452025586353948</v>
      </c>
      <c r="BI25" s="525"/>
      <c r="BJ25" s="524">
        <v>3.6417391304347828</v>
      </c>
      <c r="BK25" s="525"/>
      <c r="BL25" s="524">
        <v>3.693548387096774</v>
      </c>
      <c r="BM25" s="525"/>
      <c r="BN25" s="524">
        <v>3.8313953488372094</v>
      </c>
      <c r="BO25" s="525"/>
      <c r="BP25" s="524">
        <v>4.3083164300202839</v>
      </c>
      <c r="BQ25" s="525"/>
      <c r="BR25" s="524">
        <v>4.4307359307359304</v>
      </c>
      <c r="BS25" s="525"/>
      <c r="BT25" s="524">
        <v>4.2096436058700206</v>
      </c>
      <c r="BU25" s="525"/>
      <c r="BV25" s="524">
        <f>desempenho!BT8</f>
        <v>4.04</v>
      </c>
      <c r="BW25" s="525"/>
      <c r="BX25" s="524">
        <v>3.8079331941544887</v>
      </c>
      <c r="BY25" s="525"/>
      <c r="BZ25" s="524">
        <v>4.3991507430997876</v>
      </c>
      <c r="CA25" s="525"/>
      <c r="CB25" s="524">
        <v>4.0889830508474576</v>
      </c>
      <c r="CC25" s="525"/>
      <c r="CD25" s="524">
        <v>4.3390557939914167</v>
      </c>
      <c r="CE25" s="525"/>
      <c r="CF25" s="524">
        <v>4.3304157549234139</v>
      </c>
      <c r="CG25" s="525"/>
      <c r="CH25" s="524">
        <v>4.1303462321792264</v>
      </c>
      <c r="CI25" s="525"/>
      <c r="CJ25" s="524">
        <v>3.9503968253968256</v>
      </c>
      <c r="CK25" s="525"/>
      <c r="CL25" s="524">
        <v>3.8329938900203664</v>
      </c>
      <c r="CM25" s="525"/>
      <c r="CN25" s="524">
        <v>3.6920152091254752</v>
      </c>
      <c r="CO25" s="525"/>
      <c r="CP25" s="524">
        <v>4.0062630480167014</v>
      </c>
      <c r="CQ25" s="525"/>
      <c r="CR25" s="524">
        <v>3.8307392996108951</v>
      </c>
      <c r="CS25" s="525"/>
      <c r="CT25" s="524">
        <v>4.0249480249480252</v>
      </c>
      <c r="CU25" s="525"/>
      <c r="CV25" s="524">
        <v>3.8280922431865827</v>
      </c>
      <c r="CW25" s="525"/>
      <c r="CX25" s="524">
        <v>4.2176656151419563</v>
      </c>
      <c r="CY25" s="525"/>
      <c r="CZ25" s="524">
        <v>4.1240208877284594</v>
      </c>
      <c r="DA25" s="525"/>
      <c r="DB25" s="524">
        <v>4.6480519480519478</v>
      </c>
      <c r="DC25" s="525"/>
      <c r="DD25" s="524">
        <v>4.5172872340425529</v>
      </c>
      <c r="DE25" s="525"/>
      <c r="DF25" s="524">
        <v>0</v>
      </c>
      <c r="DG25" s="525"/>
      <c r="DH25" s="524">
        <v>0</v>
      </c>
      <c r="DI25" s="525"/>
      <c r="DJ25" s="524">
        <v>0</v>
      </c>
      <c r="DK25" s="525"/>
      <c r="DL25" s="524">
        <v>0</v>
      </c>
      <c r="DM25" s="525"/>
      <c r="DN25" s="524">
        <v>0</v>
      </c>
      <c r="DO25" s="525"/>
      <c r="DP25" s="524">
        <v>0</v>
      </c>
      <c r="DQ25" s="525"/>
    </row>
    <row r="26" spans="1:121" x14ac:dyDescent="0.2">
      <c r="A26" s="405"/>
      <c r="B26" s="406"/>
      <c r="C26" s="406"/>
      <c r="D26" s="406"/>
      <c r="E26" s="406"/>
      <c r="F26" s="406"/>
      <c r="G26" s="406"/>
      <c r="H26" s="406"/>
      <c r="I26" s="406"/>
      <c r="J26" s="406"/>
      <c r="K26" s="406"/>
      <c r="L26" s="406"/>
      <c r="M26" s="406"/>
      <c r="N26" s="406"/>
      <c r="O26" s="406"/>
      <c r="P26" s="406"/>
      <c r="Q26" s="406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  <c r="AL26" s="406"/>
      <c r="AM26" s="406"/>
      <c r="AN26" s="406"/>
      <c r="AO26" s="406"/>
      <c r="AP26" s="406"/>
      <c r="AQ26" s="406"/>
      <c r="AR26" s="406"/>
      <c r="AS26" s="406"/>
      <c r="AT26" s="406"/>
      <c r="AU26" s="406"/>
      <c r="AV26" s="406"/>
      <c r="AW26" s="406"/>
      <c r="AX26" s="406"/>
      <c r="AY26" s="406"/>
      <c r="AZ26" s="406"/>
      <c r="BA26" s="406"/>
      <c r="BB26" s="406"/>
      <c r="BC26" s="406"/>
      <c r="BD26" s="406"/>
      <c r="BE26" s="406"/>
      <c r="BF26" s="406"/>
      <c r="BG26" s="406"/>
      <c r="BH26" s="406"/>
      <c r="BI26" s="406"/>
      <c r="BJ26" s="406"/>
      <c r="BK26" s="406"/>
      <c r="BL26" s="406"/>
      <c r="BM26" s="406"/>
      <c r="BN26" s="406"/>
      <c r="BO26" s="406"/>
      <c r="BP26" s="406"/>
      <c r="BQ26" s="406"/>
      <c r="BR26" s="406"/>
      <c r="BS26" s="406"/>
      <c r="BT26" s="406"/>
      <c r="BU26" s="406"/>
      <c r="BV26" s="406"/>
      <c r="BW26" s="406"/>
      <c r="BX26" s="406"/>
      <c r="BY26" s="406"/>
      <c r="BZ26" s="406"/>
      <c r="CA26" s="406"/>
      <c r="CB26" s="406"/>
      <c r="CC26" s="406"/>
      <c r="CD26" s="406"/>
      <c r="CE26" s="406"/>
      <c r="CF26" s="406"/>
      <c r="CG26" s="406"/>
      <c r="CH26" s="406"/>
      <c r="CI26" s="406"/>
      <c r="CJ26" s="406"/>
      <c r="CK26" s="406"/>
      <c r="CL26" s="406"/>
      <c r="CM26" s="406"/>
      <c r="CN26" s="406"/>
      <c r="CO26" s="406"/>
      <c r="CP26" s="406"/>
      <c r="CQ26" s="406"/>
      <c r="CR26" s="406"/>
      <c r="CS26" s="406"/>
      <c r="CT26" s="406"/>
      <c r="CU26" s="406"/>
      <c r="CV26" s="406"/>
      <c r="CW26" s="406"/>
      <c r="CX26" s="406"/>
      <c r="CY26" s="406"/>
      <c r="CZ26" s="406"/>
      <c r="DA26" s="406"/>
      <c r="DB26" s="406"/>
      <c r="DC26" s="406"/>
      <c r="DD26" s="406"/>
      <c r="DE26" s="406"/>
      <c r="DF26" s="406"/>
      <c r="DG26" s="406"/>
      <c r="DH26" s="406"/>
      <c r="DI26" s="406"/>
      <c r="DJ26" s="406"/>
      <c r="DK26" s="406"/>
      <c r="DL26" s="406"/>
      <c r="DM26" s="406"/>
      <c r="DN26" s="406"/>
      <c r="DO26" s="406"/>
      <c r="DP26" s="406"/>
      <c r="DQ26" s="406"/>
    </row>
    <row r="27" spans="1:121" x14ac:dyDescent="0.2">
      <c r="A27" s="397" t="s">
        <v>315</v>
      </c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9"/>
      <c r="Z27" s="398"/>
      <c r="AA27" s="398"/>
      <c r="AB27" s="398"/>
      <c r="AC27" s="398"/>
      <c r="AD27" s="398"/>
      <c r="AE27" s="398"/>
      <c r="AF27" s="398"/>
      <c r="AG27" s="398"/>
      <c r="AH27" s="398"/>
      <c r="AI27" s="398"/>
      <c r="AJ27" s="398"/>
      <c r="AK27" s="398"/>
      <c r="AL27" s="398"/>
      <c r="AM27" s="398"/>
      <c r="AN27" s="398"/>
      <c r="AO27" s="398"/>
      <c r="AP27" s="398"/>
      <c r="AQ27" s="398"/>
      <c r="AR27" s="398"/>
      <c r="AS27" s="398"/>
      <c r="AT27" s="398"/>
      <c r="AU27" s="398"/>
      <c r="AV27" s="398"/>
      <c r="AW27" s="398"/>
      <c r="AX27" s="398"/>
      <c r="AY27" s="398"/>
      <c r="AZ27" s="398"/>
      <c r="BA27" s="398"/>
      <c r="BB27" s="398"/>
      <c r="BC27" s="398"/>
      <c r="BD27" s="398"/>
      <c r="BE27" s="398"/>
      <c r="BF27" s="398"/>
      <c r="BG27" s="398"/>
      <c r="BH27" s="398"/>
      <c r="BI27" s="398"/>
      <c r="BJ27" s="398"/>
      <c r="BK27" s="398"/>
      <c r="BL27" s="398"/>
      <c r="BM27" s="398"/>
      <c r="BN27" s="398"/>
      <c r="BO27" s="398"/>
      <c r="BP27" s="398"/>
      <c r="BQ27" s="398"/>
      <c r="BR27" s="398"/>
      <c r="BS27" s="398"/>
      <c r="BT27" s="398"/>
      <c r="BU27" s="398"/>
      <c r="BV27" s="398"/>
      <c r="BW27" s="398"/>
      <c r="BX27" s="398"/>
      <c r="BY27" s="398"/>
      <c r="BZ27" s="398"/>
      <c r="CA27" s="398"/>
      <c r="CB27" s="398"/>
      <c r="CC27" s="398"/>
      <c r="CD27" s="398"/>
      <c r="CE27" s="398"/>
      <c r="CF27" s="398"/>
      <c r="CG27" s="398"/>
      <c r="CH27" s="398"/>
      <c r="CI27" s="398"/>
      <c r="CJ27" s="398"/>
      <c r="CK27" s="398"/>
      <c r="CL27" s="398"/>
      <c r="CM27" s="398"/>
      <c r="CN27" s="398"/>
      <c r="CO27" s="398"/>
      <c r="CP27" s="398"/>
      <c r="CQ27" s="398"/>
      <c r="CR27" s="398"/>
      <c r="CS27" s="398"/>
      <c r="CT27" s="398"/>
      <c r="CU27" s="398"/>
      <c r="CV27" s="398"/>
      <c r="CW27" s="398"/>
      <c r="CX27" s="398"/>
      <c r="CY27" s="398"/>
      <c r="CZ27" s="398"/>
      <c r="DA27" s="398"/>
      <c r="DB27" s="398"/>
      <c r="DC27" s="398"/>
      <c r="DD27" s="398"/>
      <c r="DE27" s="398"/>
      <c r="DF27" s="398"/>
      <c r="DG27" s="398"/>
      <c r="DH27" s="398"/>
      <c r="DI27" s="398"/>
      <c r="DJ27" s="398"/>
      <c r="DK27" s="398"/>
      <c r="DL27" s="398"/>
      <c r="DM27" s="398"/>
      <c r="DN27" s="398"/>
      <c r="DO27" s="398"/>
      <c r="DP27" s="398"/>
      <c r="DQ27" s="398"/>
    </row>
    <row r="28" spans="1:121" s="401" customFormat="1" x14ac:dyDescent="0.2">
      <c r="A28" s="407" t="s">
        <v>306</v>
      </c>
      <c r="B28" s="503">
        <v>44562</v>
      </c>
      <c r="C28" s="504"/>
      <c r="D28" s="503">
        <v>44593</v>
      </c>
      <c r="E28" s="504"/>
      <c r="F28" s="503">
        <v>44621</v>
      </c>
      <c r="G28" s="504"/>
      <c r="H28" s="503">
        <v>44652</v>
      </c>
      <c r="I28" s="504"/>
      <c r="J28" s="503">
        <v>44682</v>
      </c>
      <c r="K28" s="504"/>
      <c r="L28" s="503">
        <v>44713</v>
      </c>
      <c r="M28" s="504"/>
      <c r="N28" s="503">
        <v>44743</v>
      </c>
      <c r="O28" s="504"/>
      <c r="P28" s="503">
        <v>44774</v>
      </c>
      <c r="Q28" s="504"/>
      <c r="R28" s="503">
        <v>44805</v>
      </c>
      <c r="S28" s="504"/>
      <c r="T28" s="503">
        <v>44835</v>
      </c>
      <c r="U28" s="504"/>
      <c r="V28" s="503">
        <v>44866</v>
      </c>
      <c r="W28" s="504"/>
      <c r="X28" s="503">
        <v>44896</v>
      </c>
      <c r="Y28" s="504"/>
      <c r="Z28" s="503" t="e">
        <f ca="1">Z18</f>
        <v>#NAME?</v>
      </c>
      <c r="AA28" s="504"/>
      <c r="AB28" s="503" t="e">
        <f ca="1">AB18</f>
        <v>#NAME?</v>
      </c>
      <c r="AC28" s="504"/>
      <c r="AD28" s="503" t="e">
        <f ca="1">AD18</f>
        <v>#NAME?</v>
      </c>
      <c r="AE28" s="504"/>
      <c r="AF28" s="505" t="e">
        <f ca="1">AF18</f>
        <v>#NAME?</v>
      </c>
      <c r="AG28" s="506"/>
      <c r="AH28" s="505" t="e">
        <f ca="1">AH18</f>
        <v>#NAME?</v>
      </c>
      <c r="AI28" s="506"/>
      <c r="AJ28" s="505" t="e">
        <f ca="1">AJ18</f>
        <v>#NAME?</v>
      </c>
      <c r="AK28" s="506"/>
      <c r="AL28" s="505" t="e">
        <f ca="1">AL18</f>
        <v>#NAME?</v>
      </c>
      <c r="AM28" s="506"/>
      <c r="AN28" s="505" t="e">
        <f ca="1">AN18</f>
        <v>#NAME?</v>
      </c>
      <c r="AO28" s="506"/>
      <c r="AP28" s="505" t="e">
        <f ca="1">AP18</f>
        <v>#NAME?</v>
      </c>
      <c r="AQ28" s="506"/>
      <c r="AR28" s="505" t="e">
        <f ca="1">AR18</f>
        <v>#NAME?</v>
      </c>
      <c r="AS28" s="506"/>
      <c r="AT28" s="505" t="e">
        <f ca="1">AT18</f>
        <v>#NAME?</v>
      </c>
      <c r="AU28" s="506"/>
      <c r="AV28" s="505" t="e">
        <f ca="1">AV18</f>
        <v>#NAME?</v>
      </c>
      <c r="AW28" s="506"/>
      <c r="AX28" s="505" t="e">
        <f ca="1">AX18</f>
        <v>#NAME?</v>
      </c>
      <c r="AY28" s="506"/>
      <c r="AZ28" s="505" t="e">
        <f ca="1">AZ$8</f>
        <v>#NAME?</v>
      </c>
      <c r="BA28" s="506"/>
      <c r="BB28" s="505" t="e">
        <f ca="1">BB$8</f>
        <v>#NAME?</v>
      </c>
      <c r="BC28" s="506"/>
      <c r="BD28" s="505" t="e">
        <f ca="1">BD$8</f>
        <v>#NAME?</v>
      </c>
      <c r="BE28" s="506"/>
      <c r="BF28" s="505" t="e">
        <f ca="1">BF$8</f>
        <v>#NAME?</v>
      </c>
      <c r="BG28" s="506"/>
      <c r="BH28" s="505" t="e">
        <f ca="1">BH$8</f>
        <v>#NAME?</v>
      </c>
      <c r="BI28" s="506"/>
      <c r="BJ28" s="505" t="e">
        <f ca="1">BJ$8</f>
        <v>#NAME?</v>
      </c>
      <c r="BK28" s="506"/>
      <c r="BL28" s="505" t="e">
        <f ca="1">BL$8</f>
        <v>#NAME?</v>
      </c>
      <c r="BM28" s="506"/>
      <c r="BN28" s="505" t="e">
        <f ca="1">BN$8</f>
        <v>#NAME?</v>
      </c>
      <c r="BO28" s="506"/>
      <c r="BP28" s="505" t="e">
        <f ca="1">BP$8</f>
        <v>#NAME?</v>
      </c>
      <c r="BQ28" s="506"/>
      <c r="BR28" s="505" t="e">
        <f ca="1">BR$8</f>
        <v>#NAME?</v>
      </c>
      <c r="BS28" s="506"/>
      <c r="BT28" s="505" t="e">
        <f ca="1">BT$8</f>
        <v>#NAME?</v>
      </c>
      <c r="BU28" s="506"/>
      <c r="BV28" s="505" t="e">
        <f ca="1">BV$8</f>
        <v>#NAME?</v>
      </c>
      <c r="BW28" s="506"/>
      <c r="BX28" s="505" t="e">
        <f ca="1">BX$8</f>
        <v>#NAME?</v>
      </c>
      <c r="BY28" s="506"/>
      <c r="BZ28" s="505" t="e">
        <f ca="1">BZ$8</f>
        <v>#NAME?</v>
      </c>
      <c r="CA28" s="506"/>
      <c r="CB28" s="505" t="e">
        <f ca="1">CB$8</f>
        <v>#NAME?</v>
      </c>
      <c r="CC28" s="506"/>
      <c r="CD28" s="505" t="e">
        <f ca="1">CD$8</f>
        <v>#NAME?</v>
      </c>
      <c r="CE28" s="506"/>
      <c r="CF28" s="505" t="e">
        <f ca="1">CF$8</f>
        <v>#NAME?</v>
      </c>
      <c r="CG28" s="506"/>
      <c r="CH28" s="505" t="e">
        <f ca="1">CH$8</f>
        <v>#NAME?</v>
      </c>
      <c r="CI28" s="506"/>
      <c r="CJ28" s="505" t="e">
        <f ca="1">CJ$8</f>
        <v>#NAME?</v>
      </c>
      <c r="CK28" s="506"/>
      <c r="CL28" s="505" t="e">
        <f ca="1">CL$8</f>
        <v>#NAME?</v>
      </c>
      <c r="CM28" s="506"/>
      <c r="CN28" s="505" t="e">
        <f ca="1">CN$8</f>
        <v>#NAME?</v>
      </c>
      <c r="CO28" s="506"/>
      <c r="CP28" s="505" t="e">
        <f ca="1">CP$8</f>
        <v>#NAME?</v>
      </c>
      <c r="CQ28" s="506"/>
      <c r="CR28" s="505" t="e">
        <f ca="1">CR$8</f>
        <v>#NAME?</v>
      </c>
      <c r="CS28" s="506"/>
      <c r="CT28" s="505" t="e">
        <f ca="1">CT$8</f>
        <v>#NAME?</v>
      </c>
      <c r="CU28" s="506"/>
      <c r="CV28" s="505" t="e">
        <f ca="1">CV$8</f>
        <v>#NAME?</v>
      </c>
      <c r="CW28" s="506"/>
      <c r="CX28" s="505" t="e">
        <f ca="1">CX$8</f>
        <v>#NAME?</v>
      </c>
      <c r="CY28" s="506"/>
      <c r="CZ28" s="505" t="e">
        <f ca="1">CZ$8</f>
        <v>#NAME?</v>
      </c>
      <c r="DA28" s="506"/>
      <c r="DB28" s="505" t="e">
        <f ca="1">DB$8</f>
        <v>#NAME?</v>
      </c>
      <c r="DC28" s="506"/>
      <c r="DD28" s="505" t="e">
        <f ca="1">DD$8</f>
        <v>#NAME?</v>
      </c>
      <c r="DE28" s="506"/>
      <c r="DF28" s="505" t="e">
        <f ca="1">DF$8</f>
        <v>#NAME?</v>
      </c>
      <c r="DG28" s="506"/>
      <c r="DH28" s="505" t="e">
        <f ca="1">DH$8</f>
        <v>#NAME?</v>
      </c>
      <c r="DI28" s="506"/>
      <c r="DJ28" s="505" t="e">
        <f ca="1">DJ$8</f>
        <v>#NAME?</v>
      </c>
      <c r="DK28" s="506"/>
      <c r="DL28" s="505" t="e">
        <f ca="1">DL$8</f>
        <v>#NAME?</v>
      </c>
      <c r="DM28" s="506"/>
      <c r="DN28" s="505" t="e">
        <f ca="1">DN$8</f>
        <v>#NAME?</v>
      </c>
      <c r="DO28" s="506"/>
      <c r="DP28" s="505" t="e">
        <f ca="1">DP$8</f>
        <v>#NAME?</v>
      </c>
      <c r="DQ28" s="506"/>
    </row>
    <row r="29" spans="1:121" x14ac:dyDescent="0.2">
      <c r="A29" s="402" t="s">
        <v>307</v>
      </c>
      <c r="B29" s="518"/>
      <c r="C29" s="519"/>
      <c r="D29" s="520"/>
      <c r="E29" s="521"/>
      <c r="F29" s="518"/>
      <c r="G29" s="519"/>
      <c r="H29" s="518"/>
      <c r="I29" s="519"/>
      <c r="J29" s="518"/>
      <c r="K29" s="519"/>
      <c r="L29" s="518"/>
      <c r="M29" s="519"/>
      <c r="N29" s="518"/>
      <c r="O29" s="519"/>
      <c r="P29" s="518"/>
      <c r="Q29" s="519"/>
      <c r="R29" s="526">
        <v>6.37</v>
      </c>
      <c r="S29" s="527"/>
      <c r="T29" s="526">
        <v>2.65</v>
      </c>
      <c r="U29" s="527"/>
      <c r="V29" s="526">
        <v>11.08</v>
      </c>
      <c r="W29" s="527"/>
      <c r="X29" s="526">
        <v>10.49</v>
      </c>
      <c r="Y29" s="527"/>
      <c r="Z29" s="526">
        <f t="shared" ref="Z29:Z35" si="0">IFERROR((ROUND(((((1-Z9)*Z19)/(Z9))*24),2)),"-")</f>
        <v>13.3</v>
      </c>
      <c r="AA29" s="527"/>
      <c r="AB29" s="528">
        <f t="shared" ref="AB29:AB35" si="1">IFERROR((ROUND(((((1-AB9)*AB19)/(AB9))*24),2)),"-")</f>
        <v>14.97</v>
      </c>
      <c r="AC29" s="529"/>
      <c r="AD29" s="528">
        <f t="shared" ref="AD29:AD35" si="2">IFERROR((ROUND(((((1-AD9)*AD19)/(AD9))*24),2)),"-")</f>
        <v>13.66</v>
      </c>
      <c r="AE29" s="529"/>
      <c r="AF29" s="528">
        <f t="shared" ref="AF29:AF35" si="3">IFERROR((ROUND(((((1-AF9)*AF19)/(AF9))*24),2)),"-")</f>
        <v>12.66</v>
      </c>
      <c r="AG29" s="529"/>
      <c r="AH29" s="528">
        <f t="shared" ref="AH29:AH35" si="4">IFERROR((ROUND(((((1-AH9)*AH19)/(AH9))*24),2)),"-")</f>
        <v>3.83</v>
      </c>
      <c r="AI29" s="529"/>
      <c r="AJ29" s="528">
        <f t="shared" ref="AJ29:AJ35" si="5">IFERROR((ROUND(((((1-AJ9)*AJ19)/(AJ9))*24),2)),"-")</f>
        <v>12.97</v>
      </c>
      <c r="AK29" s="529"/>
      <c r="AL29" s="528">
        <f t="shared" ref="AL29:AL35" si="6">IFERROR((ROUND(((((1-AL9)*AL19)/(AL9))*24),2)),"-")</f>
        <v>6.65</v>
      </c>
      <c r="AM29" s="529"/>
      <c r="AN29" s="528">
        <f t="shared" ref="AN29:AN35" si="7">IFERROR((ROUND(((((1-AN9)*AN19)/(AN9))*24),2)),"-")</f>
        <v>8.36</v>
      </c>
      <c r="AO29" s="529"/>
      <c r="AP29" s="528">
        <f t="shared" ref="AP29:AP35" si="8">IFERROR((ROUND(((((1-AP9)*AP19)/(AP9))*24),2)),"-")</f>
        <v>8.49</v>
      </c>
      <c r="AQ29" s="529"/>
      <c r="AR29" s="528">
        <f t="shared" ref="AR29:AR35" si="9">IFERROR((ROUND(((((1-AR9)*AR19)/(AR9))*24),2)),"-")</f>
        <v>12.85</v>
      </c>
      <c r="AS29" s="529"/>
      <c r="AT29" s="528">
        <f t="shared" ref="AT29:AT35" si="10">IFERROR((ROUND(((((1-AT9)*AT19)/(AT9))*24),2)),"-")</f>
        <v>2.84</v>
      </c>
      <c r="AU29" s="529"/>
      <c r="AV29" s="528">
        <f t="shared" ref="AV29:AV35" si="11">IFERROR((ROUND(((((1-AV9)*AV19)/(AV9))*24),2)),"-")</f>
        <v>4.96</v>
      </c>
      <c r="AW29" s="529"/>
      <c r="AX29" s="528">
        <f t="shared" ref="AX29:AX35" si="12">IFERROR((ROUND(((((1-AX9)*AX19)/(AX9))*24),2)),"-")</f>
        <v>9.49</v>
      </c>
      <c r="AY29" s="529"/>
      <c r="AZ29" s="528">
        <f t="shared" ref="AZ29:AZ35" si="13">IFERROR((ROUND(((((1-AZ9)*AZ19)/(AZ9))*24),2)),"-")</f>
        <v>8.36</v>
      </c>
      <c r="BA29" s="529"/>
      <c r="BB29" s="528">
        <f t="shared" ref="BB29:BB35" si="14">IFERROR((ROUND(((((1-BB9)*BB19)/(BB9))*24),2)),"-")</f>
        <v>4.47</v>
      </c>
      <c r="BC29" s="529"/>
      <c r="BD29" s="528">
        <f t="shared" ref="BD29:BD35" si="15">IFERROR((ROUND(((((1-BD9)*BD19)/(BD9))*24),2)),"-")</f>
        <v>0.91</v>
      </c>
      <c r="BE29" s="529"/>
      <c r="BF29" s="528">
        <f t="shared" ref="BF29:BF35" si="16">IFERROR((ROUND(((((1-BF9)*BF19)/(BF9))*24),2)),"-")</f>
        <v>0.77</v>
      </c>
      <c r="BG29" s="529"/>
      <c r="BH29" s="528">
        <f t="shared" ref="BH29:BH35" si="17">IFERROR((ROUND(((((1-BH9)*BH19)/(BH9))*24),2)),"-")</f>
        <v>1.02</v>
      </c>
      <c r="BI29" s="529"/>
      <c r="BJ29" s="528">
        <f t="shared" ref="BJ29:BJ35" si="18">IFERROR((ROUND(((((1-BJ9)*BJ19)/(BJ9))*24),2)),"-")</f>
        <v>2.4500000000000002</v>
      </c>
      <c r="BK29" s="529"/>
      <c r="BL29" s="528">
        <f t="shared" ref="BL29:BL35" si="19">IFERROR((ROUND(((((1-BL9)*BL19)/(BL9))*24),2)),"-")</f>
        <v>1.22</v>
      </c>
      <c r="BM29" s="529"/>
      <c r="BN29" s="528">
        <f t="shared" ref="BN29:BN35" si="20">IFERROR((ROUND(((((1-BN9)*BN19)/(BN9))*24),2)),"-")</f>
        <v>0.53</v>
      </c>
      <c r="BO29" s="529"/>
      <c r="BP29" s="528">
        <f t="shared" ref="BP29:BP35" si="21">IFERROR((ROUND(((((1-BP9)*BP19)/(BP9))*24),2)),"-")</f>
        <v>0.27</v>
      </c>
      <c r="BQ29" s="529"/>
      <c r="BR29" s="528">
        <f t="shared" ref="BR29:BR35" si="22">IFERROR((ROUND(((((1-BR9)*BR19)/(BR9))*24),2)),"-")</f>
        <v>0.55000000000000004</v>
      </c>
      <c r="BS29" s="529"/>
      <c r="BT29" s="528">
        <f t="shared" ref="BT29:BT35" si="23">IFERROR((ROUND(((((1-BT9)*BT19)/(BT9))*24),2)),"-")</f>
        <v>0.86</v>
      </c>
      <c r="BU29" s="529"/>
      <c r="BV29" s="528">
        <f t="shared" ref="BV29:BV35" si="24">IFERROR((ROUND(((((1-BV9)*BV19)/(BV9))*24),2)),"-")</f>
        <v>2.06</v>
      </c>
      <c r="BW29" s="529"/>
      <c r="BX29" s="528">
        <f t="shared" ref="BX29:BX35" si="25">IFERROR((ROUND(((((1-BX9)*BX19)/(BX9))*24),2)),"-")</f>
        <v>0.57999999999999996</v>
      </c>
      <c r="BY29" s="529"/>
      <c r="BZ29" s="528">
        <f t="shared" ref="BZ29:BZ35" si="26">IFERROR((ROUND(((((1-BZ9)*BZ19)/(BZ9))*24),2)),"-")</f>
        <v>1.04</v>
      </c>
      <c r="CA29" s="529"/>
      <c r="CB29" s="528">
        <f t="shared" ref="CB29:CB35" si="27">IFERROR((ROUND(((((1-CB9)*CB19)/(CB9))*24),2)),"-")</f>
        <v>2.04</v>
      </c>
      <c r="CC29" s="529"/>
      <c r="CD29" s="528">
        <f t="shared" ref="CD29:CD35" si="28">IFERROR((ROUND(((((1-CD9)*CD19)/(CD9))*24),2)),"-")</f>
        <v>0.75</v>
      </c>
      <c r="CE29" s="529"/>
      <c r="CF29" s="528">
        <f t="shared" ref="CF29:CF35" si="29">IFERROR((ROUND(((((1-CF9)*CF19)/(CF9))*24),2)),"-")</f>
        <v>1.65</v>
      </c>
      <c r="CG29" s="529"/>
      <c r="CH29" s="528">
        <f t="shared" ref="CH29:CH35" si="30">IFERROR((ROUND(((((1-CH9)*CH19)/(CH9))*24),2)),"-")</f>
        <v>1.19</v>
      </c>
      <c r="CI29" s="529"/>
      <c r="CJ29" s="528">
        <f t="shared" ref="CJ29:CJ35" si="31">IFERROR((ROUND(((((1-CJ9)*CJ19)/(CJ9))*24),2)),"-")</f>
        <v>2.2200000000000002</v>
      </c>
      <c r="CK29" s="529"/>
      <c r="CL29" s="528">
        <f t="shared" ref="CL29:CL35" si="32">IFERROR((ROUND(((((1-CL9)*CL19)/(CL9))*24),2)),"-")</f>
        <v>15.17</v>
      </c>
      <c r="CM29" s="529"/>
      <c r="CN29" s="528">
        <f t="shared" ref="CN29:CN35" si="33">IFERROR((ROUND(((((1-CN9)*CN19)/(CN9))*24),2)),"-")</f>
        <v>2.54</v>
      </c>
      <c r="CO29" s="529"/>
      <c r="CP29" s="528">
        <f t="shared" ref="CP29:CP35" si="34">IFERROR((ROUND(((((1-CP9)*CP19)/(CP9))*24),2)),"-")</f>
        <v>2.64</v>
      </c>
      <c r="CQ29" s="529"/>
      <c r="CR29" s="528">
        <f t="shared" ref="CR29:CR35" si="35">IFERROR((ROUND(((((1-CR9)*CR19)/(CR9))*24),2)),"-")</f>
        <v>6.92</v>
      </c>
      <c r="CS29" s="529"/>
      <c r="CT29" s="528">
        <f t="shared" ref="CT29:CT35" si="36">IFERROR((ROUND(((((1-CT9)*CT19)/(CT9))*24),2)),"-")</f>
        <v>5.1100000000000003</v>
      </c>
      <c r="CU29" s="529"/>
      <c r="CV29" s="528">
        <f t="shared" ref="CV29:CV35" si="37">IFERROR((ROUND(((((1-CV9)*CV19)/(CV9))*24),2)),"-")</f>
        <v>3.53</v>
      </c>
      <c r="CW29" s="529"/>
      <c r="CX29" s="528">
        <f t="shared" ref="CX29:CX35" si="38">IFERROR((ROUND(((((1-CX9)*CX19)/(CX9))*24),2)),"-")</f>
        <v>15.58</v>
      </c>
      <c r="CY29" s="529"/>
      <c r="CZ29" s="528">
        <f t="shared" ref="CZ29:CZ35" si="39">IFERROR((ROUND(((((1-CZ9)*CZ19)/(CZ9))*24),2)),"-")</f>
        <v>7.03</v>
      </c>
      <c r="DA29" s="529"/>
      <c r="DB29" s="528">
        <f t="shared" ref="DB29:DB35" si="40">IFERROR((ROUND(((((1-DB9)*DB19)/(DB9))*24),2)),"-")</f>
        <v>2.67</v>
      </c>
      <c r="DC29" s="529"/>
      <c r="DD29" s="528">
        <f t="shared" ref="DD29:DD35" si="41">IFERROR((ROUND(((((1-DD9)*DD19)/(DD9))*24),2)),"-")</f>
        <v>3.59</v>
      </c>
      <c r="DE29" s="529"/>
      <c r="DF29" s="528" t="str">
        <f t="shared" ref="DF29:DF35" si="42">IFERROR((ROUND(((((1-DF9)*DF19)/(DF9))*24),2)),"-")</f>
        <v>-</v>
      </c>
      <c r="DG29" s="529"/>
      <c r="DH29" s="528" t="str">
        <f t="shared" ref="DH29:DH35" si="43">IFERROR((ROUND(((((1-DH9)*DH19)/(DH9))*24),2)),"-")</f>
        <v>-</v>
      </c>
      <c r="DI29" s="529"/>
      <c r="DJ29" s="528" t="str">
        <f t="shared" ref="DJ29:DJ35" si="44">IFERROR((ROUND(((((1-DJ9)*DJ19)/(DJ9))*24),2)),"-")</f>
        <v>-</v>
      </c>
      <c r="DK29" s="529"/>
      <c r="DL29" s="528" t="str">
        <f t="shared" ref="DL29:DL35" si="45">IFERROR((ROUND(((((1-DL9)*DL19)/(DL9))*24),2)),"-")</f>
        <v>-</v>
      </c>
      <c r="DM29" s="529"/>
      <c r="DN29" s="528" t="str">
        <f t="shared" ref="DN29:DN35" si="46">IFERROR((ROUND(((((1-DN9)*DN19)/(DN9))*24),2)),"-")</f>
        <v>-</v>
      </c>
      <c r="DO29" s="529"/>
      <c r="DP29" s="528" t="str">
        <f t="shared" ref="DP29:DP35" si="47">IFERROR((ROUND(((((1-DP9)*DP19)/(DP9))*24),2)),"-")</f>
        <v>-</v>
      </c>
      <c r="DQ29" s="529"/>
    </row>
    <row r="30" spans="1:121" x14ac:dyDescent="0.2">
      <c r="A30" s="402" t="s">
        <v>308</v>
      </c>
      <c r="B30" s="518"/>
      <c r="C30" s="519"/>
      <c r="D30" s="520"/>
      <c r="E30" s="521"/>
      <c r="F30" s="518"/>
      <c r="G30" s="519"/>
      <c r="H30" s="518"/>
      <c r="I30" s="519"/>
      <c r="J30" s="518"/>
      <c r="K30" s="519"/>
      <c r="L30" s="518"/>
      <c r="M30" s="519"/>
      <c r="N30" s="518"/>
      <c r="O30" s="519"/>
      <c r="P30" s="518"/>
      <c r="Q30" s="519"/>
      <c r="R30" s="526">
        <v>16.829999999999998</v>
      </c>
      <c r="S30" s="527"/>
      <c r="T30" s="526">
        <v>11.11</v>
      </c>
      <c r="U30" s="527"/>
      <c r="V30" s="526">
        <v>14.61</v>
      </c>
      <c r="W30" s="527"/>
      <c r="X30" s="526">
        <v>15</v>
      </c>
      <c r="Y30" s="527"/>
      <c r="Z30" s="526">
        <f t="shared" si="0"/>
        <v>12.72</v>
      </c>
      <c r="AA30" s="527"/>
      <c r="AB30" s="528">
        <f t="shared" si="1"/>
        <v>17.46</v>
      </c>
      <c r="AC30" s="529"/>
      <c r="AD30" s="528">
        <f t="shared" si="2"/>
        <v>18.5</v>
      </c>
      <c r="AE30" s="529"/>
      <c r="AF30" s="528">
        <f t="shared" si="3"/>
        <v>14.67</v>
      </c>
      <c r="AG30" s="529"/>
      <c r="AH30" s="528">
        <f t="shared" si="4"/>
        <v>19.46</v>
      </c>
      <c r="AI30" s="529"/>
      <c r="AJ30" s="528">
        <f t="shared" si="5"/>
        <v>23.54</v>
      </c>
      <c r="AK30" s="529"/>
      <c r="AL30" s="528">
        <f t="shared" si="6"/>
        <v>15.86</v>
      </c>
      <c r="AM30" s="529"/>
      <c r="AN30" s="528">
        <f t="shared" si="7"/>
        <v>6.79</v>
      </c>
      <c r="AO30" s="529"/>
      <c r="AP30" s="528">
        <f t="shared" si="8"/>
        <v>11.39</v>
      </c>
      <c r="AQ30" s="529"/>
      <c r="AR30" s="528">
        <f t="shared" si="9"/>
        <v>17.04</v>
      </c>
      <c r="AS30" s="529"/>
      <c r="AT30" s="528">
        <f t="shared" si="10"/>
        <v>6.59</v>
      </c>
      <c r="AU30" s="529"/>
      <c r="AV30" s="528">
        <f t="shared" si="11"/>
        <v>3.99</v>
      </c>
      <c r="AW30" s="529"/>
      <c r="AX30" s="528">
        <f t="shared" si="12"/>
        <v>5.78</v>
      </c>
      <c r="AY30" s="529"/>
      <c r="AZ30" s="528">
        <f t="shared" si="13"/>
        <v>3.91</v>
      </c>
      <c r="BA30" s="529"/>
      <c r="BB30" s="528">
        <f t="shared" si="14"/>
        <v>3.05</v>
      </c>
      <c r="BC30" s="529"/>
      <c r="BD30" s="528">
        <f t="shared" si="15"/>
        <v>2.72</v>
      </c>
      <c r="BE30" s="529"/>
      <c r="BF30" s="528">
        <f t="shared" si="16"/>
        <v>2.48</v>
      </c>
      <c r="BG30" s="529"/>
      <c r="BH30" s="528">
        <f t="shared" si="17"/>
        <v>1.89</v>
      </c>
      <c r="BI30" s="529"/>
      <c r="BJ30" s="528">
        <f t="shared" si="18"/>
        <v>0.92</v>
      </c>
      <c r="BK30" s="529"/>
      <c r="BL30" s="528">
        <f t="shared" si="19"/>
        <v>2.89</v>
      </c>
      <c r="BM30" s="529"/>
      <c r="BN30" s="528">
        <f t="shared" si="20"/>
        <v>4.93</v>
      </c>
      <c r="BO30" s="529"/>
      <c r="BP30" s="528">
        <f t="shared" si="21"/>
        <v>1.53</v>
      </c>
      <c r="BQ30" s="529"/>
      <c r="BR30" s="528">
        <f t="shared" si="22"/>
        <v>1.1299999999999999</v>
      </c>
      <c r="BS30" s="529"/>
      <c r="BT30" s="528">
        <f t="shared" si="23"/>
        <v>1.96</v>
      </c>
      <c r="BU30" s="529"/>
      <c r="BV30" s="528">
        <f t="shared" si="24"/>
        <v>5.41</v>
      </c>
      <c r="BW30" s="529"/>
      <c r="BX30" s="528">
        <f t="shared" si="25"/>
        <v>3.71</v>
      </c>
      <c r="BY30" s="529"/>
      <c r="BZ30" s="528">
        <f t="shared" si="26"/>
        <v>2.73</v>
      </c>
      <c r="CA30" s="529"/>
      <c r="CB30" s="528">
        <f t="shared" si="27"/>
        <v>3.54</v>
      </c>
      <c r="CC30" s="529"/>
      <c r="CD30" s="528">
        <f t="shared" si="28"/>
        <v>4.09</v>
      </c>
      <c r="CE30" s="529"/>
      <c r="CF30" s="528">
        <f t="shared" si="29"/>
        <v>1.97</v>
      </c>
      <c r="CG30" s="529"/>
      <c r="CH30" s="528">
        <f t="shared" si="30"/>
        <v>2.38</v>
      </c>
      <c r="CI30" s="529"/>
      <c r="CJ30" s="528">
        <f t="shared" si="31"/>
        <v>3.02</v>
      </c>
      <c r="CK30" s="529"/>
      <c r="CL30" s="528">
        <f t="shared" si="32"/>
        <v>3.36</v>
      </c>
      <c r="CM30" s="529"/>
      <c r="CN30" s="528">
        <f t="shared" si="33"/>
        <v>6.25</v>
      </c>
      <c r="CO30" s="529"/>
      <c r="CP30" s="528">
        <f t="shared" si="34"/>
        <v>6.14</v>
      </c>
      <c r="CQ30" s="529"/>
      <c r="CR30" s="528">
        <f t="shared" si="35"/>
        <v>7.17</v>
      </c>
      <c r="CS30" s="529"/>
      <c r="CT30" s="528">
        <f t="shared" si="36"/>
        <v>6.49</v>
      </c>
      <c r="CU30" s="529"/>
      <c r="CV30" s="528">
        <f t="shared" si="37"/>
        <v>2.83</v>
      </c>
      <c r="CW30" s="529"/>
      <c r="CX30" s="528">
        <f t="shared" si="38"/>
        <v>4.9800000000000004</v>
      </c>
      <c r="CY30" s="529"/>
      <c r="CZ30" s="528">
        <f t="shared" si="39"/>
        <v>1.96</v>
      </c>
      <c r="DA30" s="529"/>
      <c r="DB30" s="528">
        <f t="shared" si="40"/>
        <v>1.29</v>
      </c>
      <c r="DC30" s="529"/>
      <c r="DD30" s="528">
        <f t="shared" si="41"/>
        <v>2.5499999999999998</v>
      </c>
      <c r="DE30" s="529"/>
      <c r="DF30" s="528" t="str">
        <f t="shared" si="42"/>
        <v>-</v>
      </c>
      <c r="DG30" s="529"/>
      <c r="DH30" s="528" t="str">
        <f t="shared" si="43"/>
        <v>-</v>
      </c>
      <c r="DI30" s="529"/>
      <c r="DJ30" s="528" t="str">
        <f t="shared" si="44"/>
        <v>-</v>
      </c>
      <c r="DK30" s="529"/>
      <c r="DL30" s="528" t="str">
        <f t="shared" si="45"/>
        <v>-</v>
      </c>
      <c r="DM30" s="529"/>
      <c r="DN30" s="528" t="str">
        <f t="shared" si="46"/>
        <v>-</v>
      </c>
      <c r="DO30" s="529"/>
      <c r="DP30" s="528" t="str">
        <f t="shared" si="47"/>
        <v>-</v>
      </c>
      <c r="DQ30" s="529"/>
    </row>
    <row r="31" spans="1:121" ht="12.75" hidden="1" customHeight="1" x14ac:dyDescent="0.2">
      <c r="A31" s="402" t="s">
        <v>41</v>
      </c>
      <c r="B31" s="518"/>
      <c r="C31" s="519"/>
      <c r="D31" s="520"/>
      <c r="E31" s="521"/>
      <c r="F31" s="518"/>
      <c r="G31" s="519"/>
      <c r="H31" s="518"/>
      <c r="I31" s="519"/>
      <c r="J31" s="518"/>
      <c r="K31" s="519"/>
      <c r="L31" s="518"/>
      <c r="M31" s="519"/>
      <c r="N31" s="518"/>
      <c r="O31" s="519"/>
      <c r="P31" s="518" t="s">
        <v>221</v>
      </c>
      <c r="Q31" s="519"/>
      <c r="R31" s="526" t="s">
        <v>34</v>
      </c>
      <c r="S31" s="527"/>
      <c r="T31" s="526" t="s">
        <v>34</v>
      </c>
      <c r="U31" s="527"/>
      <c r="V31" s="526" t="s">
        <v>34</v>
      </c>
      <c r="W31" s="527"/>
      <c r="X31" s="526" t="s">
        <v>34</v>
      </c>
      <c r="Y31" s="527"/>
      <c r="Z31" s="526" t="str">
        <f t="shared" si="0"/>
        <v>-</v>
      </c>
      <c r="AA31" s="527"/>
      <c r="AB31" s="528" t="str">
        <f t="shared" si="1"/>
        <v>-</v>
      </c>
      <c r="AC31" s="529"/>
      <c r="AD31" s="528" t="str">
        <f t="shared" si="2"/>
        <v>-</v>
      </c>
      <c r="AE31" s="529"/>
      <c r="AF31" s="528" t="str">
        <f t="shared" si="3"/>
        <v>-</v>
      </c>
      <c r="AG31" s="529"/>
      <c r="AH31" s="528" t="str">
        <f t="shared" si="4"/>
        <v>-</v>
      </c>
      <c r="AI31" s="529"/>
      <c r="AJ31" s="528" t="str">
        <f t="shared" si="5"/>
        <v>-</v>
      </c>
      <c r="AK31" s="529"/>
      <c r="AL31" s="528" t="str">
        <f t="shared" si="6"/>
        <v>-</v>
      </c>
      <c r="AM31" s="529"/>
      <c r="AN31" s="528" t="str">
        <f t="shared" si="7"/>
        <v>-</v>
      </c>
      <c r="AO31" s="529"/>
      <c r="AP31" s="528" t="str">
        <f t="shared" si="8"/>
        <v>-</v>
      </c>
      <c r="AQ31" s="529"/>
      <c r="AR31" s="528" t="str">
        <f t="shared" si="9"/>
        <v>-</v>
      </c>
      <c r="AS31" s="529"/>
      <c r="AT31" s="528" t="str">
        <f t="shared" si="10"/>
        <v>-</v>
      </c>
      <c r="AU31" s="529"/>
      <c r="AV31" s="528" t="str">
        <f t="shared" si="11"/>
        <v>-</v>
      </c>
      <c r="AW31" s="529"/>
      <c r="AX31" s="528" t="str">
        <f t="shared" si="12"/>
        <v>-</v>
      </c>
      <c r="AY31" s="529"/>
      <c r="AZ31" s="528" t="str">
        <f t="shared" si="13"/>
        <v>-</v>
      </c>
      <c r="BA31" s="529"/>
      <c r="BB31" s="528" t="str">
        <f t="shared" si="14"/>
        <v>-</v>
      </c>
      <c r="BC31" s="529"/>
      <c r="BD31" s="528" t="str">
        <f t="shared" si="15"/>
        <v>-</v>
      </c>
      <c r="BE31" s="529"/>
      <c r="BF31" s="528" t="str">
        <f t="shared" si="16"/>
        <v>-</v>
      </c>
      <c r="BG31" s="529"/>
      <c r="BH31" s="528" t="str">
        <f t="shared" si="17"/>
        <v>-</v>
      </c>
      <c r="BI31" s="529"/>
      <c r="BJ31" s="528" t="str">
        <f t="shared" si="18"/>
        <v>-</v>
      </c>
      <c r="BK31" s="529"/>
      <c r="BL31" s="528" t="str">
        <f t="shared" si="19"/>
        <v>-</v>
      </c>
      <c r="BM31" s="529"/>
      <c r="BN31" s="528" t="str">
        <f t="shared" si="20"/>
        <v>-</v>
      </c>
      <c r="BO31" s="529"/>
      <c r="BP31" s="528" t="str">
        <f t="shared" si="21"/>
        <v>-</v>
      </c>
      <c r="BQ31" s="529"/>
      <c r="BR31" s="528" t="str">
        <f t="shared" si="22"/>
        <v>-</v>
      </c>
      <c r="BS31" s="529"/>
      <c r="BT31" s="528" t="str">
        <f t="shared" si="23"/>
        <v>-</v>
      </c>
      <c r="BU31" s="529"/>
      <c r="BV31" s="528" t="str">
        <f t="shared" si="24"/>
        <v>-</v>
      </c>
      <c r="BW31" s="529"/>
      <c r="BX31" s="528" t="str">
        <f t="shared" si="25"/>
        <v>-</v>
      </c>
      <c r="BY31" s="529"/>
      <c r="BZ31" s="528" t="str">
        <f t="shared" si="26"/>
        <v>-</v>
      </c>
      <c r="CA31" s="529"/>
      <c r="CB31" s="528" t="str">
        <f t="shared" si="27"/>
        <v>-</v>
      </c>
      <c r="CC31" s="529"/>
      <c r="CD31" s="528" t="str">
        <f t="shared" si="28"/>
        <v>-</v>
      </c>
      <c r="CE31" s="529"/>
      <c r="CF31" s="528" t="str">
        <f t="shared" si="29"/>
        <v>-</v>
      </c>
      <c r="CG31" s="529"/>
      <c r="CH31" s="528" t="str">
        <f t="shared" si="30"/>
        <v>-</v>
      </c>
      <c r="CI31" s="529"/>
      <c r="CJ31" s="528" t="str">
        <f t="shared" si="31"/>
        <v>-</v>
      </c>
      <c r="CK31" s="529"/>
      <c r="CL31" s="528" t="str">
        <f t="shared" si="32"/>
        <v>-</v>
      </c>
      <c r="CM31" s="529"/>
      <c r="CN31" s="528" t="str">
        <f t="shared" si="33"/>
        <v>-</v>
      </c>
      <c r="CO31" s="529"/>
      <c r="CP31" s="528" t="str">
        <f t="shared" si="34"/>
        <v>-</v>
      </c>
      <c r="CQ31" s="529"/>
      <c r="CR31" s="528" t="str">
        <f t="shared" si="35"/>
        <v>-</v>
      </c>
      <c r="CS31" s="529"/>
      <c r="CT31" s="528" t="str">
        <f t="shared" si="36"/>
        <v>-</v>
      </c>
      <c r="CU31" s="529"/>
      <c r="CV31" s="528" t="str">
        <f t="shared" si="37"/>
        <v>-</v>
      </c>
      <c r="CW31" s="529"/>
      <c r="CX31" s="528" t="str">
        <f t="shared" si="38"/>
        <v>-</v>
      </c>
      <c r="CY31" s="529"/>
      <c r="CZ31" s="528" t="str">
        <f t="shared" si="39"/>
        <v>-</v>
      </c>
      <c r="DA31" s="529"/>
      <c r="DB31" s="528" t="str">
        <f t="shared" si="40"/>
        <v>-</v>
      </c>
      <c r="DC31" s="529"/>
      <c r="DD31" s="528" t="str">
        <f t="shared" si="41"/>
        <v>-</v>
      </c>
      <c r="DE31" s="529"/>
      <c r="DF31" s="528" t="str">
        <f t="shared" si="42"/>
        <v>-</v>
      </c>
      <c r="DG31" s="529"/>
      <c r="DH31" s="528" t="str">
        <f t="shared" si="43"/>
        <v>-</v>
      </c>
      <c r="DI31" s="529"/>
      <c r="DJ31" s="528" t="str">
        <f t="shared" si="44"/>
        <v>-</v>
      </c>
      <c r="DK31" s="529"/>
      <c r="DL31" s="528" t="str">
        <f t="shared" si="45"/>
        <v>-</v>
      </c>
      <c r="DM31" s="529"/>
      <c r="DN31" s="528" t="str">
        <f t="shared" si="46"/>
        <v>-</v>
      </c>
      <c r="DO31" s="529"/>
      <c r="DP31" s="528" t="str">
        <f t="shared" si="47"/>
        <v>-</v>
      </c>
      <c r="DQ31" s="529"/>
    </row>
    <row r="32" spans="1:121" ht="12.75" hidden="1" customHeight="1" x14ac:dyDescent="0.2">
      <c r="A32" s="402" t="s">
        <v>310</v>
      </c>
      <c r="B32" s="518"/>
      <c r="C32" s="519"/>
      <c r="D32" s="520"/>
      <c r="E32" s="521"/>
      <c r="F32" s="518"/>
      <c r="G32" s="519"/>
      <c r="H32" s="518"/>
      <c r="I32" s="519"/>
      <c r="J32" s="518"/>
      <c r="K32" s="519"/>
      <c r="L32" s="518"/>
      <c r="M32" s="519"/>
      <c r="N32" s="518"/>
      <c r="O32" s="519"/>
      <c r="P32" s="518" t="s">
        <v>221</v>
      </c>
      <c r="Q32" s="519"/>
      <c r="R32" s="526" t="s">
        <v>34</v>
      </c>
      <c r="S32" s="527"/>
      <c r="T32" s="526" t="s">
        <v>34</v>
      </c>
      <c r="U32" s="527"/>
      <c r="V32" s="526" t="s">
        <v>34</v>
      </c>
      <c r="W32" s="527"/>
      <c r="X32" s="526" t="s">
        <v>34</v>
      </c>
      <c r="Y32" s="527"/>
      <c r="Z32" s="526" t="str">
        <f t="shared" si="0"/>
        <v>-</v>
      </c>
      <c r="AA32" s="527"/>
      <c r="AB32" s="528" t="str">
        <f t="shared" si="1"/>
        <v>-</v>
      </c>
      <c r="AC32" s="529"/>
      <c r="AD32" s="528" t="str">
        <f t="shared" si="2"/>
        <v>-</v>
      </c>
      <c r="AE32" s="529"/>
      <c r="AF32" s="528" t="str">
        <f t="shared" si="3"/>
        <v>-</v>
      </c>
      <c r="AG32" s="529"/>
      <c r="AH32" s="528" t="str">
        <f t="shared" si="4"/>
        <v>-</v>
      </c>
      <c r="AI32" s="529"/>
      <c r="AJ32" s="528" t="str">
        <f t="shared" si="5"/>
        <v>-</v>
      </c>
      <c r="AK32" s="529"/>
      <c r="AL32" s="528" t="str">
        <f t="shared" si="6"/>
        <v>-</v>
      </c>
      <c r="AM32" s="529"/>
      <c r="AN32" s="528" t="str">
        <f t="shared" si="7"/>
        <v>-</v>
      </c>
      <c r="AO32" s="529"/>
      <c r="AP32" s="528" t="str">
        <f t="shared" si="8"/>
        <v>-</v>
      </c>
      <c r="AQ32" s="529"/>
      <c r="AR32" s="528" t="str">
        <f t="shared" si="9"/>
        <v>-</v>
      </c>
      <c r="AS32" s="529"/>
      <c r="AT32" s="528" t="str">
        <f t="shared" si="10"/>
        <v>-</v>
      </c>
      <c r="AU32" s="529"/>
      <c r="AV32" s="528" t="str">
        <f t="shared" si="11"/>
        <v>-</v>
      </c>
      <c r="AW32" s="529"/>
      <c r="AX32" s="528" t="str">
        <f t="shared" si="12"/>
        <v>-</v>
      </c>
      <c r="AY32" s="529"/>
      <c r="AZ32" s="528">
        <f t="shared" si="13"/>
        <v>196.8</v>
      </c>
      <c r="BA32" s="529"/>
      <c r="BB32" s="528">
        <f t="shared" si="14"/>
        <v>-8.3699999999999992</v>
      </c>
      <c r="BC32" s="529"/>
      <c r="BD32" s="528">
        <f t="shared" si="15"/>
        <v>-57.47</v>
      </c>
      <c r="BE32" s="529"/>
      <c r="BF32" s="528">
        <f t="shared" si="16"/>
        <v>7.79</v>
      </c>
      <c r="BG32" s="529"/>
      <c r="BH32" s="528">
        <f t="shared" si="17"/>
        <v>6.85</v>
      </c>
      <c r="BI32" s="529"/>
      <c r="BJ32" s="528">
        <f t="shared" si="18"/>
        <v>2.68</v>
      </c>
      <c r="BK32" s="529"/>
      <c r="BL32" s="528">
        <f t="shared" si="19"/>
        <v>10.050000000000001</v>
      </c>
      <c r="BM32" s="529"/>
      <c r="BN32" s="528">
        <f t="shared" si="20"/>
        <v>7.57</v>
      </c>
      <c r="BO32" s="529"/>
      <c r="BP32" s="528">
        <f t="shared" si="21"/>
        <v>4.26</v>
      </c>
      <c r="BQ32" s="529"/>
      <c r="BR32" s="528" t="str">
        <f t="shared" si="22"/>
        <v>-</v>
      </c>
      <c r="BS32" s="529"/>
      <c r="BT32" s="528">
        <f t="shared" si="23"/>
        <v>19.2</v>
      </c>
      <c r="BU32" s="529"/>
      <c r="BV32" s="528" t="str">
        <f t="shared" si="24"/>
        <v>-</v>
      </c>
      <c r="BW32" s="529"/>
      <c r="BX32" s="528" t="str">
        <f t="shared" si="25"/>
        <v>-</v>
      </c>
      <c r="BY32" s="529"/>
      <c r="BZ32" s="528" t="str">
        <f t="shared" si="26"/>
        <v>-</v>
      </c>
      <c r="CA32" s="529"/>
      <c r="CB32" s="528" t="str">
        <f t="shared" si="27"/>
        <v>-</v>
      </c>
      <c r="CC32" s="529"/>
      <c r="CD32" s="528" t="str">
        <f t="shared" si="28"/>
        <v>-</v>
      </c>
      <c r="CE32" s="529"/>
      <c r="CF32" s="528" t="str">
        <f t="shared" si="29"/>
        <v>-</v>
      </c>
      <c r="CG32" s="529"/>
      <c r="CH32" s="528" t="str">
        <f t="shared" si="30"/>
        <v>-</v>
      </c>
      <c r="CI32" s="529"/>
      <c r="CJ32" s="528" t="str">
        <f t="shared" si="31"/>
        <v>-</v>
      </c>
      <c r="CK32" s="529"/>
      <c r="CL32" s="528">
        <f t="shared" si="32"/>
        <v>34</v>
      </c>
      <c r="CM32" s="529"/>
      <c r="CN32" s="528" t="str">
        <f t="shared" si="33"/>
        <v>-</v>
      </c>
      <c r="CO32" s="529"/>
      <c r="CP32" s="528" t="str">
        <f t="shared" si="34"/>
        <v>-</v>
      </c>
      <c r="CQ32" s="529"/>
      <c r="CR32" s="528" t="str">
        <f t="shared" si="35"/>
        <v>-</v>
      </c>
      <c r="CS32" s="529"/>
      <c r="CT32" s="528" t="str">
        <f t="shared" si="36"/>
        <v>-</v>
      </c>
      <c r="CU32" s="529"/>
      <c r="CV32" s="528" t="str">
        <f t="shared" si="37"/>
        <v>-</v>
      </c>
      <c r="CW32" s="529"/>
      <c r="CX32" s="528" t="str">
        <f t="shared" si="38"/>
        <v>-</v>
      </c>
      <c r="CY32" s="529"/>
      <c r="CZ32" s="528" t="str">
        <f t="shared" si="39"/>
        <v>-</v>
      </c>
      <c r="DA32" s="529"/>
      <c r="DB32" s="528" t="str">
        <f t="shared" si="40"/>
        <v>-</v>
      </c>
      <c r="DC32" s="529"/>
      <c r="DD32" s="528" t="str">
        <f t="shared" si="41"/>
        <v>-</v>
      </c>
      <c r="DE32" s="529"/>
      <c r="DF32" s="528" t="str">
        <f t="shared" si="42"/>
        <v>-</v>
      </c>
      <c r="DG32" s="529"/>
      <c r="DH32" s="528" t="str">
        <f t="shared" si="43"/>
        <v>-</v>
      </c>
      <c r="DI32" s="529"/>
      <c r="DJ32" s="528" t="str">
        <f t="shared" si="44"/>
        <v>-</v>
      </c>
      <c r="DK32" s="529"/>
      <c r="DL32" s="528" t="str">
        <f t="shared" si="45"/>
        <v>-</v>
      </c>
      <c r="DM32" s="529"/>
      <c r="DN32" s="528" t="str">
        <f t="shared" si="46"/>
        <v>-</v>
      </c>
      <c r="DO32" s="529"/>
      <c r="DP32" s="528" t="str">
        <f t="shared" si="47"/>
        <v>-</v>
      </c>
      <c r="DQ32" s="529"/>
    </row>
    <row r="33" spans="1:121" ht="12.75" hidden="1" customHeight="1" x14ac:dyDescent="0.2">
      <c r="A33" s="402" t="s">
        <v>311</v>
      </c>
      <c r="B33" s="518"/>
      <c r="C33" s="519"/>
      <c r="D33" s="520"/>
      <c r="E33" s="521"/>
      <c r="F33" s="518"/>
      <c r="G33" s="519"/>
      <c r="H33" s="518"/>
      <c r="I33" s="519"/>
      <c r="J33" s="518"/>
      <c r="K33" s="519"/>
      <c r="L33" s="518"/>
      <c r="M33" s="519"/>
      <c r="N33" s="518"/>
      <c r="O33" s="519"/>
      <c r="P33" s="518" t="s">
        <v>221</v>
      </c>
      <c r="Q33" s="519"/>
      <c r="R33" s="526" t="s">
        <v>34</v>
      </c>
      <c r="S33" s="527"/>
      <c r="T33" s="526" t="s">
        <v>34</v>
      </c>
      <c r="U33" s="527"/>
      <c r="V33" s="526" t="s">
        <v>34</v>
      </c>
      <c r="W33" s="527"/>
      <c r="X33" s="526" t="s">
        <v>34</v>
      </c>
      <c r="Y33" s="527"/>
      <c r="Z33" s="526" t="str">
        <f t="shared" si="0"/>
        <v>-</v>
      </c>
      <c r="AA33" s="527"/>
      <c r="AB33" s="528" t="str">
        <f t="shared" si="1"/>
        <v>-</v>
      </c>
      <c r="AC33" s="529"/>
      <c r="AD33" s="528" t="str">
        <f t="shared" si="2"/>
        <v>-</v>
      </c>
      <c r="AE33" s="529"/>
      <c r="AF33" s="528" t="str">
        <f t="shared" si="3"/>
        <v>-</v>
      </c>
      <c r="AG33" s="529"/>
      <c r="AH33" s="528" t="str">
        <f t="shared" si="4"/>
        <v>-</v>
      </c>
      <c r="AI33" s="529"/>
      <c r="AJ33" s="528" t="str">
        <f t="shared" si="5"/>
        <v>-</v>
      </c>
      <c r="AK33" s="529"/>
      <c r="AL33" s="528" t="str">
        <f t="shared" si="6"/>
        <v>-</v>
      </c>
      <c r="AM33" s="529"/>
      <c r="AN33" s="528" t="str">
        <f t="shared" si="7"/>
        <v>-</v>
      </c>
      <c r="AO33" s="529"/>
      <c r="AP33" s="528" t="str">
        <f t="shared" si="8"/>
        <v>-</v>
      </c>
      <c r="AQ33" s="529"/>
      <c r="AR33" s="528" t="str">
        <f t="shared" si="9"/>
        <v>-</v>
      </c>
      <c r="AS33" s="529"/>
      <c r="AT33" s="528" t="str">
        <f t="shared" si="10"/>
        <v>-</v>
      </c>
      <c r="AU33" s="529"/>
      <c r="AV33" s="528" t="str">
        <f t="shared" si="11"/>
        <v>-</v>
      </c>
      <c r="AW33" s="529"/>
      <c r="AX33" s="528" t="str">
        <f t="shared" si="12"/>
        <v>-</v>
      </c>
      <c r="AY33" s="529"/>
      <c r="AZ33" s="528" t="str">
        <f t="shared" si="13"/>
        <v>-</v>
      </c>
      <c r="BA33" s="529"/>
      <c r="BB33" s="528" t="str">
        <f t="shared" si="14"/>
        <v>-</v>
      </c>
      <c r="BC33" s="529"/>
      <c r="BD33" s="528" t="str">
        <f t="shared" si="15"/>
        <v>-</v>
      </c>
      <c r="BE33" s="529"/>
      <c r="BF33" s="528" t="str">
        <f t="shared" si="16"/>
        <v>-</v>
      </c>
      <c r="BG33" s="529"/>
      <c r="BH33" s="528" t="str">
        <f t="shared" si="17"/>
        <v>-</v>
      </c>
      <c r="BI33" s="529"/>
      <c r="BJ33" s="528" t="str">
        <f t="shared" si="18"/>
        <v>-</v>
      </c>
      <c r="BK33" s="529"/>
      <c r="BL33" s="528" t="str">
        <f t="shared" si="19"/>
        <v>-</v>
      </c>
      <c r="BM33" s="529"/>
      <c r="BN33" s="528" t="str">
        <f t="shared" si="20"/>
        <v>-</v>
      </c>
      <c r="BO33" s="529"/>
      <c r="BP33" s="528" t="str">
        <f t="shared" si="21"/>
        <v>-</v>
      </c>
      <c r="BQ33" s="529"/>
      <c r="BR33" s="528" t="str">
        <f t="shared" si="22"/>
        <v>-</v>
      </c>
      <c r="BS33" s="529"/>
      <c r="BT33" s="528" t="str">
        <f t="shared" si="23"/>
        <v>-</v>
      </c>
      <c r="BU33" s="529"/>
      <c r="BV33" s="528" t="str">
        <f t="shared" si="24"/>
        <v>-</v>
      </c>
      <c r="BW33" s="529"/>
      <c r="BX33" s="528" t="str">
        <f t="shared" si="25"/>
        <v>-</v>
      </c>
      <c r="BY33" s="529"/>
      <c r="BZ33" s="528" t="str">
        <f t="shared" si="26"/>
        <v>-</v>
      </c>
      <c r="CA33" s="529"/>
      <c r="CB33" s="528" t="str">
        <f t="shared" si="27"/>
        <v>-</v>
      </c>
      <c r="CC33" s="529"/>
      <c r="CD33" s="528" t="str">
        <f t="shared" si="28"/>
        <v>-</v>
      </c>
      <c r="CE33" s="529"/>
      <c r="CF33" s="528" t="str">
        <f t="shared" si="29"/>
        <v>-</v>
      </c>
      <c r="CG33" s="529"/>
      <c r="CH33" s="528" t="str">
        <f t="shared" si="30"/>
        <v>-</v>
      </c>
      <c r="CI33" s="529"/>
      <c r="CJ33" s="528" t="str">
        <f t="shared" si="31"/>
        <v>-</v>
      </c>
      <c r="CK33" s="529"/>
      <c r="CL33" s="528" t="str">
        <f t="shared" si="32"/>
        <v>-</v>
      </c>
      <c r="CM33" s="529"/>
      <c r="CN33" s="528" t="str">
        <f t="shared" si="33"/>
        <v>-</v>
      </c>
      <c r="CO33" s="529"/>
      <c r="CP33" s="528" t="str">
        <f t="shared" si="34"/>
        <v>-</v>
      </c>
      <c r="CQ33" s="529"/>
      <c r="CR33" s="528" t="str">
        <f t="shared" si="35"/>
        <v>-</v>
      </c>
      <c r="CS33" s="529"/>
      <c r="CT33" s="528" t="str">
        <f t="shared" si="36"/>
        <v>-</v>
      </c>
      <c r="CU33" s="529"/>
      <c r="CV33" s="528" t="str">
        <f t="shared" si="37"/>
        <v>-</v>
      </c>
      <c r="CW33" s="529"/>
      <c r="CX33" s="528" t="str">
        <f t="shared" si="38"/>
        <v>-</v>
      </c>
      <c r="CY33" s="529"/>
      <c r="CZ33" s="528" t="str">
        <f t="shared" si="39"/>
        <v>-</v>
      </c>
      <c r="DA33" s="529"/>
      <c r="DB33" s="528" t="str">
        <f t="shared" si="40"/>
        <v>-</v>
      </c>
      <c r="DC33" s="529"/>
      <c r="DD33" s="528" t="str">
        <f t="shared" si="41"/>
        <v>-</v>
      </c>
      <c r="DE33" s="529"/>
      <c r="DF33" s="528" t="str">
        <f t="shared" si="42"/>
        <v>-</v>
      </c>
      <c r="DG33" s="529"/>
      <c r="DH33" s="528" t="str">
        <f t="shared" si="43"/>
        <v>-</v>
      </c>
      <c r="DI33" s="529"/>
      <c r="DJ33" s="528" t="str">
        <f t="shared" si="44"/>
        <v>-</v>
      </c>
      <c r="DK33" s="529"/>
      <c r="DL33" s="528" t="str">
        <f t="shared" si="45"/>
        <v>-</v>
      </c>
      <c r="DM33" s="529"/>
      <c r="DN33" s="528" t="str">
        <f t="shared" si="46"/>
        <v>-</v>
      </c>
      <c r="DO33" s="529"/>
      <c r="DP33" s="528" t="str">
        <f t="shared" si="47"/>
        <v>-</v>
      </c>
      <c r="DQ33" s="529"/>
    </row>
    <row r="34" spans="1:121" x14ac:dyDescent="0.2">
      <c r="A34" s="402" t="s">
        <v>312</v>
      </c>
      <c r="B34" s="518"/>
      <c r="C34" s="519"/>
      <c r="D34" s="520"/>
      <c r="E34" s="521"/>
      <c r="F34" s="518"/>
      <c r="G34" s="519"/>
      <c r="H34" s="518"/>
      <c r="I34" s="519"/>
      <c r="J34" s="518"/>
      <c r="K34" s="519"/>
      <c r="L34" s="518"/>
      <c r="M34" s="519"/>
      <c r="N34" s="518"/>
      <c r="O34" s="519"/>
      <c r="P34" s="518"/>
      <c r="Q34" s="519"/>
      <c r="R34" s="526">
        <v>12.31</v>
      </c>
      <c r="S34" s="527"/>
      <c r="T34" s="526">
        <v>8.92</v>
      </c>
      <c r="U34" s="527"/>
      <c r="V34" s="526">
        <v>12.22</v>
      </c>
      <c r="W34" s="527"/>
      <c r="X34" s="526">
        <v>18.37</v>
      </c>
      <c r="Y34" s="527"/>
      <c r="Z34" s="526">
        <f t="shared" si="0"/>
        <v>27</v>
      </c>
      <c r="AA34" s="527"/>
      <c r="AB34" s="528">
        <f t="shared" si="1"/>
        <v>32</v>
      </c>
      <c r="AC34" s="529"/>
      <c r="AD34" s="528">
        <f t="shared" si="2"/>
        <v>42</v>
      </c>
      <c r="AE34" s="529"/>
      <c r="AF34" s="528">
        <f t="shared" si="3"/>
        <v>16.5</v>
      </c>
      <c r="AG34" s="529"/>
      <c r="AH34" s="528">
        <f t="shared" si="4"/>
        <v>27.69</v>
      </c>
      <c r="AI34" s="529"/>
      <c r="AJ34" s="528">
        <f t="shared" si="5"/>
        <v>30.4</v>
      </c>
      <c r="AK34" s="529"/>
      <c r="AL34" s="528">
        <f t="shared" si="6"/>
        <v>24</v>
      </c>
      <c r="AM34" s="529"/>
      <c r="AN34" s="528">
        <f t="shared" si="7"/>
        <v>35.200000000000003</v>
      </c>
      <c r="AO34" s="529"/>
      <c r="AP34" s="528">
        <f t="shared" si="8"/>
        <v>34.11</v>
      </c>
      <c r="AQ34" s="529"/>
      <c r="AR34" s="528">
        <f t="shared" si="9"/>
        <v>24</v>
      </c>
      <c r="AS34" s="529"/>
      <c r="AT34" s="528">
        <f t="shared" si="10"/>
        <v>13.2</v>
      </c>
      <c r="AU34" s="529"/>
      <c r="AV34" s="528">
        <f t="shared" si="11"/>
        <v>21.71</v>
      </c>
      <c r="AW34" s="529"/>
      <c r="AX34" s="528">
        <f t="shared" si="12"/>
        <v>18.670000000000002</v>
      </c>
      <c r="AY34" s="529"/>
      <c r="AZ34" s="528" t="str">
        <f t="shared" si="13"/>
        <v>-</v>
      </c>
      <c r="BA34" s="529"/>
      <c r="BB34" s="528">
        <f t="shared" si="14"/>
        <v>6.86</v>
      </c>
      <c r="BC34" s="529"/>
      <c r="BD34" s="528">
        <f t="shared" si="15"/>
        <v>4.3600000000000003</v>
      </c>
      <c r="BE34" s="529"/>
      <c r="BF34" s="528">
        <f t="shared" si="16"/>
        <v>12</v>
      </c>
      <c r="BG34" s="529"/>
      <c r="BH34" s="528">
        <f t="shared" si="17"/>
        <v>8.84</v>
      </c>
      <c r="BI34" s="529"/>
      <c r="BJ34" s="528">
        <f t="shared" si="18"/>
        <v>1.5</v>
      </c>
      <c r="BK34" s="529"/>
      <c r="BL34" s="528">
        <f t="shared" si="19"/>
        <v>3.2</v>
      </c>
      <c r="BM34" s="529"/>
      <c r="BN34" s="528">
        <f t="shared" si="20"/>
        <v>159.21</v>
      </c>
      <c r="BO34" s="529"/>
      <c r="BP34" s="528">
        <f t="shared" si="21"/>
        <v>73.81</v>
      </c>
      <c r="BQ34" s="529"/>
      <c r="BR34" s="528">
        <f t="shared" si="22"/>
        <v>106.15</v>
      </c>
      <c r="BS34" s="529"/>
      <c r="BT34" s="528">
        <f t="shared" si="23"/>
        <v>2.5299999999999998</v>
      </c>
      <c r="BU34" s="529"/>
      <c r="BV34" s="528">
        <f t="shared" si="24"/>
        <v>194.57</v>
      </c>
      <c r="BW34" s="529"/>
      <c r="BX34" s="528">
        <f t="shared" si="25"/>
        <v>0</v>
      </c>
      <c r="BY34" s="529"/>
      <c r="BZ34" s="528">
        <f t="shared" si="26"/>
        <v>1.5</v>
      </c>
      <c r="CA34" s="529"/>
      <c r="CB34" s="528">
        <f t="shared" si="27"/>
        <v>4.8</v>
      </c>
      <c r="CC34" s="529"/>
      <c r="CD34" s="528">
        <f t="shared" si="28"/>
        <v>3</v>
      </c>
      <c r="CE34" s="529"/>
      <c r="CF34" s="528">
        <f t="shared" si="29"/>
        <v>6.86</v>
      </c>
      <c r="CG34" s="529"/>
      <c r="CH34" s="528">
        <f t="shared" si="30"/>
        <v>7.38</v>
      </c>
      <c r="CI34" s="529"/>
      <c r="CJ34" s="528">
        <f t="shared" si="31"/>
        <v>1.71</v>
      </c>
      <c r="CK34" s="529"/>
      <c r="CL34" s="528">
        <f t="shared" si="32"/>
        <v>2</v>
      </c>
      <c r="CM34" s="529"/>
      <c r="CN34" s="528">
        <f t="shared" si="33"/>
        <v>296.70999999999998</v>
      </c>
      <c r="CO34" s="529"/>
      <c r="CP34" s="528">
        <f t="shared" si="34"/>
        <v>262</v>
      </c>
      <c r="CQ34" s="529"/>
      <c r="CR34" s="528">
        <f t="shared" si="35"/>
        <v>21.93</v>
      </c>
      <c r="CS34" s="529"/>
      <c r="CT34" s="528">
        <f t="shared" si="36"/>
        <v>84.52</v>
      </c>
      <c r="CU34" s="529"/>
      <c r="CV34" s="528">
        <f t="shared" si="37"/>
        <v>264.24</v>
      </c>
      <c r="CW34" s="529"/>
      <c r="CX34" s="528">
        <f t="shared" si="38"/>
        <v>317.83</v>
      </c>
      <c r="CY34" s="529"/>
      <c r="CZ34" s="528">
        <f t="shared" si="39"/>
        <v>25.71</v>
      </c>
      <c r="DA34" s="529"/>
      <c r="DB34" s="528">
        <f t="shared" si="40"/>
        <v>105</v>
      </c>
      <c r="DC34" s="529"/>
      <c r="DD34" s="528">
        <f t="shared" si="41"/>
        <v>33.6</v>
      </c>
      <c r="DE34" s="529"/>
      <c r="DF34" s="528" t="str">
        <f t="shared" si="42"/>
        <v>-</v>
      </c>
      <c r="DG34" s="529"/>
      <c r="DH34" s="528" t="str">
        <f t="shared" si="43"/>
        <v>-</v>
      </c>
      <c r="DI34" s="529"/>
      <c r="DJ34" s="528" t="str">
        <f t="shared" si="44"/>
        <v>-</v>
      </c>
      <c r="DK34" s="529"/>
      <c r="DL34" s="528" t="str">
        <f t="shared" si="45"/>
        <v>-</v>
      </c>
      <c r="DM34" s="529"/>
      <c r="DN34" s="528" t="str">
        <f t="shared" si="46"/>
        <v>-</v>
      </c>
      <c r="DO34" s="529"/>
      <c r="DP34" s="528" t="str">
        <f t="shared" si="47"/>
        <v>-</v>
      </c>
      <c r="DQ34" s="529"/>
    </row>
    <row r="35" spans="1:121" s="412" customFormat="1" x14ac:dyDescent="0.2">
      <c r="A35" s="403" t="s">
        <v>313</v>
      </c>
      <c r="B35" s="524"/>
      <c r="C35" s="525"/>
      <c r="D35" s="524"/>
      <c r="E35" s="525"/>
      <c r="F35" s="524"/>
      <c r="G35" s="525"/>
      <c r="H35" s="524"/>
      <c r="I35" s="525"/>
      <c r="J35" s="524"/>
      <c r="K35" s="525"/>
      <c r="L35" s="524"/>
      <c r="M35" s="525"/>
      <c r="N35" s="524"/>
      <c r="O35" s="525"/>
      <c r="P35" s="524">
        <v>0.82</v>
      </c>
      <c r="Q35" s="525"/>
      <c r="R35" s="530">
        <v>16.739999999999998</v>
      </c>
      <c r="S35" s="531"/>
      <c r="T35" s="530">
        <v>11.16</v>
      </c>
      <c r="U35" s="531"/>
      <c r="V35" s="524">
        <v>14.58</v>
      </c>
      <c r="W35" s="525"/>
      <c r="X35" s="524">
        <v>18.8</v>
      </c>
      <c r="Y35" s="525"/>
      <c r="Z35" s="524">
        <f t="shared" si="0"/>
        <v>22.65</v>
      </c>
      <c r="AA35" s="525"/>
      <c r="AB35" s="524">
        <f t="shared" si="1"/>
        <v>28.26</v>
      </c>
      <c r="AC35" s="525"/>
      <c r="AD35" s="524">
        <f t="shared" si="2"/>
        <v>27.7</v>
      </c>
      <c r="AE35" s="525"/>
      <c r="AF35" s="524">
        <f t="shared" si="3"/>
        <v>22.88</v>
      </c>
      <c r="AG35" s="525"/>
      <c r="AH35" s="524">
        <f t="shared" si="4"/>
        <v>21.19</v>
      </c>
      <c r="AI35" s="525"/>
      <c r="AJ35" s="524">
        <f t="shared" si="5"/>
        <v>27.25</v>
      </c>
      <c r="AK35" s="525"/>
      <c r="AL35" s="524">
        <f t="shared" si="6"/>
        <v>19.53</v>
      </c>
      <c r="AM35" s="525"/>
      <c r="AN35" s="524">
        <f t="shared" si="7"/>
        <v>11.97</v>
      </c>
      <c r="AO35" s="525"/>
      <c r="AP35" s="524">
        <f t="shared" si="8"/>
        <v>12.06</v>
      </c>
      <c r="AQ35" s="525"/>
      <c r="AR35" s="524">
        <f t="shared" si="9"/>
        <v>16.41</v>
      </c>
      <c r="AS35" s="525"/>
      <c r="AT35" s="524">
        <f t="shared" si="10"/>
        <v>7.13</v>
      </c>
      <c r="AU35" s="525"/>
      <c r="AV35" s="524">
        <f t="shared" si="11"/>
        <v>7.98</v>
      </c>
      <c r="AW35" s="525"/>
      <c r="AX35" s="524">
        <f t="shared" si="12"/>
        <v>10.46</v>
      </c>
      <c r="AY35" s="525"/>
      <c r="AZ35" s="524">
        <f t="shared" si="13"/>
        <v>6</v>
      </c>
      <c r="BA35" s="525"/>
      <c r="BB35" s="524">
        <f t="shared" si="14"/>
        <v>3.68</v>
      </c>
      <c r="BC35" s="525"/>
      <c r="BD35" s="524">
        <f t="shared" si="15"/>
        <v>-4.5</v>
      </c>
      <c r="BE35" s="525"/>
      <c r="BF35" s="524">
        <f t="shared" si="16"/>
        <v>-4.5199999999999996</v>
      </c>
      <c r="BG35" s="525"/>
      <c r="BH35" s="524">
        <f t="shared" si="17"/>
        <v>5.22</v>
      </c>
      <c r="BI35" s="525"/>
      <c r="BJ35" s="524">
        <f t="shared" si="18"/>
        <v>3.3</v>
      </c>
      <c r="BK35" s="525"/>
      <c r="BL35" s="524">
        <f t="shared" si="19"/>
        <v>3.18</v>
      </c>
      <c r="BM35" s="525"/>
      <c r="BN35" s="524">
        <f t="shared" si="20"/>
        <v>0.33</v>
      </c>
      <c r="BO35" s="525"/>
      <c r="BP35" s="524">
        <f t="shared" si="21"/>
        <v>0.35</v>
      </c>
      <c r="BQ35" s="525"/>
      <c r="BR35" s="524">
        <f t="shared" si="22"/>
        <v>0.36</v>
      </c>
      <c r="BS35" s="525"/>
      <c r="BT35" s="524">
        <f t="shared" si="23"/>
        <v>3.57</v>
      </c>
      <c r="BU35" s="525"/>
      <c r="BV35" s="524">
        <f t="shared" si="24"/>
        <v>3.97</v>
      </c>
      <c r="BW35" s="525"/>
      <c r="BX35" s="524">
        <f t="shared" si="25"/>
        <v>2.86</v>
      </c>
      <c r="BY35" s="525"/>
      <c r="BZ35" s="524">
        <f t="shared" si="26"/>
        <v>3.82</v>
      </c>
      <c r="CA35" s="525"/>
      <c r="CB35" s="524">
        <f t="shared" si="27"/>
        <v>6.36</v>
      </c>
      <c r="CC35" s="525"/>
      <c r="CD35" s="524">
        <f t="shared" si="28"/>
        <v>5.51</v>
      </c>
      <c r="CE35" s="525"/>
      <c r="CF35" s="524">
        <f t="shared" si="29"/>
        <v>4.99</v>
      </c>
      <c r="CG35" s="525"/>
      <c r="CH35" s="524">
        <f t="shared" si="30"/>
        <v>5.43</v>
      </c>
      <c r="CI35" s="525"/>
      <c r="CJ35" s="524">
        <f t="shared" si="31"/>
        <v>6.43</v>
      </c>
      <c r="CK35" s="525"/>
      <c r="CL35" s="524">
        <f t="shared" si="32"/>
        <v>8.85</v>
      </c>
      <c r="CM35" s="525"/>
      <c r="CN35" s="524">
        <f t="shared" si="33"/>
        <v>6.48</v>
      </c>
      <c r="CO35" s="525"/>
      <c r="CP35" s="524">
        <f t="shared" si="34"/>
        <v>6.06</v>
      </c>
      <c r="CQ35" s="525"/>
      <c r="CR35" s="524">
        <f t="shared" si="35"/>
        <v>6.82</v>
      </c>
      <c r="CS35" s="525"/>
      <c r="CT35" s="524">
        <f t="shared" si="36"/>
        <v>6.89</v>
      </c>
      <c r="CU35" s="525"/>
      <c r="CV35" s="524">
        <f t="shared" si="37"/>
        <v>5.18</v>
      </c>
      <c r="CW35" s="525"/>
      <c r="CX35" s="524">
        <f t="shared" si="38"/>
        <v>14.27</v>
      </c>
      <c r="CY35" s="525"/>
      <c r="CZ35" s="524">
        <f t="shared" si="39"/>
        <v>9.93</v>
      </c>
      <c r="DA35" s="525"/>
      <c r="DB35" s="524">
        <f t="shared" si="40"/>
        <v>4.3899999999999997</v>
      </c>
      <c r="DC35" s="525"/>
      <c r="DD35" s="524">
        <f t="shared" si="41"/>
        <v>6.48</v>
      </c>
      <c r="DE35" s="525"/>
      <c r="DF35" s="524" t="str">
        <f t="shared" si="42"/>
        <v>-</v>
      </c>
      <c r="DG35" s="525"/>
      <c r="DH35" s="524" t="str">
        <f t="shared" si="43"/>
        <v>-</v>
      </c>
      <c r="DI35" s="525"/>
      <c r="DJ35" s="524" t="str">
        <f t="shared" si="44"/>
        <v>-</v>
      </c>
      <c r="DK35" s="525"/>
      <c r="DL35" s="524" t="str">
        <f t="shared" si="45"/>
        <v>-</v>
      </c>
      <c r="DM35" s="525"/>
      <c r="DN35" s="524" t="str">
        <f t="shared" si="46"/>
        <v>-</v>
      </c>
      <c r="DO35" s="525"/>
      <c r="DP35" s="524" t="str">
        <f t="shared" si="47"/>
        <v>-</v>
      </c>
      <c r="DQ35" s="525"/>
    </row>
    <row r="36" spans="1:121" x14ac:dyDescent="0.2">
      <c r="A36" s="405"/>
      <c r="B36" s="406"/>
      <c r="C36" s="406"/>
      <c r="D36" s="406"/>
      <c r="E36" s="406"/>
      <c r="F36" s="406"/>
      <c r="G36" s="406"/>
      <c r="H36" s="406"/>
      <c r="I36" s="406"/>
      <c r="J36" s="406"/>
      <c r="K36" s="406"/>
      <c r="L36" s="406"/>
      <c r="M36" s="406"/>
      <c r="N36" s="406"/>
      <c r="O36" s="406"/>
      <c r="P36" s="406"/>
      <c r="Q36" s="406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  <c r="AL36" s="406"/>
      <c r="AM36" s="406"/>
      <c r="AN36" s="406"/>
      <c r="AO36" s="406"/>
      <c r="AP36" s="406"/>
      <c r="AQ36" s="406"/>
      <c r="AR36" s="406"/>
      <c r="AS36" s="406"/>
      <c r="AT36" s="406"/>
      <c r="AU36" s="406"/>
      <c r="AV36" s="406"/>
      <c r="AW36" s="406"/>
      <c r="AX36" s="406"/>
      <c r="AY36" s="406"/>
      <c r="AZ36" s="406"/>
      <c r="BA36" s="406"/>
      <c r="BB36" s="406"/>
      <c r="BC36" s="406"/>
      <c r="BD36" s="406"/>
      <c r="BE36" s="406"/>
      <c r="BF36" s="406"/>
      <c r="BG36" s="406"/>
      <c r="BH36" s="406"/>
      <c r="BI36" s="406"/>
      <c r="BJ36" s="406"/>
      <c r="BK36" s="406"/>
      <c r="BL36" s="406"/>
      <c r="BM36" s="406"/>
      <c r="BN36" s="406"/>
      <c r="BO36" s="406"/>
      <c r="BP36" s="406"/>
      <c r="BQ36" s="406"/>
      <c r="BR36" s="406"/>
      <c r="BS36" s="406"/>
      <c r="BT36" s="406"/>
      <c r="BU36" s="406"/>
      <c r="BV36" s="406"/>
      <c r="BW36" s="406"/>
      <c r="BX36" s="406"/>
      <c r="BY36" s="406"/>
      <c r="BZ36" s="406"/>
      <c r="CA36" s="406"/>
      <c r="CB36" s="406"/>
      <c r="CC36" s="406"/>
      <c r="CD36" s="406"/>
      <c r="CE36" s="406"/>
      <c r="CF36" s="406"/>
      <c r="CG36" s="406"/>
      <c r="CH36" s="406"/>
      <c r="CI36" s="406"/>
      <c r="CJ36" s="406"/>
      <c r="CK36" s="406"/>
      <c r="CL36" s="406"/>
      <c r="CM36" s="406"/>
      <c r="CN36" s="406"/>
      <c r="CO36" s="406"/>
      <c r="CP36" s="406"/>
      <c r="CQ36" s="406"/>
      <c r="CR36" s="406"/>
      <c r="CS36" s="406"/>
      <c r="CT36" s="406"/>
      <c r="CU36" s="406"/>
      <c r="CV36" s="406"/>
      <c r="CW36" s="406"/>
      <c r="CX36" s="406"/>
      <c r="CY36" s="406"/>
      <c r="CZ36" s="406"/>
      <c r="DA36" s="406"/>
      <c r="DB36" s="406"/>
      <c r="DC36" s="406"/>
      <c r="DD36" s="406"/>
      <c r="DE36" s="406"/>
      <c r="DF36" s="406"/>
      <c r="DG36" s="406"/>
      <c r="DH36" s="406"/>
      <c r="DI36" s="406"/>
      <c r="DJ36" s="406"/>
      <c r="DK36" s="406"/>
      <c r="DL36" s="406"/>
      <c r="DM36" s="406"/>
      <c r="DN36" s="406"/>
      <c r="DO36" s="406"/>
      <c r="DP36" s="406"/>
      <c r="DQ36" s="406"/>
    </row>
    <row r="37" spans="1:121" x14ac:dyDescent="0.2">
      <c r="A37" s="397" t="s">
        <v>316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9"/>
      <c r="Z37" s="398"/>
      <c r="AA37" s="398"/>
      <c r="AB37" s="398"/>
      <c r="AC37" s="398"/>
      <c r="AD37" s="398"/>
      <c r="AE37" s="398"/>
      <c r="AF37" s="398"/>
      <c r="AG37" s="398"/>
      <c r="AH37" s="398"/>
      <c r="AI37" s="398"/>
      <c r="AJ37" s="398"/>
      <c r="AK37" s="398"/>
      <c r="AL37" s="398"/>
      <c r="AM37" s="398"/>
      <c r="AN37" s="398"/>
      <c r="AO37" s="398"/>
      <c r="AP37" s="398"/>
      <c r="AQ37" s="398"/>
      <c r="AR37" s="398"/>
      <c r="AS37" s="398"/>
      <c r="AT37" s="398"/>
      <c r="AU37" s="398"/>
      <c r="AV37" s="398"/>
      <c r="AW37" s="398"/>
      <c r="AX37" s="398"/>
      <c r="AY37" s="398"/>
      <c r="AZ37" s="398"/>
      <c r="BA37" s="398"/>
      <c r="BB37" s="398"/>
      <c r="BC37" s="398"/>
      <c r="BD37" s="398"/>
      <c r="BE37" s="398"/>
      <c r="BF37" s="398"/>
      <c r="BG37" s="398"/>
      <c r="BH37" s="398"/>
      <c r="BI37" s="398"/>
      <c r="BJ37" s="398"/>
      <c r="BK37" s="398"/>
      <c r="BL37" s="398"/>
      <c r="BM37" s="398"/>
      <c r="BN37" s="398"/>
      <c r="BO37" s="398"/>
      <c r="BP37" s="398"/>
      <c r="BQ37" s="398"/>
      <c r="BR37" s="398"/>
      <c r="BS37" s="398"/>
      <c r="BT37" s="398"/>
      <c r="BU37" s="398"/>
      <c r="BV37" s="398"/>
      <c r="BW37" s="398"/>
      <c r="BX37" s="398"/>
      <c r="BY37" s="398"/>
      <c r="BZ37" s="398"/>
      <c r="CA37" s="398"/>
      <c r="CB37" s="398"/>
      <c r="CC37" s="398"/>
      <c r="CD37" s="398"/>
      <c r="CE37" s="398"/>
      <c r="CF37" s="398"/>
      <c r="CG37" s="398"/>
      <c r="CH37" s="398"/>
      <c r="CI37" s="398"/>
      <c r="CJ37" s="398"/>
      <c r="CK37" s="398"/>
      <c r="CL37" s="398"/>
      <c r="CM37" s="398"/>
      <c r="CN37" s="398"/>
      <c r="CO37" s="398"/>
      <c r="CP37" s="398"/>
      <c r="CQ37" s="398"/>
      <c r="CR37" s="398"/>
      <c r="CS37" s="398"/>
      <c r="CT37" s="398"/>
      <c r="CU37" s="398"/>
      <c r="CV37" s="398"/>
      <c r="CW37" s="398"/>
      <c r="CX37" s="398"/>
      <c r="CY37" s="398"/>
      <c r="CZ37" s="398"/>
      <c r="DA37" s="398"/>
      <c r="DB37" s="398"/>
      <c r="DC37" s="398"/>
      <c r="DD37" s="398"/>
      <c r="DE37" s="398"/>
      <c r="DF37" s="398"/>
      <c r="DG37" s="398"/>
      <c r="DH37" s="398"/>
      <c r="DI37" s="398"/>
      <c r="DJ37" s="398"/>
      <c r="DK37" s="398"/>
      <c r="DL37" s="398"/>
      <c r="DM37" s="398"/>
      <c r="DN37" s="398"/>
      <c r="DO37" s="398"/>
      <c r="DP37" s="398"/>
      <c r="DQ37" s="398"/>
    </row>
    <row r="38" spans="1:121" s="401" customFormat="1" x14ac:dyDescent="0.2">
      <c r="A38" s="400" t="s">
        <v>317</v>
      </c>
      <c r="B38" s="413">
        <v>44562</v>
      </c>
      <c r="C38" s="414"/>
      <c r="D38" s="413">
        <v>44593</v>
      </c>
      <c r="E38" s="414"/>
      <c r="F38" s="413">
        <v>44621</v>
      </c>
      <c r="G38" s="414"/>
      <c r="H38" s="413">
        <v>44652</v>
      </c>
      <c r="I38" s="414"/>
      <c r="J38" s="413">
        <v>44682</v>
      </c>
      <c r="K38" s="414"/>
      <c r="L38" s="413">
        <v>44713</v>
      </c>
      <c r="M38" s="414"/>
      <c r="N38" s="413">
        <v>44743</v>
      </c>
      <c r="O38" s="414"/>
      <c r="P38" s="413">
        <v>44774</v>
      </c>
      <c r="Q38" s="414"/>
      <c r="R38" s="413">
        <v>44805</v>
      </c>
      <c r="S38" s="414"/>
      <c r="T38" s="413">
        <v>44835</v>
      </c>
      <c r="U38" s="414"/>
      <c r="V38" s="413">
        <v>44866</v>
      </c>
      <c r="W38" s="414"/>
      <c r="X38" s="413">
        <v>44896</v>
      </c>
      <c r="Y38" s="414"/>
      <c r="Z38" s="503" t="e">
        <f ca="1">Z28</f>
        <v>#NAME?</v>
      </c>
      <c r="AA38" s="504"/>
      <c r="AB38" s="503" t="e">
        <f ca="1">AB28</f>
        <v>#NAME?</v>
      </c>
      <c r="AC38" s="504"/>
      <c r="AD38" s="503" t="e">
        <f ca="1">AD28</f>
        <v>#NAME?</v>
      </c>
      <c r="AE38" s="504"/>
      <c r="AF38" s="505" t="e">
        <f ca="1">AF28</f>
        <v>#NAME?</v>
      </c>
      <c r="AG38" s="506"/>
      <c r="AH38" s="505" t="e">
        <f ca="1">AH28</f>
        <v>#NAME?</v>
      </c>
      <c r="AI38" s="506"/>
      <c r="AJ38" s="505" t="e">
        <f ca="1">AJ28</f>
        <v>#NAME?</v>
      </c>
      <c r="AK38" s="506"/>
      <c r="AL38" s="505" t="e">
        <f ca="1">AL28</f>
        <v>#NAME?</v>
      </c>
      <c r="AM38" s="506"/>
      <c r="AN38" s="505" t="e">
        <f ca="1">AN28</f>
        <v>#NAME?</v>
      </c>
      <c r="AO38" s="506"/>
      <c r="AP38" s="505" t="e">
        <f ca="1">AP28</f>
        <v>#NAME?</v>
      </c>
      <c r="AQ38" s="506"/>
      <c r="AR38" s="505" t="e">
        <f ca="1">AR28</f>
        <v>#NAME?</v>
      </c>
      <c r="AS38" s="506"/>
      <c r="AT38" s="505" t="e">
        <f ca="1">AT28</f>
        <v>#NAME?</v>
      </c>
      <c r="AU38" s="506"/>
      <c r="AV38" s="505" t="e">
        <f ca="1">AV28</f>
        <v>#NAME?</v>
      </c>
      <c r="AW38" s="506"/>
      <c r="AX38" s="505" t="e">
        <f ca="1">AX28</f>
        <v>#NAME?</v>
      </c>
      <c r="AY38" s="506"/>
      <c r="AZ38" s="505" t="e">
        <f ca="1">AZ$8</f>
        <v>#NAME?</v>
      </c>
      <c r="BA38" s="506"/>
      <c r="BB38" s="505" t="e">
        <f ca="1">BB$8</f>
        <v>#NAME?</v>
      </c>
      <c r="BC38" s="506"/>
      <c r="BD38" s="505" t="e">
        <f ca="1">BD$8</f>
        <v>#NAME?</v>
      </c>
      <c r="BE38" s="506"/>
      <c r="BF38" s="505" t="e">
        <f ca="1">BF$8</f>
        <v>#NAME?</v>
      </c>
      <c r="BG38" s="506"/>
      <c r="BH38" s="505" t="e">
        <f ca="1">BH$8</f>
        <v>#NAME?</v>
      </c>
      <c r="BI38" s="506"/>
      <c r="BJ38" s="505" t="e">
        <f ca="1">BJ$8</f>
        <v>#NAME?</v>
      </c>
      <c r="BK38" s="506"/>
      <c r="BL38" s="505" t="e">
        <f ca="1">BL$8</f>
        <v>#NAME?</v>
      </c>
      <c r="BM38" s="506"/>
      <c r="BN38" s="505" t="e">
        <f ca="1">BN$8</f>
        <v>#NAME?</v>
      </c>
      <c r="BO38" s="506"/>
      <c r="BP38" s="505" t="e">
        <f ca="1">BP$8</f>
        <v>#NAME?</v>
      </c>
      <c r="BQ38" s="506"/>
      <c r="BR38" s="505" t="e">
        <f ca="1">BR$8</f>
        <v>#NAME?</v>
      </c>
      <c r="BS38" s="506"/>
      <c r="BT38" s="505" t="e">
        <f ca="1">BT$8</f>
        <v>#NAME?</v>
      </c>
      <c r="BU38" s="506"/>
      <c r="BV38" s="505" t="e">
        <f ca="1">BV$8</f>
        <v>#NAME?</v>
      </c>
      <c r="BW38" s="506"/>
      <c r="BX38" s="505" t="e">
        <f ca="1">BX$8</f>
        <v>#NAME?</v>
      </c>
      <c r="BY38" s="506"/>
      <c r="BZ38" s="505" t="e">
        <f ca="1">BZ$8</f>
        <v>#NAME?</v>
      </c>
      <c r="CA38" s="506"/>
      <c r="CB38" s="505" t="e">
        <f ca="1">CB$8</f>
        <v>#NAME?</v>
      </c>
      <c r="CC38" s="506"/>
      <c r="CD38" s="505" t="e">
        <f ca="1">CD$8</f>
        <v>#NAME?</v>
      </c>
      <c r="CE38" s="506"/>
      <c r="CF38" s="505" t="e">
        <f ca="1">CF$8</f>
        <v>#NAME?</v>
      </c>
      <c r="CG38" s="506"/>
      <c r="CH38" s="505" t="e">
        <f ca="1">CH$8</f>
        <v>#NAME?</v>
      </c>
      <c r="CI38" s="506"/>
      <c r="CJ38" s="505" t="e">
        <f ca="1">CJ$8</f>
        <v>#NAME?</v>
      </c>
      <c r="CK38" s="506"/>
      <c r="CL38" s="505" t="e">
        <f ca="1">CL$8</f>
        <v>#NAME?</v>
      </c>
      <c r="CM38" s="506"/>
      <c r="CN38" s="505" t="e">
        <f ca="1">CN$8</f>
        <v>#NAME?</v>
      </c>
      <c r="CO38" s="506"/>
      <c r="CP38" s="505" t="e">
        <f ca="1">CP$8</f>
        <v>#NAME?</v>
      </c>
      <c r="CQ38" s="506"/>
      <c r="CR38" s="505" t="e">
        <f ca="1">CR$8</f>
        <v>#NAME?</v>
      </c>
      <c r="CS38" s="506"/>
      <c r="CT38" s="505" t="e">
        <f ca="1">CT$8</f>
        <v>#NAME?</v>
      </c>
      <c r="CU38" s="506"/>
      <c r="CV38" s="505" t="e">
        <f ca="1">CV$8</f>
        <v>#NAME?</v>
      </c>
      <c r="CW38" s="506"/>
      <c r="CX38" s="505" t="e">
        <f ca="1">CX$8</f>
        <v>#NAME?</v>
      </c>
      <c r="CY38" s="506"/>
      <c r="CZ38" s="505" t="e">
        <f ca="1">CZ$8</f>
        <v>#NAME?</v>
      </c>
      <c r="DA38" s="506"/>
      <c r="DB38" s="505" t="e">
        <f ca="1">DB$8</f>
        <v>#NAME?</v>
      </c>
      <c r="DC38" s="506"/>
      <c r="DD38" s="505" t="e">
        <f ca="1">DD$8</f>
        <v>#NAME?</v>
      </c>
      <c r="DE38" s="506"/>
      <c r="DF38" s="505" t="e">
        <f ca="1">DF$8</f>
        <v>#NAME?</v>
      </c>
      <c r="DG38" s="506"/>
      <c r="DH38" s="505" t="e">
        <f ca="1">DH$8</f>
        <v>#NAME?</v>
      </c>
      <c r="DI38" s="506"/>
      <c r="DJ38" s="505" t="e">
        <f ca="1">DJ$8</f>
        <v>#NAME?</v>
      </c>
      <c r="DK38" s="506"/>
      <c r="DL38" s="505" t="e">
        <f ca="1">DL$8</f>
        <v>#NAME?</v>
      </c>
      <c r="DM38" s="506"/>
      <c r="DN38" s="505" t="e">
        <f ca="1">DN$8</f>
        <v>#NAME?</v>
      </c>
      <c r="DO38" s="506"/>
      <c r="DP38" s="505" t="e">
        <f ca="1">DP$8</f>
        <v>#NAME?</v>
      </c>
      <c r="DQ38" s="506"/>
    </row>
    <row r="39" spans="1:121" x14ac:dyDescent="0.2">
      <c r="A39" s="415" t="s">
        <v>318</v>
      </c>
      <c r="B39" s="532"/>
      <c r="C39" s="512"/>
      <c r="D39" s="533"/>
      <c r="E39" s="534"/>
      <c r="F39" s="532"/>
      <c r="G39" s="512"/>
      <c r="H39" s="532"/>
      <c r="I39" s="512"/>
      <c r="J39" s="532"/>
      <c r="K39" s="512"/>
      <c r="L39" s="532"/>
      <c r="M39" s="512"/>
      <c r="N39" s="532"/>
      <c r="O39" s="512"/>
      <c r="P39" s="532"/>
      <c r="Q39" s="512"/>
      <c r="R39" s="535">
        <v>365</v>
      </c>
      <c r="S39" s="512"/>
      <c r="T39" s="532">
        <v>392</v>
      </c>
      <c r="U39" s="512"/>
      <c r="V39" s="535">
        <v>351</v>
      </c>
      <c r="W39" s="512"/>
      <c r="X39" s="535">
        <v>363</v>
      </c>
      <c r="Y39" s="512"/>
      <c r="Z39" s="535">
        <f>producao!AT18</f>
        <v>392</v>
      </c>
      <c r="AA39" s="512"/>
      <c r="AB39" s="535">
        <f>producao!AU18</f>
        <v>349</v>
      </c>
      <c r="AC39" s="538"/>
      <c r="AD39" s="535">
        <f>producao!AV18</f>
        <v>402</v>
      </c>
      <c r="AE39" s="538"/>
      <c r="AF39" s="536">
        <f>producao!AW18</f>
        <v>344</v>
      </c>
      <c r="AG39" s="537"/>
      <c r="AH39" s="536">
        <f>producao!AX18</f>
        <v>385</v>
      </c>
      <c r="AI39" s="537"/>
      <c r="AJ39" s="536">
        <f>producao!AY18</f>
        <v>354</v>
      </c>
      <c r="AK39" s="537"/>
      <c r="AL39" s="536">
        <f>producao!AZ18</f>
        <v>362</v>
      </c>
      <c r="AM39" s="537"/>
      <c r="AN39" s="536">
        <f>producao!BC18</f>
        <v>429</v>
      </c>
      <c r="AO39" s="537"/>
      <c r="AP39" s="536">
        <f>producao!BD18</f>
        <v>396</v>
      </c>
      <c r="AQ39" s="537"/>
      <c r="AR39" s="536">
        <f>producao!BG18</f>
        <v>385</v>
      </c>
      <c r="AS39" s="537"/>
      <c r="AT39" s="536">
        <f>producao!BM18</f>
        <v>385</v>
      </c>
      <c r="AU39" s="537"/>
      <c r="AV39" s="536">
        <f>producao!BO18</f>
        <v>466</v>
      </c>
      <c r="AW39" s="537"/>
      <c r="AX39" s="536">
        <f>producao!BP18</f>
        <v>436</v>
      </c>
      <c r="AY39" s="537"/>
      <c r="AZ39" s="536">
        <f>producao!BQ18</f>
        <v>418</v>
      </c>
      <c r="BA39" s="537"/>
      <c r="BB39" s="536">
        <f>producao!BR18</f>
        <v>443</v>
      </c>
      <c r="BC39" s="537"/>
      <c r="BD39" s="536">
        <f>producao!BS18</f>
        <v>453</v>
      </c>
      <c r="BE39" s="537"/>
      <c r="BF39" s="536">
        <f>producao!BT18</f>
        <v>487</v>
      </c>
      <c r="BG39" s="537"/>
      <c r="BH39" s="536">
        <f>producao!BU18</f>
        <v>469</v>
      </c>
      <c r="BI39" s="537"/>
      <c r="BJ39" s="536">
        <f>producao!BV18</f>
        <v>441</v>
      </c>
      <c r="BK39" s="537"/>
      <c r="BL39" s="536">
        <f>producao!BW18</f>
        <v>451</v>
      </c>
      <c r="BM39" s="537"/>
      <c r="BN39" s="536">
        <f>producao!BX18</f>
        <v>482</v>
      </c>
      <c r="BO39" s="537"/>
      <c r="BP39" s="536">
        <f>producao!BY18</f>
        <v>493</v>
      </c>
      <c r="BQ39" s="537"/>
      <c r="BR39" s="536">
        <f>producao!BZ18</f>
        <v>462</v>
      </c>
      <c r="BS39" s="537"/>
      <c r="BT39" s="536">
        <f>producao!CA18</f>
        <v>477</v>
      </c>
      <c r="BU39" s="537"/>
      <c r="BV39" s="536">
        <f>producao!CB18</f>
        <v>510</v>
      </c>
      <c r="BW39" s="537"/>
      <c r="BX39" s="536">
        <f>producao!CC6</f>
        <v>479</v>
      </c>
      <c r="BY39" s="537"/>
      <c r="BZ39" s="536">
        <f>producao!CG18</f>
        <v>457</v>
      </c>
      <c r="CA39" s="537"/>
      <c r="CB39" s="536">
        <f>producao!CE18</f>
        <v>472</v>
      </c>
      <c r="CC39" s="537"/>
      <c r="CD39" s="536">
        <f>producao!CF18</f>
        <v>466</v>
      </c>
      <c r="CE39" s="537"/>
      <c r="CF39" s="536">
        <f>producao!CG18</f>
        <v>457</v>
      </c>
      <c r="CG39" s="537"/>
      <c r="CH39" s="536">
        <f>producao!CH18</f>
        <v>491</v>
      </c>
      <c r="CI39" s="537"/>
      <c r="CJ39" s="536">
        <f>producao!CI18</f>
        <v>504</v>
      </c>
      <c r="CK39" s="537"/>
      <c r="CL39" s="536">
        <f>producao!CJ18</f>
        <v>501</v>
      </c>
      <c r="CM39" s="537"/>
      <c r="CN39" s="536">
        <f>producao!CK18</f>
        <v>395</v>
      </c>
      <c r="CO39" s="537"/>
      <c r="CP39" s="536">
        <f>producao!CL18</f>
        <v>423</v>
      </c>
      <c r="CQ39" s="537"/>
      <c r="CR39" s="536">
        <f>producao!CM18</f>
        <v>451</v>
      </c>
      <c r="CS39" s="537"/>
      <c r="CT39" s="536">
        <f>producao!CN18</f>
        <v>384</v>
      </c>
      <c r="CU39" s="537"/>
      <c r="CV39" s="536">
        <f>producao!CO18</f>
        <v>462</v>
      </c>
      <c r="CW39" s="537"/>
      <c r="CX39" s="536">
        <f>producao!CV18</f>
        <v>567</v>
      </c>
      <c r="CY39" s="537"/>
      <c r="CZ39" s="536">
        <v>766</v>
      </c>
      <c r="DA39" s="537"/>
      <c r="DB39" s="536">
        <v>770</v>
      </c>
      <c r="DC39" s="537"/>
      <c r="DD39" s="536">
        <v>752</v>
      </c>
      <c r="DE39" s="537"/>
      <c r="DF39" s="536" t="e">
        <f>producao!#REF!</f>
        <v>#REF!</v>
      </c>
      <c r="DG39" s="537"/>
      <c r="DH39" s="536" t="e">
        <f>producao!#REF!</f>
        <v>#REF!</v>
      </c>
      <c r="DI39" s="537"/>
      <c r="DJ39" s="536">
        <f>producao!DT18</f>
        <v>0</v>
      </c>
      <c r="DK39" s="537"/>
      <c r="DL39" s="536">
        <f>producao!DV18</f>
        <v>0</v>
      </c>
      <c r="DM39" s="537"/>
      <c r="DN39" s="536">
        <f>producao!DX18</f>
        <v>0</v>
      </c>
      <c r="DO39" s="537"/>
      <c r="DP39" s="536">
        <f>producao!DZ18</f>
        <v>0</v>
      </c>
      <c r="DQ39" s="537"/>
    </row>
    <row r="40" spans="1:121" x14ac:dyDescent="0.2">
      <c r="A40" s="415" t="s">
        <v>319</v>
      </c>
      <c r="B40" s="535"/>
      <c r="C40" s="512"/>
      <c r="D40" s="539"/>
      <c r="E40" s="534"/>
      <c r="F40" s="535"/>
      <c r="G40" s="512"/>
      <c r="H40" s="535"/>
      <c r="I40" s="512"/>
      <c r="J40" s="535"/>
      <c r="K40" s="512"/>
      <c r="L40" s="535"/>
      <c r="M40" s="512"/>
      <c r="N40" s="535"/>
      <c r="O40" s="512"/>
      <c r="P40" s="535"/>
      <c r="Q40" s="512"/>
      <c r="R40" s="535"/>
      <c r="S40" s="512"/>
      <c r="T40" s="535">
        <v>23</v>
      </c>
      <c r="U40" s="512"/>
      <c r="V40" s="535">
        <v>31</v>
      </c>
      <c r="W40" s="512"/>
      <c r="X40" s="535">
        <v>27</v>
      </c>
      <c r="Y40" s="512"/>
      <c r="Z40" s="535">
        <v>27</v>
      </c>
      <c r="AA40" s="512"/>
      <c r="AB40" s="535">
        <v>20</v>
      </c>
      <c r="AC40" s="538"/>
      <c r="AD40" s="535">
        <v>26</v>
      </c>
      <c r="AE40" s="538"/>
      <c r="AF40" s="536">
        <v>25</v>
      </c>
      <c r="AG40" s="537"/>
      <c r="AH40" s="536">
        <v>32</v>
      </c>
      <c r="AI40" s="537"/>
      <c r="AJ40" s="536">
        <v>34</v>
      </c>
      <c r="AK40" s="537"/>
      <c r="AL40" s="536">
        <v>23</v>
      </c>
      <c r="AM40" s="537"/>
      <c r="AN40" s="536">
        <v>27</v>
      </c>
      <c r="AO40" s="537"/>
      <c r="AP40" s="536">
        <v>32</v>
      </c>
      <c r="AQ40" s="537"/>
      <c r="AR40" s="536">
        <v>29</v>
      </c>
      <c r="AS40" s="537"/>
      <c r="AT40" s="536">
        <v>31</v>
      </c>
      <c r="AU40" s="537"/>
      <c r="AV40" s="536">
        <v>35</v>
      </c>
      <c r="AW40" s="537"/>
      <c r="AX40" s="536">
        <v>30</v>
      </c>
      <c r="AY40" s="537"/>
      <c r="AZ40" s="536">
        <v>28</v>
      </c>
      <c r="BA40" s="537"/>
      <c r="BB40" s="536">
        <v>28</v>
      </c>
      <c r="BC40" s="537"/>
      <c r="BD40" s="536">
        <v>34</v>
      </c>
      <c r="BE40" s="537"/>
      <c r="BF40" s="536">
        <v>33</v>
      </c>
      <c r="BG40" s="537"/>
      <c r="BH40" s="536">
        <v>33</v>
      </c>
      <c r="BI40" s="537"/>
      <c r="BJ40" s="536">
        <v>51</v>
      </c>
      <c r="BK40" s="537"/>
      <c r="BL40" s="536">
        <v>21</v>
      </c>
      <c r="BM40" s="537"/>
      <c r="BN40" s="536">
        <v>47</v>
      </c>
      <c r="BO40" s="537"/>
      <c r="BP40" s="536">
        <v>40</v>
      </c>
      <c r="BQ40" s="537"/>
      <c r="BR40" s="536">
        <v>33</v>
      </c>
      <c r="BS40" s="537"/>
      <c r="BT40" s="536">
        <v>40</v>
      </c>
      <c r="BU40" s="537"/>
      <c r="BV40" s="536">
        <v>31</v>
      </c>
      <c r="BW40" s="537"/>
      <c r="BX40" s="536">
        <v>29</v>
      </c>
      <c r="BY40" s="537"/>
      <c r="BZ40" s="536">
        <v>39</v>
      </c>
      <c r="CA40" s="537"/>
      <c r="CB40" s="536">
        <v>26</v>
      </c>
      <c r="CC40" s="537"/>
      <c r="CD40" s="536">
        <v>43</v>
      </c>
      <c r="CE40" s="537"/>
      <c r="CF40" s="536">
        <v>38</v>
      </c>
      <c r="CG40" s="537"/>
      <c r="CH40" s="536">
        <v>31</v>
      </c>
      <c r="CI40" s="537"/>
      <c r="CJ40" s="536">
        <v>31</v>
      </c>
      <c r="CK40" s="537"/>
      <c r="CL40" s="536">
        <v>24</v>
      </c>
      <c r="CM40" s="537"/>
      <c r="CN40" s="536">
        <v>40</v>
      </c>
      <c r="CO40" s="537"/>
      <c r="CP40" s="536">
        <v>47</v>
      </c>
      <c r="CQ40" s="537"/>
      <c r="CR40" s="536">
        <v>47</v>
      </c>
      <c r="CS40" s="537"/>
      <c r="CT40" s="536">
        <v>44</v>
      </c>
      <c r="CU40" s="537"/>
      <c r="CV40" s="536">
        <v>36</v>
      </c>
      <c r="CW40" s="537"/>
      <c r="CX40" s="536">
        <v>36</v>
      </c>
      <c r="CY40" s="537"/>
      <c r="CZ40" s="536">
        <v>40</v>
      </c>
      <c r="DA40" s="537"/>
      <c r="DB40" s="536">
        <v>45</v>
      </c>
      <c r="DC40" s="537"/>
      <c r="DD40" s="536">
        <v>52</v>
      </c>
      <c r="DE40" s="537"/>
      <c r="DF40" s="536">
        <v>0</v>
      </c>
      <c r="DG40" s="537"/>
      <c r="DH40" s="536">
        <v>0</v>
      </c>
      <c r="DI40" s="537"/>
      <c r="DJ40" s="536">
        <v>0</v>
      </c>
      <c r="DK40" s="537"/>
      <c r="DL40" s="536">
        <v>0</v>
      </c>
      <c r="DM40" s="537"/>
      <c r="DN40" s="536">
        <v>0</v>
      </c>
      <c r="DO40" s="537"/>
      <c r="DP40" s="536">
        <v>0</v>
      </c>
      <c r="DQ40" s="537"/>
    </row>
    <row r="41" spans="1:121" s="420" customFormat="1" x14ac:dyDescent="0.2">
      <c r="A41" s="419" t="s">
        <v>320</v>
      </c>
      <c r="B41" s="511"/>
      <c r="C41" s="510"/>
      <c r="D41" s="507"/>
      <c r="E41" s="508"/>
      <c r="F41" s="511"/>
      <c r="G41" s="510"/>
      <c r="H41" s="511"/>
      <c r="I41" s="510"/>
      <c r="J41" s="511"/>
      <c r="K41" s="510"/>
      <c r="L41" s="511"/>
      <c r="M41" s="510"/>
      <c r="N41" s="511"/>
      <c r="O41" s="510"/>
      <c r="P41" s="511"/>
      <c r="Q41" s="510"/>
      <c r="R41" s="511"/>
      <c r="S41" s="510"/>
      <c r="T41" s="511">
        <v>5.8673469387755105E-2</v>
      </c>
      <c r="U41" s="510"/>
      <c r="V41" s="511">
        <v>8.8319088319088315E-2</v>
      </c>
      <c r="W41" s="510"/>
      <c r="X41" s="511">
        <v>7.43801652892562E-2</v>
      </c>
      <c r="Y41" s="510"/>
      <c r="Z41" s="511">
        <v>6.8877551020408156E-2</v>
      </c>
      <c r="AA41" s="510"/>
      <c r="AB41" s="511">
        <v>5.730659025787966E-2</v>
      </c>
      <c r="AC41" s="510"/>
      <c r="AD41" s="511">
        <v>6.4676616915422883E-2</v>
      </c>
      <c r="AE41" s="510"/>
      <c r="AF41" s="513">
        <v>7.2674418604651167E-2</v>
      </c>
      <c r="AG41" s="514"/>
      <c r="AH41" s="513">
        <v>8.3116883116883117E-2</v>
      </c>
      <c r="AI41" s="514"/>
      <c r="AJ41" s="513">
        <v>9.6045197740112997E-2</v>
      </c>
      <c r="AK41" s="514"/>
      <c r="AL41" s="513">
        <v>6.3013698630136991E-2</v>
      </c>
      <c r="AM41" s="514"/>
      <c r="AN41" s="513">
        <v>6.2937062937062943E-2</v>
      </c>
      <c r="AO41" s="514"/>
      <c r="AP41" s="513">
        <v>8.0808080808080815E-2</v>
      </c>
      <c r="AQ41" s="514"/>
      <c r="AR41" s="513">
        <v>7.512953367875648E-2</v>
      </c>
      <c r="AS41" s="514"/>
      <c r="AT41" s="513">
        <v>8.2228116710875335E-2</v>
      </c>
      <c r="AU41" s="514"/>
      <c r="AV41" s="513">
        <v>7.5107296137339061E-2</v>
      </c>
      <c r="AW41" s="514"/>
      <c r="AX41" s="513">
        <v>6.8807339449541288E-2</v>
      </c>
      <c r="AY41" s="514"/>
      <c r="AZ41" s="513">
        <v>6.6985645933014357E-2</v>
      </c>
      <c r="BA41" s="514"/>
      <c r="BB41" s="513">
        <v>6.320541760722348E-2</v>
      </c>
      <c r="BC41" s="514"/>
      <c r="BD41" s="513">
        <v>7.407407407407407E-2</v>
      </c>
      <c r="BE41" s="514"/>
      <c r="BF41" s="513">
        <v>6.7484662576687116E-2</v>
      </c>
      <c r="BG41" s="514"/>
      <c r="BH41" s="513">
        <v>7.0362473347547971E-2</v>
      </c>
      <c r="BI41" s="514"/>
      <c r="BJ41" s="513">
        <v>8.8695652173913037E-2</v>
      </c>
      <c r="BK41" s="514"/>
      <c r="BL41" s="513">
        <v>3.7634408602150539E-2</v>
      </c>
      <c r="BM41" s="514"/>
      <c r="BN41" s="513">
        <v>9.1085271317829453E-2</v>
      </c>
      <c r="BO41" s="514"/>
      <c r="BP41" s="513">
        <v>8.1135902636916835E-2</v>
      </c>
      <c r="BQ41" s="514"/>
      <c r="BR41" s="513">
        <v>7.1428571428571425E-2</v>
      </c>
      <c r="BS41" s="514"/>
      <c r="BT41" s="513">
        <v>8.385744234800839E-2</v>
      </c>
      <c r="BU41" s="514"/>
      <c r="BV41" s="513">
        <v>6.0784313725490195E-2</v>
      </c>
      <c r="BW41" s="514"/>
      <c r="BX41" s="513">
        <v>6.0542797494780795E-2</v>
      </c>
      <c r="BY41" s="514"/>
      <c r="BZ41" s="513">
        <v>8.2802547770700632E-2</v>
      </c>
      <c r="CA41" s="514"/>
      <c r="CB41" s="513">
        <v>5.5084745762711863E-2</v>
      </c>
      <c r="CC41" s="514"/>
      <c r="CD41" s="513">
        <v>9.2274678111587988E-2</v>
      </c>
      <c r="CE41" s="514"/>
      <c r="CF41" s="513">
        <v>8.3150984682713341E-2</v>
      </c>
      <c r="CG41" s="514"/>
      <c r="CH41" s="513">
        <v>6.313645621181263E-2</v>
      </c>
      <c r="CI41" s="514"/>
      <c r="CJ41" s="513">
        <v>0</v>
      </c>
      <c r="CK41" s="514"/>
      <c r="CL41" s="513">
        <v>0</v>
      </c>
      <c r="CM41" s="514"/>
      <c r="CN41" s="513">
        <v>7.5999999999999998E-2</v>
      </c>
      <c r="CO41" s="514"/>
      <c r="CP41" s="513">
        <v>9.8100000000000007E-2</v>
      </c>
      <c r="CQ41" s="514"/>
      <c r="CR41" s="513">
        <v>9.1439688715953302E-2</v>
      </c>
      <c r="CS41" s="514"/>
      <c r="CT41" s="513">
        <v>9.1476091476091481E-2</v>
      </c>
      <c r="CU41" s="514"/>
      <c r="CV41" s="513">
        <v>7.5471698113207544E-2</v>
      </c>
      <c r="CW41" s="514"/>
      <c r="CX41" s="513">
        <v>5.6782334384858045E-2</v>
      </c>
      <c r="CY41" s="514"/>
      <c r="CZ41" s="513">
        <v>5.2219321148825062E-2</v>
      </c>
      <c r="DA41" s="514"/>
      <c r="DB41" s="513">
        <v>5.844155844155844E-2</v>
      </c>
      <c r="DC41" s="514"/>
      <c r="DD41" s="513">
        <v>6.9148936170212769E-2</v>
      </c>
      <c r="DE41" s="514"/>
      <c r="DF41" s="513">
        <v>0</v>
      </c>
      <c r="DG41" s="514"/>
      <c r="DH41" s="513">
        <v>0</v>
      </c>
      <c r="DI41" s="514"/>
      <c r="DJ41" s="513">
        <v>0</v>
      </c>
      <c r="DK41" s="514"/>
      <c r="DL41" s="513">
        <v>0</v>
      </c>
      <c r="DM41" s="514"/>
      <c r="DN41" s="513">
        <v>0</v>
      </c>
      <c r="DO41" s="514"/>
      <c r="DP41" s="513">
        <v>0</v>
      </c>
      <c r="DQ41" s="514"/>
    </row>
    <row r="42" spans="1:121" x14ac:dyDescent="0.2">
      <c r="A42" s="415" t="s">
        <v>321</v>
      </c>
      <c r="B42" s="532"/>
      <c r="C42" s="512"/>
      <c r="D42" s="533"/>
      <c r="E42" s="534"/>
      <c r="F42" s="532"/>
      <c r="G42" s="512"/>
      <c r="H42" s="532"/>
      <c r="I42" s="512"/>
      <c r="J42" s="532"/>
      <c r="K42" s="512"/>
      <c r="L42" s="532"/>
      <c r="M42" s="512"/>
      <c r="N42" s="532"/>
      <c r="O42" s="512"/>
      <c r="P42" s="532"/>
      <c r="Q42" s="512"/>
      <c r="R42" s="532"/>
      <c r="S42" s="512"/>
      <c r="T42" s="532">
        <v>20</v>
      </c>
      <c r="U42" s="512"/>
      <c r="V42" s="535">
        <v>21</v>
      </c>
      <c r="W42" s="512"/>
      <c r="X42" s="535">
        <v>20</v>
      </c>
      <c r="Y42" s="512"/>
      <c r="Z42" s="535">
        <v>20</v>
      </c>
      <c r="AA42" s="512"/>
      <c r="AB42" s="535">
        <v>14</v>
      </c>
      <c r="AC42" s="538"/>
      <c r="AD42" s="535">
        <v>15</v>
      </c>
      <c r="AE42" s="538"/>
      <c r="AF42" s="536">
        <v>18</v>
      </c>
      <c r="AG42" s="537"/>
      <c r="AH42" s="536">
        <v>24</v>
      </c>
      <c r="AI42" s="537"/>
      <c r="AJ42" s="536">
        <v>21</v>
      </c>
      <c r="AK42" s="537"/>
      <c r="AL42" s="536">
        <v>14</v>
      </c>
      <c r="AM42" s="537"/>
      <c r="AN42" s="536">
        <v>19</v>
      </c>
      <c r="AO42" s="537"/>
      <c r="AP42" s="536">
        <v>26</v>
      </c>
      <c r="AQ42" s="537"/>
      <c r="AR42" s="536">
        <v>18</v>
      </c>
      <c r="AS42" s="537"/>
      <c r="AT42" s="536">
        <v>22</v>
      </c>
      <c r="AU42" s="537"/>
      <c r="AV42" s="536">
        <v>27</v>
      </c>
      <c r="AW42" s="537"/>
      <c r="AX42" s="536">
        <v>18</v>
      </c>
      <c r="AY42" s="537"/>
      <c r="AZ42" s="536">
        <v>15</v>
      </c>
      <c r="BA42" s="537"/>
      <c r="BB42" s="536">
        <v>14</v>
      </c>
      <c r="BC42" s="537"/>
      <c r="BD42" s="536">
        <v>26</v>
      </c>
      <c r="BE42" s="537"/>
      <c r="BF42" s="536">
        <v>22</v>
      </c>
      <c r="BG42" s="537"/>
      <c r="BH42" s="536">
        <v>23</v>
      </c>
      <c r="BI42" s="537"/>
      <c r="BJ42" s="536">
        <v>34</v>
      </c>
      <c r="BK42" s="537"/>
      <c r="BL42" s="536">
        <v>16</v>
      </c>
      <c r="BM42" s="537"/>
      <c r="BN42" s="536">
        <v>29</v>
      </c>
      <c r="BO42" s="537"/>
      <c r="BP42" s="536">
        <v>29</v>
      </c>
      <c r="BQ42" s="537"/>
      <c r="BR42" s="536">
        <v>22</v>
      </c>
      <c r="BS42" s="537"/>
      <c r="BT42" s="536">
        <v>30</v>
      </c>
      <c r="BU42" s="537"/>
      <c r="BV42" s="536">
        <v>17</v>
      </c>
      <c r="BW42" s="537"/>
      <c r="BX42" s="536">
        <v>15</v>
      </c>
      <c r="BY42" s="537"/>
      <c r="BZ42" s="536">
        <v>24</v>
      </c>
      <c r="CA42" s="537"/>
      <c r="CB42" s="536">
        <v>18</v>
      </c>
      <c r="CC42" s="537"/>
      <c r="CD42" s="536">
        <v>31</v>
      </c>
      <c r="CE42" s="537"/>
      <c r="CF42" s="536">
        <v>21</v>
      </c>
      <c r="CG42" s="537"/>
      <c r="CH42" s="536">
        <v>23</v>
      </c>
      <c r="CI42" s="537"/>
      <c r="CJ42" s="536">
        <v>22</v>
      </c>
      <c r="CK42" s="537"/>
      <c r="CL42" s="536">
        <v>17</v>
      </c>
      <c r="CM42" s="537"/>
      <c r="CN42" s="536">
        <v>14</v>
      </c>
      <c r="CO42" s="537"/>
      <c r="CP42" s="536">
        <v>14</v>
      </c>
      <c r="CQ42" s="537"/>
      <c r="CR42" s="536">
        <v>29</v>
      </c>
      <c r="CS42" s="537"/>
      <c r="CT42" s="536">
        <v>27</v>
      </c>
      <c r="CU42" s="537"/>
      <c r="CV42" s="536">
        <v>18</v>
      </c>
      <c r="CW42" s="537"/>
      <c r="CX42" s="536">
        <v>26</v>
      </c>
      <c r="CY42" s="537"/>
      <c r="CZ42" s="536">
        <v>21</v>
      </c>
      <c r="DA42" s="537"/>
      <c r="DB42" s="536">
        <v>20</v>
      </c>
      <c r="DC42" s="537"/>
      <c r="DD42" s="536">
        <v>33</v>
      </c>
      <c r="DE42" s="537"/>
      <c r="DF42" s="536">
        <v>0</v>
      </c>
      <c r="DG42" s="537"/>
      <c r="DH42" s="536">
        <v>0</v>
      </c>
      <c r="DI42" s="537"/>
      <c r="DJ42" s="536">
        <v>0</v>
      </c>
      <c r="DK42" s="537"/>
      <c r="DL42" s="536">
        <v>0</v>
      </c>
      <c r="DM42" s="537"/>
      <c r="DN42" s="536">
        <v>0</v>
      </c>
      <c r="DO42" s="537"/>
      <c r="DP42" s="536">
        <v>0</v>
      </c>
      <c r="DQ42" s="537"/>
    </row>
    <row r="43" spans="1:121" s="420" customFormat="1" x14ac:dyDescent="0.2">
      <c r="A43" s="419" t="s">
        <v>322</v>
      </c>
      <c r="B43" s="511"/>
      <c r="C43" s="510"/>
      <c r="D43" s="507"/>
      <c r="E43" s="508"/>
      <c r="F43" s="511"/>
      <c r="G43" s="510"/>
      <c r="H43" s="511"/>
      <c r="I43" s="510"/>
      <c r="J43" s="511"/>
      <c r="K43" s="510"/>
      <c r="L43" s="511"/>
      <c r="M43" s="510"/>
      <c r="N43" s="511"/>
      <c r="O43" s="510"/>
      <c r="P43" s="511"/>
      <c r="Q43" s="510"/>
      <c r="R43" s="511"/>
      <c r="S43" s="510"/>
      <c r="T43" s="511">
        <v>5.1020408163265307E-2</v>
      </c>
      <c r="U43" s="510"/>
      <c r="V43" s="511">
        <v>5.9829059829059832E-2</v>
      </c>
      <c r="W43" s="510"/>
      <c r="X43" s="511">
        <v>5.5096418732782371E-2</v>
      </c>
      <c r="Y43" s="510"/>
      <c r="Z43" s="511">
        <v>5.1020408163265307E-2</v>
      </c>
      <c r="AA43" s="510"/>
      <c r="AB43" s="511">
        <v>4.0114613180515762E-2</v>
      </c>
      <c r="AC43" s="510"/>
      <c r="AD43" s="511">
        <v>3.7313432835820892E-2</v>
      </c>
      <c r="AE43" s="510"/>
      <c r="AF43" s="513">
        <v>5.232558139534884E-2</v>
      </c>
      <c r="AG43" s="514"/>
      <c r="AH43" s="513">
        <v>6.2337662337662338E-2</v>
      </c>
      <c r="AI43" s="514"/>
      <c r="AJ43" s="513">
        <v>5.9322033898305086E-2</v>
      </c>
      <c r="AK43" s="514"/>
      <c r="AL43" s="513">
        <v>3.8356164383561646E-2</v>
      </c>
      <c r="AM43" s="514"/>
      <c r="AN43" s="513">
        <v>4.4289044289044288E-2</v>
      </c>
      <c r="AO43" s="514"/>
      <c r="AP43" s="513">
        <v>6.5656565656565663E-2</v>
      </c>
      <c r="AQ43" s="514"/>
      <c r="AR43" s="513">
        <v>4.6632124352331605E-2</v>
      </c>
      <c r="AS43" s="514"/>
      <c r="AT43" s="513">
        <v>5.8355437665782495E-2</v>
      </c>
      <c r="AU43" s="514"/>
      <c r="AV43" s="513">
        <v>5.7939914163090127E-2</v>
      </c>
      <c r="AW43" s="514"/>
      <c r="AX43" s="513">
        <v>4.1284403669724773E-2</v>
      </c>
      <c r="AY43" s="514"/>
      <c r="AZ43" s="513">
        <v>3.5885167464114832E-2</v>
      </c>
      <c r="BA43" s="514"/>
      <c r="BB43" s="513">
        <v>3.160270880361174E-2</v>
      </c>
      <c r="BC43" s="514"/>
      <c r="BD43" s="513">
        <v>5.6644880174291937E-2</v>
      </c>
      <c r="BE43" s="514"/>
      <c r="BF43" s="513">
        <v>4.4989775051124746E-2</v>
      </c>
      <c r="BG43" s="514"/>
      <c r="BH43" s="513">
        <v>4.9040511727078892E-2</v>
      </c>
      <c r="BI43" s="514"/>
      <c r="BJ43" s="513">
        <v>5.9130434782608696E-2</v>
      </c>
      <c r="BK43" s="514"/>
      <c r="BL43" s="513">
        <v>2.8673835125448029E-2</v>
      </c>
      <c r="BM43" s="514"/>
      <c r="BN43" s="513">
        <v>5.6201550387596902E-2</v>
      </c>
      <c r="BO43" s="514"/>
      <c r="BP43" s="513">
        <v>5.8823529411764705E-2</v>
      </c>
      <c r="BQ43" s="514"/>
      <c r="BR43" s="513">
        <v>4.7619047619047616E-2</v>
      </c>
      <c r="BS43" s="514"/>
      <c r="BT43" s="513">
        <v>6.2893081761006289E-2</v>
      </c>
      <c r="BU43" s="514"/>
      <c r="BV43" s="513">
        <v>3.3333333333333333E-2</v>
      </c>
      <c r="BW43" s="514"/>
      <c r="BX43" s="513">
        <v>3.3333333333333333E-2</v>
      </c>
      <c r="BY43" s="514"/>
      <c r="BZ43" s="513">
        <v>5.0955414012738856E-2</v>
      </c>
      <c r="CA43" s="514"/>
      <c r="CB43" s="513">
        <v>3.8135593220338986E-2</v>
      </c>
      <c r="CC43" s="514"/>
      <c r="CD43" s="513">
        <v>6.652360515021459E-2</v>
      </c>
      <c r="CE43" s="514"/>
      <c r="CF43" s="513">
        <v>4.5951859956236324E-2</v>
      </c>
      <c r="CG43" s="514"/>
      <c r="CH43" s="513">
        <v>4.684317718940937E-2</v>
      </c>
      <c r="CI43" s="514"/>
      <c r="CJ43" s="513">
        <v>4.3650793650793648E-2</v>
      </c>
      <c r="CK43" s="514"/>
      <c r="CL43" s="513">
        <v>3.4623217922606926E-2</v>
      </c>
      <c r="CM43" s="514"/>
      <c r="CN43" s="513">
        <v>2.6615969581749048E-2</v>
      </c>
      <c r="CO43" s="514"/>
      <c r="CP43" s="513">
        <v>2.9227557411273485E-2</v>
      </c>
      <c r="CQ43" s="514"/>
      <c r="CR43" s="513">
        <v>5.642023346303502E-2</v>
      </c>
      <c r="CS43" s="514"/>
      <c r="CT43" s="513">
        <v>5.6133056133056136E-2</v>
      </c>
      <c r="CU43" s="514"/>
      <c r="CV43" s="513">
        <v>3.7735849056603772E-2</v>
      </c>
      <c r="CW43" s="514"/>
      <c r="CX43" s="513">
        <v>4.1009463722397478E-2</v>
      </c>
      <c r="CY43" s="514"/>
      <c r="CZ43" s="513">
        <v>2.7415143603133161E-2</v>
      </c>
      <c r="DA43" s="514"/>
      <c r="DB43" s="513">
        <v>2.5974025974025976E-2</v>
      </c>
      <c r="DC43" s="514"/>
      <c r="DD43" s="513">
        <v>4.3882978723404256E-2</v>
      </c>
      <c r="DE43" s="514"/>
      <c r="DF43" s="513">
        <v>0</v>
      </c>
      <c r="DG43" s="514"/>
      <c r="DH43" s="513">
        <v>0</v>
      </c>
      <c r="DI43" s="514"/>
      <c r="DJ43" s="513">
        <v>0</v>
      </c>
      <c r="DK43" s="514"/>
      <c r="DL43" s="513">
        <v>0</v>
      </c>
      <c r="DM43" s="514"/>
      <c r="DN43" s="513">
        <v>0</v>
      </c>
      <c r="DO43" s="514"/>
      <c r="DP43" s="513">
        <v>0</v>
      </c>
      <c r="DQ43" s="514"/>
    </row>
    <row r="44" spans="1:121" s="420" customFormat="1" x14ac:dyDescent="0.2">
      <c r="A44" s="419" t="s">
        <v>323</v>
      </c>
      <c r="B44" s="511"/>
      <c r="C44" s="510"/>
      <c r="D44" s="507"/>
      <c r="E44" s="508"/>
      <c r="F44" s="511"/>
      <c r="G44" s="510"/>
      <c r="H44" s="511"/>
      <c r="I44" s="510"/>
      <c r="J44" s="511"/>
      <c r="K44" s="510"/>
      <c r="L44" s="511"/>
      <c r="M44" s="510"/>
      <c r="N44" s="511"/>
      <c r="O44" s="510"/>
      <c r="P44" s="511"/>
      <c r="Q44" s="510"/>
      <c r="R44" s="511">
        <v>0</v>
      </c>
      <c r="S44" s="510"/>
      <c r="T44" s="511">
        <v>0</v>
      </c>
      <c r="U44" s="510"/>
      <c r="V44" s="511">
        <v>0</v>
      </c>
      <c r="W44" s="510"/>
      <c r="X44" s="511">
        <v>0</v>
      </c>
      <c r="Y44" s="510"/>
      <c r="Z44" s="511">
        <v>0</v>
      </c>
      <c r="AA44" s="510"/>
      <c r="AB44" s="511">
        <v>0</v>
      </c>
      <c r="AC44" s="510"/>
      <c r="AD44" s="511">
        <v>0</v>
      </c>
      <c r="AE44" s="510"/>
      <c r="AF44" s="513">
        <v>0</v>
      </c>
      <c r="AG44" s="514"/>
      <c r="AH44" s="513">
        <v>0</v>
      </c>
      <c r="AI44" s="514"/>
      <c r="AJ44" s="513">
        <v>0</v>
      </c>
      <c r="AK44" s="514"/>
      <c r="AL44" s="513">
        <v>0</v>
      </c>
      <c r="AM44" s="514"/>
      <c r="AN44" s="513">
        <v>0</v>
      </c>
      <c r="AO44" s="514"/>
      <c r="AP44" s="513">
        <v>0</v>
      </c>
      <c r="AQ44" s="514"/>
      <c r="AR44" s="513">
        <v>0</v>
      </c>
      <c r="AS44" s="514"/>
      <c r="AT44" s="513">
        <v>8.6206896551724137E-3</v>
      </c>
      <c r="AU44" s="514"/>
      <c r="AV44" s="513">
        <v>0</v>
      </c>
      <c r="AW44" s="514"/>
      <c r="AX44" s="513">
        <v>3.8910505836575876E-3</v>
      </c>
      <c r="AY44" s="514"/>
      <c r="AZ44" s="513">
        <v>1.1952191235059761E-2</v>
      </c>
      <c r="BA44" s="514"/>
      <c r="BB44" s="513">
        <v>0</v>
      </c>
      <c r="BC44" s="514"/>
      <c r="BD44" s="513">
        <v>0</v>
      </c>
      <c r="BE44" s="514"/>
      <c r="BF44" s="513">
        <v>0</v>
      </c>
      <c r="BG44" s="514"/>
      <c r="BH44" s="513">
        <v>0</v>
      </c>
      <c r="BI44" s="514"/>
      <c r="BJ44" s="513">
        <v>1.5936254980079681E-2</v>
      </c>
      <c r="BK44" s="514"/>
      <c r="BL44" s="513">
        <v>6.993006993006993E-3</v>
      </c>
      <c r="BM44" s="514"/>
      <c r="BN44" s="513">
        <v>0</v>
      </c>
      <c r="BO44" s="514"/>
      <c r="BP44" s="513">
        <v>9.9009900990099011E-3</v>
      </c>
      <c r="BQ44" s="514"/>
      <c r="BR44" s="513">
        <v>3.4364261168384879E-3</v>
      </c>
      <c r="BS44" s="514"/>
      <c r="BT44" s="513">
        <v>6.8965517241379309E-3</v>
      </c>
      <c r="BU44" s="514"/>
      <c r="BV44" s="513">
        <v>6.4724919093851136E-3</v>
      </c>
      <c r="BW44" s="514"/>
      <c r="BX44" s="513">
        <v>6.4724919093851136E-3</v>
      </c>
      <c r="BY44" s="514"/>
      <c r="BZ44" s="513">
        <v>3.2894736842105261E-3</v>
      </c>
      <c r="CA44" s="514"/>
      <c r="CB44" s="513">
        <v>1.0033444816053512E-2</v>
      </c>
      <c r="CC44" s="514"/>
      <c r="CD44" s="513">
        <v>0</v>
      </c>
      <c r="CE44" s="514"/>
      <c r="CF44" s="513">
        <v>6.9686411149825784E-3</v>
      </c>
      <c r="CG44" s="514"/>
      <c r="CH44" s="513">
        <v>5.9701492537313433E-3</v>
      </c>
      <c r="CI44" s="514"/>
      <c r="CJ44" s="513">
        <v>1.5384615384615385E-2</v>
      </c>
      <c r="CK44" s="514"/>
      <c r="CL44" s="513">
        <v>9.202453987730062E-3</v>
      </c>
      <c r="CM44" s="514"/>
      <c r="CN44" s="513">
        <v>1.2048192771084338E-2</v>
      </c>
      <c r="CO44" s="514"/>
      <c r="CP44" s="513">
        <v>1.7751479289940829E-2</v>
      </c>
      <c r="CQ44" s="514"/>
      <c r="CR44" s="513">
        <v>3.1250000000000002E-3</v>
      </c>
      <c r="CS44" s="514"/>
      <c r="CT44" s="513">
        <v>0</v>
      </c>
      <c r="CU44" s="514"/>
      <c r="CV44" s="513">
        <v>6.0606060606060606E-3</v>
      </c>
      <c r="CW44" s="514"/>
      <c r="CX44" s="513">
        <v>1.3888888888888888E-2</v>
      </c>
      <c r="CY44" s="514"/>
      <c r="CZ44" s="513">
        <v>8.0645161290322578E-3</v>
      </c>
      <c r="DA44" s="514"/>
      <c r="DB44" s="513">
        <v>1.9230769230769232E-3</v>
      </c>
      <c r="DC44" s="514"/>
      <c r="DD44" s="513">
        <v>0</v>
      </c>
      <c r="DE44" s="514"/>
      <c r="DF44" s="513">
        <v>0</v>
      </c>
      <c r="DG44" s="514"/>
      <c r="DH44" s="513">
        <v>0</v>
      </c>
      <c r="DI44" s="514"/>
      <c r="DJ44" s="513">
        <v>0</v>
      </c>
      <c r="DK44" s="514"/>
      <c r="DL44" s="513">
        <v>0</v>
      </c>
      <c r="DM44" s="514"/>
      <c r="DN44" s="513">
        <v>0</v>
      </c>
      <c r="DO44" s="514"/>
      <c r="DP44" s="513">
        <v>0</v>
      </c>
      <c r="DQ44" s="514"/>
    </row>
    <row r="45" spans="1:121" s="420" customFormat="1" x14ac:dyDescent="0.2">
      <c r="A45" s="419" t="s">
        <v>324</v>
      </c>
      <c r="B45" s="511">
        <v>0</v>
      </c>
      <c r="C45" s="510"/>
      <c r="D45" s="507">
        <v>0</v>
      </c>
      <c r="E45" s="508"/>
      <c r="F45" s="511">
        <v>8.9999999999999993E-3</v>
      </c>
      <c r="G45" s="510"/>
      <c r="H45" s="511">
        <v>0.1961</v>
      </c>
      <c r="I45" s="510"/>
      <c r="J45" s="511">
        <v>2.2599999999999999E-2</v>
      </c>
      <c r="K45" s="510"/>
      <c r="L45" s="511">
        <v>9.8900000000000002E-2</v>
      </c>
      <c r="M45" s="510"/>
      <c r="N45" s="511">
        <v>0</v>
      </c>
      <c r="O45" s="510"/>
      <c r="P45" s="511">
        <v>1.1900000000000001E-2</v>
      </c>
      <c r="Q45" s="510"/>
      <c r="R45" s="511">
        <v>9.1000000000000004E-3</v>
      </c>
      <c r="S45" s="510"/>
      <c r="T45" s="511">
        <v>4.2735042735042739E-3</v>
      </c>
      <c r="U45" s="510"/>
      <c r="V45" s="511">
        <v>8.9999999999999993E-3</v>
      </c>
      <c r="W45" s="510"/>
      <c r="X45" s="511">
        <v>8.6E-3</v>
      </c>
      <c r="Y45" s="510"/>
      <c r="Z45" s="511">
        <v>1.1599999999999999E-2</v>
      </c>
      <c r="AA45" s="510"/>
      <c r="AB45" s="511">
        <v>1.4200000000000001E-2</v>
      </c>
      <c r="AC45" s="510"/>
      <c r="AD45" s="511">
        <v>4.4999999999999997E-3</v>
      </c>
      <c r="AE45" s="510"/>
      <c r="AF45" s="513">
        <v>2.9499999999999998E-2</v>
      </c>
      <c r="AG45" s="514"/>
      <c r="AH45" s="513">
        <v>2.3E-2</v>
      </c>
      <c r="AI45" s="514"/>
      <c r="AJ45" s="513">
        <v>1.47E-2</v>
      </c>
      <c r="AK45" s="514"/>
      <c r="AL45" s="513">
        <v>4.7999999999999996E-3</v>
      </c>
      <c r="AM45" s="514"/>
      <c r="AN45" s="513">
        <v>1.6949152542372881E-2</v>
      </c>
      <c r="AO45" s="514"/>
      <c r="AP45" s="513">
        <v>1.4492753623188406E-2</v>
      </c>
      <c r="AQ45" s="514"/>
      <c r="AR45" s="513">
        <v>2.8708133971291867E-2</v>
      </c>
      <c r="AS45" s="514"/>
      <c r="AT45" s="513">
        <v>0.6095890410958904</v>
      </c>
      <c r="AU45" s="514"/>
      <c r="AV45" s="513">
        <v>1.054263565891473</v>
      </c>
      <c r="AW45" s="514"/>
      <c r="AX45" s="513" t="e">
        <v>#REF!</v>
      </c>
      <c r="AY45" s="514"/>
      <c r="AZ45" s="513">
        <v>0.47410358565737054</v>
      </c>
      <c r="BA45" s="514"/>
      <c r="BB45" s="513">
        <v>0.45606694560669458</v>
      </c>
      <c r="BC45" s="514"/>
      <c r="BD45" s="513">
        <v>0.50190114068441061</v>
      </c>
      <c r="BE45" s="514"/>
      <c r="BF45" s="513">
        <v>0.5220588235294118</v>
      </c>
      <c r="BG45" s="514"/>
      <c r="BH45" s="513">
        <v>0.54325259515570934</v>
      </c>
      <c r="BI45" s="514"/>
      <c r="BJ45" s="513">
        <v>0.48207171314741037</v>
      </c>
      <c r="BK45" s="514"/>
      <c r="BL45" s="513">
        <v>0.53846153846153844</v>
      </c>
      <c r="BM45" s="514"/>
      <c r="BN45" s="513" t="e">
        <v>#REF!</v>
      </c>
      <c r="BO45" s="514"/>
      <c r="BP45" s="513">
        <v>0.57095709570957098</v>
      </c>
      <c r="BQ45" s="514"/>
      <c r="BR45" s="513">
        <v>0.54982817869415812</v>
      </c>
      <c r="BS45" s="514"/>
      <c r="BT45" s="513">
        <v>0.53103448275862064</v>
      </c>
      <c r="BU45" s="514"/>
      <c r="BV45" s="513">
        <v>0.57605177993527512</v>
      </c>
      <c r="BW45" s="514"/>
      <c r="BX45" s="513">
        <v>0.53873239436619713</v>
      </c>
      <c r="BY45" s="514"/>
      <c r="BZ45" s="513">
        <v>0.56578947368421051</v>
      </c>
      <c r="CA45" s="514"/>
      <c r="CB45" s="513">
        <v>0.55852842809364545</v>
      </c>
      <c r="CC45" s="514"/>
      <c r="CD45" s="513">
        <v>0.52014652014652019</v>
      </c>
      <c r="CE45" s="514"/>
      <c r="CF45" s="513">
        <v>0.54006968641114983</v>
      </c>
      <c r="CG45" s="514"/>
      <c r="CH45" s="513">
        <v>0.60597014925373138</v>
      </c>
      <c r="CI45" s="514"/>
      <c r="CJ45" s="513">
        <v>0.59692307692307689</v>
      </c>
      <c r="CK45" s="514"/>
      <c r="CL45" s="513">
        <v>0.59815950920245398</v>
      </c>
      <c r="CM45" s="514"/>
      <c r="CN45" s="513">
        <v>0.60542168674698793</v>
      </c>
      <c r="CO45" s="514"/>
      <c r="CP45" s="513">
        <v>0.61538461538461542</v>
      </c>
      <c r="CQ45" s="514"/>
      <c r="CR45" s="513">
        <v>0.59062499999999996</v>
      </c>
      <c r="CS45" s="514"/>
      <c r="CT45" s="513">
        <v>0.60365853658536583</v>
      </c>
      <c r="CU45" s="514"/>
      <c r="CV45" s="513">
        <v>0.60303030303030303</v>
      </c>
      <c r="CW45" s="514"/>
      <c r="CX45" s="513">
        <v>0.57870370370370372</v>
      </c>
      <c r="CY45" s="514"/>
      <c r="CZ45" s="513">
        <v>0.532258064516129</v>
      </c>
      <c r="DA45" s="514"/>
      <c r="DB45" s="513">
        <v>0.55769230769230771</v>
      </c>
      <c r="DC45" s="514"/>
      <c r="DD45" s="513">
        <v>0.5682242990654206</v>
      </c>
      <c r="DE45" s="514"/>
      <c r="DF45" s="513" t="e">
        <v>#DIV/0!</v>
      </c>
      <c r="DG45" s="514"/>
      <c r="DH45" s="513" t="e">
        <v>#DIV/0!</v>
      </c>
      <c r="DI45" s="514"/>
      <c r="DJ45" s="513" t="e">
        <v>#DIV/0!</v>
      </c>
      <c r="DK45" s="514"/>
      <c r="DL45" s="513" t="e">
        <v>#DIV/0!</v>
      </c>
      <c r="DM45" s="514"/>
      <c r="DN45" s="513" t="e">
        <v>#DIV/0!</v>
      </c>
      <c r="DO45" s="514"/>
      <c r="DP45" s="513" t="e">
        <v>#DIV/0!</v>
      </c>
      <c r="DQ45" s="514"/>
    </row>
    <row r="46" spans="1:121" x14ac:dyDescent="0.2">
      <c r="A46" s="405"/>
      <c r="B46" s="406"/>
      <c r="C46" s="406"/>
      <c r="D46" s="406"/>
      <c r="E46" s="406"/>
      <c r="F46" s="406"/>
      <c r="G46" s="406"/>
      <c r="H46" s="406"/>
      <c r="I46" s="406"/>
      <c r="J46" s="406"/>
      <c r="K46" s="406"/>
      <c r="L46" s="406"/>
      <c r="M46" s="406"/>
      <c r="N46" s="406"/>
      <c r="O46" s="406"/>
      <c r="P46" s="406"/>
      <c r="Q46" s="406"/>
      <c r="R46" s="406"/>
      <c r="S46" s="406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  <c r="AI46" s="406"/>
      <c r="AJ46" s="406"/>
      <c r="AK46" s="406"/>
      <c r="AL46" s="406"/>
      <c r="AM46" s="406"/>
      <c r="AN46" s="406"/>
      <c r="AO46" s="406"/>
      <c r="AP46" s="406"/>
      <c r="AQ46" s="406"/>
      <c r="AR46" s="406"/>
      <c r="AS46" s="406"/>
      <c r="AT46" s="406"/>
      <c r="AU46" s="406"/>
      <c r="AV46" s="406"/>
      <c r="AW46" s="406"/>
      <c r="AX46" s="406"/>
      <c r="AY46" s="406"/>
      <c r="AZ46" s="406"/>
      <c r="BA46" s="406"/>
      <c r="BB46" s="406"/>
      <c r="BC46" s="406"/>
      <c r="BD46" s="406"/>
      <c r="BE46" s="406"/>
      <c r="BF46" s="406"/>
      <c r="BG46" s="406"/>
      <c r="BH46" s="406"/>
      <c r="BI46" s="406"/>
      <c r="BJ46" s="406"/>
      <c r="BK46" s="406"/>
      <c r="BL46" s="406"/>
      <c r="BM46" s="406"/>
      <c r="BN46" s="406"/>
      <c r="BO46" s="406"/>
      <c r="BP46" s="406"/>
      <c r="BQ46" s="406"/>
      <c r="BR46" s="406"/>
      <c r="BS46" s="406"/>
      <c r="BT46" s="406"/>
      <c r="BU46" s="406"/>
      <c r="BV46" s="406"/>
      <c r="BW46" s="406"/>
      <c r="BX46" s="406"/>
      <c r="BY46" s="406"/>
      <c r="BZ46" s="406"/>
      <c r="CA46" s="406"/>
      <c r="CB46" s="406"/>
      <c r="CC46" s="406"/>
      <c r="CD46" s="406"/>
      <c r="CE46" s="406"/>
      <c r="CF46" s="406"/>
      <c r="CG46" s="406"/>
      <c r="CH46" s="406"/>
      <c r="CI46" s="406"/>
      <c r="CJ46" s="406"/>
      <c r="CK46" s="406"/>
      <c r="CL46" s="406"/>
      <c r="CM46" s="406"/>
      <c r="CN46" s="406"/>
      <c r="CO46" s="406"/>
      <c r="CP46" s="406"/>
      <c r="CQ46" s="406"/>
      <c r="CR46" s="406"/>
      <c r="CS46" s="406"/>
      <c r="CT46" s="406"/>
      <c r="CU46" s="406"/>
      <c r="CV46" s="406"/>
      <c r="CW46" s="406"/>
      <c r="CX46" s="406"/>
      <c r="CY46" s="406"/>
      <c r="CZ46" s="406"/>
      <c r="DA46" s="406"/>
      <c r="DB46" s="406"/>
      <c r="DC46" s="406"/>
      <c r="DD46" s="406"/>
      <c r="DE46" s="406"/>
      <c r="DF46" s="406"/>
      <c r="DG46" s="406"/>
      <c r="DH46" s="406"/>
      <c r="DI46" s="406"/>
      <c r="DJ46" s="406"/>
      <c r="DK46" s="406"/>
      <c r="DL46" s="406"/>
      <c r="DM46" s="406"/>
      <c r="DN46" s="406"/>
      <c r="DO46" s="406"/>
      <c r="DP46" s="406"/>
      <c r="DQ46" s="406"/>
    </row>
    <row r="47" spans="1:121" x14ac:dyDescent="0.2">
      <c r="A47" s="540" t="s">
        <v>325</v>
      </c>
      <c r="B47" s="541"/>
      <c r="C47" s="541"/>
      <c r="D47" s="541"/>
      <c r="E47" s="541"/>
      <c r="F47" s="541"/>
      <c r="G47" s="541"/>
      <c r="H47" s="541"/>
      <c r="I47" s="541"/>
      <c r="J47" s="541"/>
      <c r="K47" s="541"/>
      <c r="L47" s="541"/>
      <c r="M47" s="541"/>
      <c r="N47" s="541"/>
      <c r="O47" s="541"/>
      <c r="P47" s="541"/>
      <c r="Q47" s="541"/>
      <c r="R47" s="541"/>
      <c r="S47" s="541"/>
      <c r="T47" s="541"/>
      <c r="U47" s="541"/>
      <c r="V47" s="541"/>
      <c r="W47" s="541"/>
      <c r="X47" s="541"/>
      <c r="Y47" s="542"/>
      <c r="Z47" s="398"/>
      <c r="AA47" s="398"/>
      <c r="AB47" s="398"/>
      <c r="AC47" s="398"/>
      <c r="AD47" s="398"/>
      <c r="AE47" s="398"/>
      <c r="AF47" s="398"/>
      <c r="AG47" s="398"/>
      <c r="AH47" s="398"/>
      <c r="AI47" s="398"/>
      <c r="AJ47" s="398"/>
      <c r="AK47" s="398"/>
      <c r="AL47" s="398"/>
      <c r="AM47" s="398"/>
      <c r="AN47" s="398"/>
      <c r="AO47" s="398"/>
      <c r="AP47" s="398"/>
      <c r="AQ47" s="398"/>
      <c r="AR47" s="398"/>
      <c r="AS47" s="398"/>
      <c r="AT47" s="398"/>
      <c r="AU47" s="398"/>
      <c r="AV47" s="398"/>
      <c r="AW47" s="398"/>
      <c r="AX47" s="398"/>
      <c r="AY47" s="398"/>
      <c r="AZ47" s="398"/>
      <c r="BA47" s="398"/>
      <c r="BB47" s="398"/>
      <c r="BC47" s="398"/>
      <c r="BD47" s="398"/>
      <c r="BE47" s="398"/>
      <c r="BF47" s="398"/>
      <c r="BG47" s="398"/>
      <c r="BH47" s="398"/>
      <c r="BI47" s="398"/>
      <c r="BJ47" s="398"/>
      <c r="BK47" s="398"/>
      <c r="BL47" s="398"/>
      <c r="BM47" s="398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8"/>
      <c r="BY47" s="398"/>
      <c r="BZ47" s="398"/>
      <c r="CA47" s="398"/>
      <c r="CB47" s="398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8"/>
      <c r="CN47" s="398"/>
      <c r="CO47" s="398"/>
      <c r="CP47" s="398"/>
      <c r="CQ47" s="398"/>
      <c r="CR47" s="398"/>
      <c r="CS47" s="398"/>
      <c r="CT47" s="398"/>
      <c r="CU47" s="398"/>
      <c r="CV47" s="398"/>
      <c r="CW47" s="398"/>
      <c r="CX47" s="398"/>
      <c r="CY47" s="398"/>
      <c r="CZ47" s="398"/>
      <c r="DA47" s="398"/>
      <c r="DB47" s="398"/>
      <c r="DC47" s="398"/>
      <c r="DD47" s="398"/>
      <c r="DE47" s="398"/>
      <c r="DF47" s="398"/>
      <c r="DG47" s="398"/>
      <c r="DH47" s="398"/>
      <c r="DI47" s="398"/>
      <c r="DJ47" s="398"/>
      <c r="DK47" s="398"/>
      <c r="DL47" s="398"/>
      <c r="DM47" s="398"/>
      <c r="DN47" s="398"/>
      <c r="DO47" s="398"/>
      <c r="DP47" s="398"/>
      <c r="DQ47" s="398"/>
    </row>
    <row r="48" spans="1:121" s="401" customFormat="1" x14ac:dyDescent="0.2">
      <c r="A48" s="407" t="s">
        <v>317</v>
      </c>
      <c r="B48" s="503">
        <v>44562</v>
      </c>
      <c r="C48" s="504"/>
      <c r="D48" s="503">
        <v>44593</v>
      </c>
      <c r="E48" s="504"/>
      <c r="F48" s="503">
        <v>44621</v>
      </c>
      <c r="G48" s="504"/>
      <c r="H48" s="503">
        <v>44652</v>
      </c>
      <c r="I48" s="504"/>
      <c r="J48" s="503">
        <v>44682</v>
      </c>
      <c r="K48" s="504"/>
      <c r="L48" s="503">
        <v>44713</v>
      </c>
      <c r="M48" s="504"/>
      <c r="N48" s="503">
        <v>44743</v>
      </c>
      <c r="O48" s="504"/>
      <c r="P48" s="503">
        <v>44774</v>
      </c>
      <c r="Q48" s="504"/>
      <c r="R48" s="503">
        <v>44805</v>
      </c>
      <c r="S48" s="504"/>
      <c r="T48" s="503">
        <v>44835</v>
      </c>
      <c r="U48" s="504"/>
      <c r="V48" s="503">
        <v>44866</v>
      </c>
      <c r="W48" s="504"/>
      <c r="X48" s="503">
        <v>44896</v>
      </c>
      <c r="Y48" s="504"/>
      <c r="Z48" s="503" t="e">
        <f ca="1">Z38</f>
        <v>#NAME?</v>
      </c>
      <c r="AA48" s="504"/>
      <c r="AB48" s="503" t="e">
        <f ca="1">AB38</f>
        <v>#NAME?</v>
      </c>
      <c r="AC48" s="504"/>
      <c r="AD48" s="503" t="e">
        <f ca="1">AD38</f>
        <v>#NAME?</v>
      </c>
      <c r="AE48" s="504"/>
      <c r="AF48" s="505" t="e">
        <f ca="1">AF38</f>
        <v>#NAME?</v>
      </c>
      <c r="AG48" s="506"/>
      <c r="AH48" s="505" t="e">
        <f ca="1">AH38</f>
        <v>#NAME?</v>
      </c>
      <c r="AI48" s="506"/>
      <c r="AJ48" s="505" t="e">
        <f ca="1">AJ38</f>
        <v>#NAME?</v>
      </c>
      <c r="AK48" s="506"/>
      <c r="AL48" s="505" t="e">
        <f ca="1">AL38</f>
        <v>#NAME?</v>
      </c>
      <c r="AM48" s="506"/>
      <c r="AN48" s="505" t="e">
        <f ca="1">AN38</f>
        <v>#NAME?</v>
      </c>
      <c r="AO48" s="506"/>
      <c r="AP48" s="505" t="e">
        <f ca="1">AP38</f>
        <v>#NAME?</v>
      </c>
      <c r="AQ48" s="506"/>
      <c r="AR48" s="505" t="e">
        <f ca="1">AR38</f>
        <v>#NAME?</v>
      </c>
      <c r="AS48" s="506"/>
      <c r="AT48" s="505" t="e">
        <f ca="1">AT38</f>
        <v>#NAME?</v>
      </c>
      <c r="AU48" s="506"/>
      <c r="AV48" s="505" t="e">
        <f ca="1">AV38</f>
        <v>#NAME?</v>
      </c>
      <c r="AW48" s="506"/>
      <c r="AX48" s="505" t="e">
        <f ca="1">AX38</f>
        <v>#NAME?</v>
      </c>
      <c r="AY48" s="506"/>
      <c r="AZ48" s="505" t="e">
        <f ca="1">AZ$8</f>
        <v>#NAME?</v>
      </c>
      <c r="BA48" s="506"/>
      <c r="BB48" s="505" t="e">
        <f ca="1">BB$8</f>
        <v>#NAME?</v>
      </c>
      <c r="BC48" s="506"/>
      <c r="BD48" s="505" t="e">
        <f ca="1">BD$8</f>
        <v>#NAME?</v>
      </c>
      <c r="BE48" s="506"/>
      <c r="BF48" s="505" t="e">
        <f ca="1">BF$8</f>
        <v>#NAME?</v>
      </c>
      <c r="BG48" s="506"/>
      <c r="BH48" s="505" t="e">
        <f ca="1">BH$8</f>
        <v>#NAME?</v>
      </c>
      <c r="BI48" s="506"/>
      <c r="BJ48" s="505" t="e">
        <f ca="1">BJ$8</f>
        <v>#NAME?</v>
      </c>
      <c r="BK48" s="506"/>
      <c r="BL48" s="505" t="e">
        <f ca="1">BL$8</f>
        <v>#NAME?</v>
      </c>
      <c r="BM48" s="506"/>
      <c r="BN48" s="505" t="e">
        <f ca="1">BN$8</f>
        <v>#NAME?</v>
      </c>
      <c r="BO48" s="506"/>
      <c r="BP48" s="505" t="e">
        <f ca="1">BP$8</f>
        <v>#NAME?</v>
      </c>
      <c r="BQ48" s="506"/>
      <c r="BR48" s="505" t="e">
        <f ca="1">BR$8</f>
        <v>#NAME?</v>
      </c>
      <c r="BS48" s="506"/>
      <c r="BT48" s="505" t="e">
        <f ca="1">BT$8</f>
        <v>#NAME?</v>
      </c>
      <c r="BU48" s="506"/>
      <c r="BV48" s="505" t="e">
        <f ca="1">BV$8</f>
        <v>#NAME?</v>
      </c>
      <c r="BW48" s="506"/>
      <c r="BX48" s="505" t="e">
        <f ca="1">BX$8</f>
        <v>#NAME?</v>
      </c>
      <c r="BY48" s="506"/>
      <c r="BZ48" s="505" t="e">
        <f ca="1">BZ$8</f>
        <v>#NAME?</v>
      </c>
      <c r="CA48" s="506"/>
      <c r="CB48" s="505" t="e">
        <f ca="1">CB$8</f>
        <v>#NAME?</v>
      </c>
      <c r="CC48" s="506"/>
      <c r="CD48" s="505" t="e">
        <f ca="1">CD$8</f>
        <v>#NAME?</v>
      </c>
      <c r="CE48" s="506"/>
      <c r="CF48" s="505" t="e">
        <f ca="1">CF$8</f>
        <v>#NAME?</v>
      </c>
      <c r="CG48" s="506"/>
      <c r="CH48" s="505" t="e">
        <f ca="1">CH$8</f>
        <v>#NAME?</v>
      </c>
      <c r="CI48" s="506"/>
      <c r="CJ48" s="505" t="e">
        <f ca="1">CJ$8</f>
        <v>#NAME?</v>
      </c>
      <c r="CK48" s="506"/>
      <c r="CL48" s="505" t="e">
        <f ca="1">CL$8</f>
        <v>#NAME?</v>
      </c>
      <c r="CM48" s="506"/>
      <c r="CN48" s="505" t="e">
        <f ca="1">CN$8</f>
        <v>#NAME?</v>
      </c>
      <c r="CO48" s="506"/>
      <c r="CP48" s="505" t="e">
        <f ca="1">CP$8</f>
        <v>#NAME?</v>
      </c>
      <c r="CQ48" s="506"/>
      <c r="CR48" s="505" t="e">
        <f ca="1">CR$8</f>
        <v>#NAME?</v>
      </c>
      <c r="CS48" s="506"/>
      <c r="CT48" s="505" t="e">
        <f ca="1">CT$8</f>
        <v>#NAME?</v>
      </c>
      <c r="CU48" s="506"/>
      <c r="CV48" s="505" t="e">
        <f ca="1">CV$8</f>
        <v>#NAME?</v>
      </c>
      <c r="CW48" s="506"/>
      <c r="CX48" s="505" t="e">
        <f ca="1">CX$8</f>
        <v>#NAME?</v>
      </c>
      <c r="CY48" s="506"/>
      <c r="CZ48" s="505" t="e">
        <f ca="1">CZ$8</f>
        <v>#NAME?</v>
      </c>
      <c r="DA48" s="506"/>
      <c r="DB48" s="505" t="e">
        <f ca="1">DB$8</f>
        <v>#NAME?</v>
      </c>
      <c r="DC48" s="506"/>
      <c r="DD48" s="505" t="e">
        <f ca="1">DD$8</f>
        <v>#NAME?</v>
      </c>
      <c r="DE48" s="506"/>
      <c r="DF48" s="505" t="e">
        <f ca="1">DF$8</f>
        <v>#NAME?</v>
      </c>
      <c r="DG48" s="506"/>
      <c r="DH48" s="505" t="e">
        <f ca="1">DH$8</f>
        <v>#NAME?</v>
      </c>
      <c r="DI48" s="506"/>
      <c r="DJ48" s="505" t="e">
        <f ca="1">DJ$8</f>
        <v>#NAME?</v>
      </c>
      <c r="DK48" s="506"/>
      <c r="DL48" s="505" t="e">
        <f ca="1">DL$8</f>
        <v>#NAME?</v>
      </c>
      <c r="DM48" s="506"/>
      <c r="DN48" s="505" t="e">
        <f ca="1">DN$8</f>
        <v>#NAME?</v>
      </c>
      <c r="DO48" s="506"/>
      <c r="DP48" s="505" t="e">
        <f ca="1">DP$8</f>
        <v>#NAME?</v>
      </c>
      <c r="DQ48" s="506"/>
    </row>
    <row r="49" spans="1:121" x14ac:dyDescent="0.2">
      <c r="A49" s="421" t="s">
        <v>326</v>
      </c>
      <c r="B49" s="532">
        <v>36</v>
      </c>
      <c r="C49" s="512"/>
      <c r="D49" s="532">
        <v>36</v>
      </c>
      <c r="E49" s="512"/>
      <c r="F49" s="532">
        <v>32</v>
      </c>
      <c r="G49" s="512"/>
      <c r="H49" s="532">
        <v>34</v>
      </c>
      <c r="I49" s="512"/>
      <c r="J49" s="532">
        <v>31</v>
      </c>
      <c r="K49" s="512"/>
      <c r="L49" s="532">
        <v>34</v>
      </c>
      <c r="M49" s="512"/>
      <c r="N49" s="532">
        <v>32</v>
      </c>
      <c r="O49" s="512"/>
      <c r="P49" s="532">
        <v>32</v>
      </c>
      <c r="Q49" s="512"/>
      <c r="R49" s="532">
        <v>32</v>
      </c>
      <c r="S49" s="512"/>
      <c r="T49" s="532">
        <v>32</v>
      </c>
      <c r="U49" s="512"/>
      <c r="V49" s="532">
        <v>32</v>
      </c>
      <c r="W49" s="512"/>
      <c r="X49" s="532">
        <v>32</v>
      </c>
      <c r="Y49" s="512"/>
      <c r="Z49" s="532">
        <v>33</v>
      </c>
      <c r="AA49" s="512"/>
      <c r="AB49" s="532">
        <v>32</v>
      </c>
      <c r="AC49" s="512"/>
      <c r="AD49" s="532">
        <v>33</v>
      </c>
      <c r="AE49" s="512"/>
      <c r="AF49" s="543">
        <v>32</v>
      </c>
      <c r="AG49" s="544"/>
      <c r="AH49" s="543">
        <v>32</v>
      </c>
      <c r="AI49" s="544"/>
      <c r="AJ49" s="543">
        <v>34</v>
      </c>
      <c r="AK49" s="544"/>
      <c r="AL49" s="543">
        <v>34</v>
      </c>
      <c r="AM49" s="544"/>
      <c r="AN49" s="543">
        <v>35</v>
      </c>
      <c r="AO49" s="544"/>
      <c r="AP49" s="543">
        <v>36</v>
      </c>
      <c r="AQ49" s="544"/>
      <c r="AR49" s="543">
        <v>36</v>
      </c>
      <c r="AS49" s="544"/>
      <c r="AT49" s="543">
        <v>37</v>
      </c>
      <c r="AU49" s="544"/>
      <c r="AV49" s="543">
        <v>39</v>
      </c>
      <c r="AW49" s="544"/>
      <c r="AX49" s="543">
        <v>40</v>
      </c>
      <c r="AY49" s="544"/>
      <c r="AZ49" s="543">
        <v>41</v>
      </c>
      <c r="BA49" s="544"/>
      <c r="BB49" s="543">
        <v>41</v>
      </c>
      <c r="BC49" s="544"/>
      <c r="BD49" s="543">
        <v>41</v>
      </c>
      <c r="BE49" s="544"/>
      <c r="BF49" s="543">
        <v>40</v>
      </c>
      <c r="BG49" s="544"/>
      <c r="BH49" s="543">
        <v>42</v>
      </c>
      <c r="BI49" s="544"/>
      <c r="BJ49" s="543">
        <v>46</v>
      </c>
      <c r="BK49" s="544"/>
      <c r="BL49" s="543">
        <v>45</v>
      </c>
      <c r="BM49" s="544"/>
      <c r="BN49" s="543">
        <v>46</v>
      </c>
      <c r="BO49" s="544"/>
      <c r="BP49" s="543">
        <v>46</v>
      </c>
      <c r="BQ49" s="544"/>
      <c r="BR49" s="543">
        <v>43</v>
      </c>
      <c r="BS49" s="544"/>
      <c r="BT49" s="543">
        <v>42</v>
      </c>
      <c r="BU49" s="544"/>
      <c r="BV49" s="543">
        <v>44</v>
      </c>
      <c r="BW49" s="544"/>
      <c r="BX49" s="543">
        <v>43</v>
      </c>
      <c r="BY49" s="544"/>
      <c r="BZ49" s="543">
        <v>43</v>
      </c>
      <c r="CA49" s="544"/>
      <c r="CB49" s="543">
        <v>41</v>
      </c>
      <c r="CC49" s="544"/>
      <c r="CD49" s="543">
        <v>41</v>
      </c>
      <c r="CE49" s="544"/>
      <c r="CF49" s="543">
        <v>42</v>
      </c>
      <c r="CG49" s="544"/>
      <c r="CH49" s="543">
        <v>42</v>
      </c>
      <c r="CI49" s="544"/>
      <c r="CJ49" s="543">
        <v>40</v>
      </c>
      <c r="CK49" s="544"/>
      <c r="CL49" s="543">
        <v>41</v>
      </c>
      <c r="CM49" s="544"/>
      <c r="CN49" s="543">
        <v>41</v>
      </c>
      <c r="CO49" s="544"/>
      <c r="CP49" s="543">
        <v>41</v>
      </c>
      <c r="CQ49" s="544"/>
      <c r="CR49" s="545">
        <v>41</v>
      </c>
      <c r="CS49" s="546"/>
      <c r="CT49" s="543">
        <v>42</v>
      </c>
      <c r="CU49" s="544"/>
      <c r="CV49" s="543">
        <v>43</v>
      </c>
      <c r="CW49" s="544"/>
      <c r="CX49" s="543">
        <v>49</v>
      </c>
      <c r="CY49" s="544"/>
      <c r="CZ49" s="543">
        <v>58</v>
      </c>
      <c r="DA49" s="544"/>
      <c r="DB49" s="543">
        <v>55</v>
      </c>
      <c r="DC49" s="544"/>
      <c r="DD49" s="543">
        <v>55</v>
      </c>
      <c r="DE49" s="544"/>
      <c r="DF49" s="543"/>
      <c r="DG49" s="544"/>
      <c r="DH49" s="543"/>
      <c r="DI49" s="544"/>
      <c r="DJ49" s="543"/>
      <c r="DK49" s="544"/>
      <c r="DL49" s="543"/>
      <c r="DM49" s="544"/>
      <c r="DN49" s="543"/>
      <c r="DO49" s="544"/>
      <c r="DP49" s="543"/>
      <c r="DQ49" s="544"/>
    </row>
    <row r="50" spans="1:121" x14ac:dyDescent="0.2">
      <c r="A50" s="421" t="s">
        <v>327</v>
      </c>
      <c r="B50" s="532">
        <v>148</v>
      </c>
      <c r="C50" s="512"/>
      <c r="D50" s="532">
        <v>144</v>
      </c>
      <c r="E50" s="512"/>
      <c r="F50" s="532">
        <v>120</v>
      </c>
      <c r="G50" s="512"/>
      <c r="H50" s="532">
        <v>131</v>
      </c>
      <c r="I50" s="512"/>
      <c r="J50" s="532">
        <v>128</v>
      </c>
      <c r="K50" s="512"/>
      <c r="L50" s="532">
        <v>132</v>
      </c>
      <c r="M50" s="512"/>
      <c r="N50" s="532">
        <v>132</v>
      </c>
      <c r="O50" s="512"/>
      <c r="P50" s="532">
        <v>129</v>
      </c>
      <c r="Q50" s="512"/>
      <c r="R50" s="532">
        <v>127</v>
      </c>
      <c r="S50" s="512"/>
      <c r="T50" s="532">
        <v>96</v>
      </c>
      <c r="U50" s="512"/>
      <c r="V50" s="532">
        <v>132</v>
      </c>
      <c r="W50" s="512"/>
      <c r="X50" s="532">
        <v>134</v>
      </c>
      <c r="Y50" s="512"/>
      <c r="Z50" s="532">
        <v>98</v>
      </c>
      <c r="AA50" s="512"/>
      <c r="AB50" s="532">
        <v>133</v>
      </c>
      <c r="AC50" s="512"/>
      <c r="AD50" s="532">
        <v>134</v>
      </c>
      <c r="AE50" s="512"/>
      <c r="AF50" s="543">
        <v>130</v>
      </c>
      <c r="AG50" s="544"/>
      <c r="AH50" s="543">
        <v>88</v>
      </c>
      <c r="AI50" s="544"/>
      <c r="AJ50" s="543">
        <v>141</v>
      </c>
      <c r="AK50" s="544"/>
      <c r="AL50" s="543">
        <v>142</v>
      </c>
      <c r="AM50" s="544"/>
      <c r="AN50" s="543">
        <v>146</v>
      </c>
      <c r="AO50" s="544"/>
      <c r="AP50" s="543">
        <v>111</v>
      </c>
      <c r="AQ50" s="544"/>
      <c r="AR50" s="543">
        <v>142</v>
      </c>
      <c r="AS50" s="544"/>
      <c r="AT50" s="543">
        <v>150</v>
      </c>
      <c r="AU50" s="544"/>
      <c r="AV50" s="543">
        <v>151</v>
      </c>
      <c r="AW50" s="544"/>
      <c r="AX50" s="543">
        <v>114</v>
      </c>
      <c r="AY50" s="544"/>
      <c r="AZ50" s="543">
        <v>158</v>
      </c>
      <c r="BA50" s="544"/>
      <c r="BB50" s="543">
        <v>157</v>
      </c>
      <c r="BC50" s="544"/>
      <c r="BD50" s="543">
        <v>116</v>
      </c>
      <c r="BE50" s="544"/>
      <c r="BF50" s="543">
        <v>118</v>
      </c>
      <c r="BG50" s="544"/>
      <c r="BH50" s="543">
        <v>161</v>
      </c>
      <c r="BI50" s="544"/>
      <c r="BJ50" s="543">
        <v>174</v>
      </c>
      <c r="BK50" s="544"/>
      <c r="BL50" s="543">
        <v>119</v>
      </c>
      <c r="BM50" s="544"/>
      <c r="BN50" s="543">
        <v>171</v>
      </c>
      <c r="BO50" s="544"/>
      <c r="BP50" s="543">
        <v>171</v>
      </c>
      <c r="BQ50" s="544"/>
      <c r="BR50" s="543">
        <v>123</v>
      </c>
      <c r="BS50" s="544"/>
      <c r="BT50" s="543">
        <v>167</v>
      </c>
      <c r="BU50" s="544"/>
      <c r="BV50" s="543">
        <v>124</v>
      </c>
      <c r="BW50" s="544"/>
      <c r="BX50" s="543">
        <v>171</v>
      </c>
      <c r="BY50" s="544"/>
      <c r="BZ50" s="543">
        <v>173</v>
      </c>
      <c r="CA50" s="544"/>
      <c r="CB50" s="543">
        <v>122</v>
      </c>
      <c r="CC50" s="544"/>
      <c r="CD50" s="543">
        <v>128</v>
      </c>
      <c r="CE50" s="544"/>
      <c r="CF50" s="543">
        <v>128</v>
      </c>
      <c r="CG50" s="544"/>
      <c r="CH50" s="543">
        <v>129</v>
      </c>
      <c r="CI50" s="544"/>
      <c r="CJ50" s="543">
        <v>132</v>
      </c>
      <c r="CK50" s="544"/>
      <c r="CL50" s="543">
        <v>171</v>
      </c>
      <c r="CM50" s="544"/>
      <c r="CN50" s="543">
        <v>134</v>
      </c>
      <c r="CO50" s="544"/>
      <c r="CP50" s="543">
        <v>138</v>
      </c>
      <c r="CQ50" s="544"/>
      <c r="CR50" s="545">
        <v>143</v>
      </c>
      <c r="CS50" s="546"/>
      <c r="CT50" s="543">
        <v>145</v>
      </c>
      <c r="CU50" s="544"/>
      <c r="CV50" s="543">
        <v>154</v>
      </c>
      <c r="CW50" s="544"/>
      <c r="CX50" s="543">
        <v>202</v>
      </c>
      <c r="CY50" s="544"/>
      <c r="CZ50" s="543">
        <v>176</v>
      </c>
      <c r="DA50" s="544"/>
      <c r="DB50" s="543">
        <v>206</v>
      </c>
      <c r="DC50" s="544"/>
      <c r="DD50" s="543">
        <v>215</v>
      </c>
      <c r="DE50" s="544"/>
      <c r="DF50" s="543"/>
      <c r="DG50" s="544"/>
      <c r="DH50" s="543"/>
      <c r="DI50" s="544"/>
      <c r="DJ50" s="543"/>
      <c r="DK50" s="544"/>
      <c r="DL50" s="543"/>
      <c r="DM50" s="544"/>
      <c r="DN50" s="543"/>
      <c r="DO50" s="544"/>
      <c r="DP50" s="543"/>
      <c r="DQ50" s="544"/>
    </row>
    <row r="51" spans="1:121" x14ac:dyDescent="0.2">
      <c r="A51" s="421" t="s">
        <v>328</v>
      </c>
      <c r="B51" s="532">
        <v>221</v>
      </c>
      <c r="C51" s="512"/>
      <c r="D51" s="532">
        <v>217</v>
      </c>
      <c r="E51" s="512"/>
      <c r="F51" s="532">
        <v>218</v>
      </c>
      <c r="G51" s="512"/>
      <c r="H51" s="532">
        <v>224</v>
      </c>
      <c r="I51" s="512"/>
      <c r="J51" s="532">
        <v>224</v>
      </c>
      <c r="K51" s="512"/>
      <c r="L51" s="532">
        <v>225</v>
      </c>
      <c r="M51" s="512"/>
      <c r="N51" s="532">
        <v>222</v>
      </c>
      <c r="O51" s="512"/>
      <c r="P51" s="532">
        <v>222</v>
      </c>
      <c r="Q51" s="512"/>
      <c r="R51" s="532">
        <v>225</v>
      </c>
      <c r="S51" s="512"/>
      <c r="T51" s="532">
        <v>224</v>
      </c>
      <c r="U51" s="512"/>
      <c r="V51" s="532">
        <v>228</v>
      </c>
      <c r="W51" s="512"/>
      <c r="X51" s="532">
        <v>232</v>
      </c>
      <c r="Y51" s="512"/>
      <c r="Z51" s="532">
        <v>224</v>
      </c>
      <c r="AA51" s="512"/>
      <c r="AB51" s="532">
        <v>226</v>
      </c>
      <c r="AC51" s="512"/>
      <c r="AD51" s="532">
        <v>230</v>
      </c>
      <c r="AE51" s="512"/>
      <c r="AF51" s="543">
        <v>228</v>
      </c>
      <c r="AG51" s="544"/>
      <c r="AH51" s="543">
        <v>236</v>
      </c>
      <c r="AI51" s="544"/>
      <c r="AJ51" s="543">
        <v>241</v>
      </c>
      <c r="AK51" s="544"/>
      <c r="AL51" s="543">
        <v>241</v>
      </c>
      <c r="AM51" s="544"/>
      <c r="AN51" s="543">
        <v>244</v>
      </c>
      <c r="AO51" s="544"/>
      <c r="AP51" s="543">
        <v>243</v>
      </c>
      <c r="AQ51" s="544"/>
      <c r="AR51" s="543">
        <v>242</v>
      </c>
      <c r="AS51" s="544"/>
      <c r="AT51" s="543">
        <v>247</v>
      </c>
      <c r="AU51" s="544"/>
      <c r="AV51" s="543">
        <v>250</v>
      </c>
      <c r="AW51" s="544"/>
      <c r="AX51" s="543">
        <v>252</v>
      </c>
      <c r="AY51" s="544"/>
      <c r="AZ51" s="543">
        <v>256</v>
      </c>
      <c r="BA51" s="544"/>
      <c r="BB51" s="543">
        <v>262</v>
      </c>
      <c r="BC51" s="544"/>
      <c r="BD51" s="543">
        <v>261</v>
      </c>
      <c r="BE51" s="544"/>
      <c r="BF51" s="543">
        <v>259</v>
      </c>
      <c r="BG51" s="544"/>
      <c r="BH51" s="543">
        <v>261</v>
      </c>
      <c r="BI51" s="544"/>
      <c r="BJ51" s="543">
        <v>279</v>
      </c>
      <c r="BK51" s="544"/>
      <c r="BL51" s="543">
        <v>277</v>
      </c>
      <c r="BM51" s="544"/>
      <c r="BN51" s="543">
        <v>279</v>
      </c>
      <c r="BO51" s="544"/>
      <c r="BP51" s="543">
        <v>284</v>
      </c>
      <c r="BQ51" s="544"/>
      <c r="BR51" s="543">
        <v>277</v>
      </c>
      <c r="BS51" s="544"/>
      <c r="BT51" s="543">
        <v>275</v>
      </c>
      <c r="BU51" s="544"/>
      <c r="BV51" s="543">
        <v>279</v>
      </c>
      <c r="BW51" s="544"/>
      <c r="BX51" s="543">
        <v>285</v>
      </c>
      <c r="BY51" s="544"/>
      <c r="BZ51" s="543">
        <v>291</v>
      </c>
      <c r="CA51" s="544"/>
      <c r="CB51" s="543">
        <v>289</v>
      </c>
      <c r="CC51" s="544"/>
      <c r="CD51" s="543">
        <v>286</v>
      </c>
      <c r="CE51" s="544"/>
      <c r="CF51" s="543">
        <v>292</v>
      </c>
      <c r="CG51" s="544"/>
      <c r="CH51" s="543">
        <v>290</v>
      </c>
      <c r="CI51" s="544"/>
      <c r="CJ51" s="543">
        <v>293</v>
      </c>
      <c r="CK51" s="544"/>
      <c r="CL51" s="543">
        <v>294</v>
      </c>
      <c r="CM51" s="544"/>
      <c r="CN51" s="543">
        <v>298</v>
      </c>
      <c r="CO51" s="544"/>
      <c r="CP51" s="543">
        <v>301</v>
      </c>
      <c r="CQ51" s="544"/>
      <c r="CR51" s="545">
        <v>313</v>
      </c>
      <c r="CS51" s="546"/>
      <c r="CT51" s="543">
        <v>314</v>
      </c>
      <c r="CU51" s="544"/>
      <c r="CV51" s="543">
        <v>325</v>
      </c>
      <c r="CW51" s="544"/>
      <c r="CX51" s="543">
        <v>400</v>
      </c>
      <c r="CY51" s="544"/>
      <c r="CZ51" s="543">
        <v>627</v>
      </c>
      <c r="DA51" s="544"/>
      <c r="DB51" s="543">
        <v>415</v>
      </c>
      <c r="DC51" s="544"/>
      <c r="DD51" s="543">
        <v>429</v>
      </c>
      <c r="DE51" s="544"/>
      <c r="DF51" s="543"/>
      <c r="DG51" s="544"/>
      <c r="DH51" s="543"/>
      <c r="DI51" s="544"/>
      <c r="DJ51" s="543"/>
      <c r="DK51" s="544"/>
      <c r="DL51" s="543"/>
      <c r="DM51" s="544"/>
      <c r="DN51" s="543"/>
      <c r="DO51" s="544"/>
      <c r="DP51" s="543"/>
      <c r="DQ51" s="544"/>
    </row>
    <row r="52" spans="1:121" x14ac:dyDescent="0.2">
      <c r="A52" s="421" t="s">
        <v>329</v>
      </c>
      <c r="B52" s="532"/>
      <c r="C52" s="512"/>
      <c r="D52" s="532"/>
      <c r="E52" s="512"/>
      <c r="F52" s="532">
        <v>67</v>
      </c>
      <c r="G52" s="512"/>
      <c r="H52" s="532">
        <v>82</v>
      </c>
      <c r="I52" s="512"/>
      <c r="J52" s="532">
        <v>75</v>
      </c>
      <c r="K52" s="512"/>
      <c r="L52" s="532">
        <v>79</v>
      </c>
      <c r="M52" s="512"/>
      <c r="N52" s="532">
        <v>83</v>
      </c>
      <c r="O52" s="512"/>
      <c r="P52" s="532">
        <v>76</v>
      </c>
      <c r="Q52" s="512"/>
      <c r="R52" s="532">
        <v>78</v>
      </c>
      <c r="S52" s="512"/>
      <c r="T52" s="532">
        <v>70</v>
      </c>
      <c r="U52" s="512"/>
      <c r="V52" s="532">
        <v>72</v>
      </c>
      <c r="W52" s="512"/>
      <c r="X52" s="532">
        <v>73</v>
      </c>
      <c r="Y52" s="512"/>
      <c r="Z52" s="532">
        <v>75</v>
      </c>
      <c r="AA52" s="512"/>
      <c r="AB52" s="532">
        <v>69</v>
      </c>
      <c r="AC52" s="512"/>
      <c r="AD52" s="532">
        <v>69</v>
      </c>
      <c r="AE52" s="512"/>
      <c r="AF52" s="543">
        <v>71</v>
      </c>
      <c r="AG52" s="544"/>
      <c r="AH52" s="543">
        <v>73</v>
      </c>
      <c r="AI52" s="544"/>
      <c r="AJ52" s="543">
        <v>76</v>
      </c>
      <c r="AK52" s="544"/>
      <c r="AL52" s="543">
        <v>79</v>
      </c>
      <c r="AM52" s="544"/>
      <c r="AN52" s="543">
        <v>56</v>
      </c>
      <c r="AO52" s="544"/>
      <c r="AP52" s="543">
        <v>57</v>
      </c>
      <c r="AQ52" s="544"/>
      <c r="AR52" s="543">
        <v>58</v>
      </c>
      <c r="AS52" s="544"/>
      <c r="AT52" s="543">
        <v>84</v>
      </c>
      <c r="AU52" s="544"/>
      <c r="AV52" s="543">
        <v>87</v>
      </c>
      <c r="AW52" s="544"/>
      <c r="AX52" s="543">
        <v>114</v>
      </c>
      <c r="AY52" s="544"/>
      <c r="AZ52" s="543">
        <v>125</v>
      </c>
      <c r="BA52" s="544"/>
      <c r="BB52" s="543">
        <v>123</v>
      </c>
      <c r="BC52" s="544"/>
      <c r="BD52" s="543">
        <v>120</v>
      </c>
      <c r="BE52" s="544"/>
      <c r="BF52" s="543">
        <v>124</v>
      </c>
      <c r="BG52" s="544"/>
      <c r="BH52" s="543">
        <f>65+1+17+3+2+1+2+29+2+8</f>
        <v>130</v>
      </c>
      <c r="BI52" s="544"/>
      <c r="BJ52" s="543">
        <v>141</v>
      </c>
      <c r="BK52" s="544"/>
      <c r="BL52" s="543">
        <v>147</v>
      </c>
      <c r="BM52" s="544"/>
      <c r="BN52" s="543">
        <v>144</v>
      </c>
      <c r="BO52" s="544"/>
      <c r="BP52" s="543">
        <f>75+1+14+1+2+2+2+30+2+5</f>
        <v>134</v>
      </c>
      <c r="BQ52" s="544"/>
      <c r="BR52" s="543">
        <v>129</v>
      </c>
      <c r="BS52" s="544"/>
      <c r="BT52" s="543">
        <v>146</v>
      </c>
      <c r="BU52" s="544"/>
      <c r="BV52" s="543">
        <f>75+71</f>
        <v>146</v>
      </c>
      <c r="BW52" s="544"/>
      <c r="BX52" s="543">
        <v>154</v>
      </c>
      <c r="BY52" s="544"/>
      <c r="BZ52" s="543">
        <v>166</v>
      </c>
      <c r="CA52" s="544"/>
      <c r="CB52" s="543">
        <f>80+1+25+1+3+3+3+35+2+7</f>
        <v>160</v>
      </c>
      <c r="CC52" s="544"/>
      <c r="CD52" s="547">
        <f>70+1+25+1+2+3+1+37+2+7</f>
        <v>149</v>
      </c>
      <c r="CE52" s="548"/>
      <c r="CF52" s="547">
        <f>70+1+25+1+2+3+1+37+2+7</f>
        <v>149</v>
      </c>
      <c r="CG52" s="548"/>
      <c r="CH52" s="543">
        <v>149</v>
      </c>
      <c r="CI52" s="544"/>
      <c r="CJ52" s="543">
        <v>70</v>
      </c>
      <c r="CK52" s="544"/>
      <c r="CL52" s="543">
        <v>89</v>
      </c>
      <c r="CM52" s="544"/>
      <c r="CN52" s="543">
        <v>89</v>
      </c>
      <c r="CO52" s="544"/>
      <c r="CP52" s="543">
        <v>89</v>
      </c>
      <c r="CQ52" s="544"/>
      <c r="CR52" s="545">
        <v>89</v>
      </c>
      <c r="CS52" s="546"/>
      <c r="CT52" s="543">
        <v>149</v>
      </c>
      <c r="CU52" s="544"/>
      <c r="CV52" s="543">
        <v>149</v>
      </c>
      <c r="CW52" s="544"/>
      <c r="CX52" s="543">
        <v>149</v>
      </c>
      <c r="CY52" s="544"/>
      <c r="CZ52" s="543">
        <v>89</v>
      </c>
      <c r="DA52" s="544"/>
      <c r="DB52" s="543">
        <v>89</v>
      </c>
      <c r="DC52" s="544"/>
      <c r="DD52" s="543">
        <v>89</v>
      </c>
      <c r="DE52" s="544"/>
      <c r="DF52" s="543"/>
      <c r="DG52" s="544"/>
      <c r="DH52" s="543"/>
      <c r="DI52" s="544"/>
      <c r="DJ52" s="543"/>
      <c r="DK52" s="544"/>
      <c r="DL52" s="543"/>
      <c r="DM52" s="544"/>
      <c r="DN52" s="543"/>
      <c r="DO52" s="544"/>
      <c r="DP52" s="543"/>
      <c r="DQ52" s="544"/>
    </row>
    <row r="53" spans="1:121" x14ac:dyDescent="0.2">
      <c r="A53" s="421" t="s">
        <v>330</v>
      </c>
      <c r="B53" s="532"/>
      <c r="C53" s="512"/>
      <c r="D53" s="532"/>
      <c r="E53" s="512"/>
      <c r="F53" s="532">
        <v>40</v>
      </c>
      <c r="G53" s="512"/>
      <c r="H53" s="532">
        <v>37</v>
      </c>
      <c r="I53" s="512"/>
      <c r="J53" s="532">
        <v>31</v>
      </c>
      <c r="K53" s="512"/>
      <c r="L53" s="532">
        <v>33</v>
      </c>
      <c r="M53" s="512"/>
      <c r="N53" s="532">
        <v>35</v>
      </c>
      <c r="O53" s="512"/>
      <c r="P53" s="532">
        <v>31</v>
      </c>
      <c r="Q53" s="512"/>
      <c r="R53" s="532">
        <v>31</v>
      </c>
      <c r="S53" s="512"/>
      <c r="T53" s="532">
        <v>31</v>
      </c>
      <c r="U53" s="512"/>
      <c r="V53" s="532">
        <v>35</v>
      </c>
      <c r="W53" s="512"/>
      <c r="X53" s="532">
        <v>34</v>
      </c>
      <c r="Y53" s="512"/>
      <c r="Z53" s="532">
        <v>33</v>
      </c>
      <c r="AA53" s="512"/>
      <c r="AB53" s="532">
        <v>33</v>
      </c>
      <c r="AC53" s="512"/>
      <c r="AD53" s="532">
        <v>33</v>
      </c>
      <c r="AE53" s="512"/>
      <c r="AF53" s="543">
        <v>34</v>
      </c>
      <c r="AG53" s="544"/>
      <c r="AH53" s="543">
        <v>34</v>
      </c>
      <c r="AI53" s="544"/>
      <c r="AJ53" s="543">
        <v>35</v>
      </c>
      <c r="AK53" s="544"/>
      <c r="AL53" s="543">
        <v>38</v>
      </c>
      <c r="AM53" s="544"/>
      <c r="AN53" s="543">
        <v>31</v>
      </c>
      <c r="AO53" s="544"/>
      <c r="AP53" s="543">
        <v>20</v>
      </c>
      <c r="AQ53" s="544"/>
      <c r="AR53" s="543">
        <v>21</v>
      </c>
      <c r="AS53" s="544"/>
      <c r="AT53" s="543">
        <v>44</v>
      </c>
      <c r="AU53" s="544"/>
      <c r="AV53" s="543">
        <v>46</v>
      </c>
      <c r="AW53" s="544"/>
      <c r="AX53" s="543">
        <v>66</v>
      </c>
      <c r="AY53" s="544"/>
      <c r="AZ53" s="543">
        <v>75</v>
      </c>
      <c r="BA53" s="544"/>
      <c r="BB53" s="543">
        <v>70</v>
      </c>
      <c r="BC53" s="544"/>
      <c r="BD53" s="543">
        <v>65</v>
      </c>
      <c r="BE53" s="544"/>
      <c r="BF53" s="543">
        <v>64</v>
      </c>
      <c r="BG53" s="544"/>
      <c r="BH53" s="543">
        <f>BH52-65</f>
        <v>65</v>
      </c>
      <c r="BI53" s="544"/>
      <c r="BJ53" s="543">
        <f>1+18+2+2+3+3+30+2+10</f>
        <v>71</v>
      </c>
      <c r="BK53" s="544"/>
      <c r="BL53" s="543">
        <v>72</v>
      </c>
      <c r="BM53" s="544"/>
      <c r="BN53" s="543">
        <v>64</v>
      </c>
      <c r="BO53" s="544"/>
      <c r="BP53" s="543">
        <f>BP52-75</f>
        <v>59</v>
      </c>
      <c r="BQ53" s="544"/>
      <c r="BR53" s="543">
        <v>59</v>
      </c>
      <c r="BS53" s="544"/>
      <c r="BT53" s="543">
        <v>66</v>
      </c>
      <c r="BU53" s="544"/>
      <c r="BV53" s="543">
        <f>1+20+1+2+2+2+34+3+6</f>
        <v>71</v>
      </c>
      <c r="BW53" s="544"/>
      <c r="BX53" s="543">
        <v>73</v>
      </c>
      <c r="BY53" s="544"/>
      <c r="BZ53" s="543">
        <v>81</v>
      </c>
      <c r="CA53" s="544"/>
      <c r="CB53" s="543">
        <f>CB52-80</f>
        <v>80</v>
      </c>
      <c r="CC53" s="544"/>
      <c r="CD53" s="543">
        <f>CD52-70</f>
        <v>79</v>
      </c>
      <c r="CE53" s="544"/>
      <c r="CF53" s="543">
        <f>CF52-70</f>
        <v>79</v>
      </c>
      <c r="CG53" s="544"/>
      <c r="CH53" s="543">
        <v>79</v>
      </c>
      <c r="CI53" s="544"/>
      <c r="CJ53" s="543">
        <v>35</v>
      </c>
      <c r="CK53" s="544"/>
      <c r="CL53" s="543">
        <v>35</v>
      </c>
      <c r="CM53" s="544"/>
      <c r="CN53" s="543">
        <v>35</v>
      </c>
      <c r="CO53" s="544"/>
      <c r="CP53" s="543">
        <v>35</v>
      </c>
      <c r="CQ53" s="544"/>
      <c r="CR53" s="545">
        <v>35</v>
      </c>
      <c r="CS53" s="546"/>
      <c r="CT53" s="543">
        <v>79</v>
      </c>
      <c r="CU53" s="544"/>
      <c r="CV53" s="543">
        <v>79</v>
      </c>
      <c r="CW53" s="544"/>
      <c r="CX53" s="543">
        <v>79</v>
      </c>
      <c r="CY53" s="544"/>
      <c r="CZ53" s="543">
        <v>79</v>
      </c>
      <c r="DA53" s="544"/>
      <c r="DB53" s="543">
        <v>79</v>
      </c>
      <c r="DC53" s="544"/>
      <c r="DD53" s="543">
        <v>79</v>
      </c>
      <c r="DE53" s="544"/>
      <c r="DF53" s="543"/>
      <c r="DG53" s="544"/>
      <c r="DH53" s="543"/>
      <c r="DI53" s="544"/>
      <c r="DJ53" s="543"/>
      <c r="DK53" s="544"/>
      <c r="DL53" s="543"/>
      <c r="DM53" s="544"/>
      <c r="DN53" s="543"/>
      <c r="DO53" s="544"/>
      <c r="DP53" s="543"/>
      <c r="DQ53" s="544"/>
    </row>
    <row r="54" spans="1:121" x14ac:dyDescent="0.2">
      <c r="A54" s="421" t="s">
        <v>331</v>
      </c>
      <c r="B54" s="532"/>
      <c r="C54" s="512"/>
      <c r="D54" s="532"/>
      <c r="E54" s="512"/>
      <c r="F54" s="532">
        <v>56</v>
      </c>
      <c r="G54" s="512"/>
      <c r="H54" s="532">
        <v>56</v>
      </c>
      <c r="I54" s="512"/>
      <c r="J54" s="532">
        <v>56</v>
      </c>
      <c r="K54" s="512"/>
      <c r="L54" s="532">
        <v>56</v>
      </c>
      <c r="M54" s="512"/>
      <c r="N54" s="532">
        <v>56</v>
      </c>
      <c r="O54" s="512"/>
      <c r="P54" s="532">
        <v>56</v>
      </c>
      <c r="Q54" s="512"/>
      <c r="R54" s="532">
        <v>56</v>
      </c>
      <c r="S54" s="512"/>
      <c r="T54" s="532">
        <v>1984</v>
      </c>
      <c r="U54" s="512"/>
      <c r="V54" s="532">
        <v>56</v>
      </c>
      <c r="W54" s="512"/>
      <c r="X54" s="532">
        <v>56</v>
      </c>
      <c r="Y54" s="512"/>
      <c r="Z54" s="532">
        <v>56</v>
      </c>
      <c r="AA54" s="512"/>
      <c r="AB54" s="532">
        <v>56</v>
      </c>
      <c r="AC54" s="512"/>
      <c r="AD54" s="535" t="e">
        <f>#REF!+#REF!+#REF!</f>
        <v>#REF!</v>
      </c>
      <c r="AE54" s="512"/>
      <c r="AF54" s="536">
        <v>56</v>
      </c>
      <c r="AG54" s="544"/>
      <c r="AH54" s="536">
        <v>56</v>
      </c>
      <c r="AI54" s="544"/>
      <c r="AJ54" s="536">
        <v>56</v>
      </c>
      <c r="AK54" s="544"/>
      <c r="AL54" s="536">
        <v>56</v>
      </c>
      <c r="AM54" s="537"/>
      <c r="AN54" s="536">
        <v>56</v>
      </c>
      <c r="AO54" s="537"/>
      <c r="AP54" s="536">
        <v>56</v>
      </c>
      <c r="AQ54" s="537"/>
      <c r="AR54" s="536">
        <v>56</v>
      </c>
      <c r="AS54" s="537"/>
      <c r="AT54" s="536">
        <v>56</v>
      </c>
      <c r="AU54" s="537"/>
      <c r="AV54" s="536">
        <v>56</v>
      </c>
      <c r="AW54" s="537"/>
      <c r="AX54" s="536">
        <v>56</v>
      </c>
      <c r="AY54" s="537"/>
      <c r="AZ54" s="536">
        <v>56</v>
      </c>
      <c r="BA54" s="537"/>
      <c r="BB54" s="536">
        <v>56</v>
      </c>
      <c r="BC54" s="537"/>
      <c r="BD54" s="536">
        <v>56</v>
      </c>
      <c r="BE54" s="537"/>
      <c r="BF54" s="536">
        <v>56</v>
      </c>
      <c r="BG54" s="537"/>
      <c r="BH54" s="536">
        <v>56</v>
      </c>
      <c r="BI54" s="537"/>
      <c r="BJ54" s="536">
        <v>56</v>
      </c>
      <c r="BK54" s="537"/>
      <c r="BL54" s="536">
        <v>56</v>
      </c>
      <c r="BM54" s="537"/>
      <c r="BN54" s="536">
        <v>56</v>
      </c>
      <c r="BO54" s="537"/>
      <c r="BP54" s="536">
        <v>56</v>
      </c>
      <c r="BQ54" s="537"/>
      <c r="BR54" s="536">
        <v>56</v>
      </c>
      <c r="BS54" s="537"/>
      <c r="BT54" s="536">
        <v>56</v>
      </c>
      <c r="BU54" s="537"/>
      <c r="BV54" s="536">
        <v>56</v>
      </c>
      <c r="BW54" s="537"/>
      <c r="BX54" s="536">
        <v>56</v>
      </c>
      <c r="BY54" s="537"/>
      <c r="BZ54" s="536">
        <v>56</v>
      </c>
      <c r="CA54" s="537"/>
      <c r="CB54" s="536">
        <v>56</v>
      </c>
      <c r="CC54" s="537"/>
      <c r="CD54" s="536">
        <v>56</v>
      </c>
      <c r="CE54" s="537"/>
      <c r="CF54" s="536">
        <v>56</v>
      </c>
      <c r="CG54" s="537"/>
      <c r="CH54" s="536">
        <v>56</v>
      </c>
      <c r="CI54" s="537"/>
      <c r="CJ54" s="536">
        <v>56</v>
      </c>
      <c r="CK54" s="537"/>
      <c r="CL54" s="536">
        <v>56</v>
      </c>
      <c r="CM54" s="537"/>
      <c r="CN54" s="536">
        <v>56</v>
      </c>
      <c r="CO54" s="537"/>
      <c r="CP54" s="536">
        <v>56</v>
      </c>
      <c r="CQ54" s="537"/>
      <c r="CR54" s="549">
        <v>56</v>
      </c>
      <c r="CS54" s="550"/>
      <c r="CT54" s="536">
        <v>56</v>
      </c>
      <c r="CU54" s="537"/>
      <c r="CV54" s="536">
        <v>56</v>
      </c>
      <c r="CW54" s="537"/>
      <c r="CX54" s="536">
        <v>105</v>
      </c>
      <c r="CY54" s="537"/>
      <c r="CZ54" s="536">
        <v>105</v>
      </c>
      <c r="DA54" s="537"/>
      <c r="DB54" s="536">
        <v>105</v>
      </c>
      <c r="DC54" s="537"/>
      <c r="DD54" s="536">
        <v>105</v>
      </c>
      <c r="DE54" s="537"/>
      <c r="DF54" s="536"/>
      <c r="DG54" s="537"/>
      <c r="DH54" s="536"/>
      <c r="DI54" s="537"/>
      <c r="DJ54" s="536"/>
      <c r="DK54" s="537"/>
      <c r="DL54" s="536"/>
      <c r="DM54" s="537"/>
      <c r="DN54" s="536"/>
      <c r="DO54" s="537"/>
      <c r="DP54" s="536"/>
      <c r="DQ54" s="537"/>
    </row>
    <row r="55" spans="1:121" x14ac:dyDescent="0.2">
      <c r="A55" s="405"/>
      <c r="B55" s="406"/>
      <c r="C55" s="406"/>
      <c r="D55" s="406"/>
      <c r="E55" s="406"/>
      <c r="F55" s="406"/>
      <c r="G55" s="406"/>
      <c r="H55" s="406"/>
      <c r="I55" s="406"/>
      <c r="J55" s="406"/>
      <c r="K55" s="406"/>
      <c r="L55" s="406"/>
      <c r="M55" s="406"/>
      <c r="N55" s="406"/>
      <c r="O55" s="406"/>
      <c r="P55" s="406"/>
      <c r="Q55" s="406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6"/>
      <c r="AF55" s="406"/>
      <c r="AG55" s="406"/>
      <c r="AH55" s="406"/>
      <c r="AI55" s="406"/>
      <c r="AJ55" s="406"/>
      <c r="AK55" s="406"/>
      <c r="AL55" s="406"/>
      <c r="AM55" s="406"/>
      <c r="AN55" s="406"/>
      <c r="AO55" s="406"/>
      <c r="AP55" s="406"/>
      <c r="AQ55" s="406"/>
      <c r="AR55" s="406"/>
      <c r="AS55" s="406"/>
      <c r="AT55" s="406"/>
      <c r="AU55" s="406"/>
      <c r="AV55" s="406"/>
      <c r="AW55" s="406"/>
      <c r="AX55" s="406"/>
      <c r="AY55" s="406"/>
      <c r="AZ55" s="406"/>
      <c r="BA55" s="406"/>
      <c r="BB55" s="406"/>
      <c r="BC55" s="406"/>
      <c r="BD55" s="406"/>
      <c r="BE55" s="406"/>
      <c r="BF55" s="406"/>
      <c r="BG55" s="406"/>
      <c r="BH55" s="406"/>
      <c r="BI55" s="406"/>
      <c r="BJ55" s="406"/>
      <c r="BK55" s="406"/>
      <c r="BL55" s="406"/>
      <c r="BM55" s="406"/>
      <c r="BN55" s="406"/>
      <c r="BO55" s="406"/>
      <c r="BP55" s="406"/>
      <c r="BQ55" s="406"/>
      <c r="BR55" s="406"/>
      <c r="BS55" s="406"/>
      <c r="BT55" s="406"/>
      <c r="BU55" s="406"/>
      <c r="BV55" s="406"/>
      <c r="BW55" s="406"/>
      <c r="BX55" s="406"/>
      <c r="BY55" s="406"/>
      <c r="BZ55" s="406"/>
      <c r="CA55" s="406"/>
      <c r="CB55" s="406"/>
      <c r="CC55" s="406"/>
      <c r="CD55" s="406"/>
      <c r="CE55" s="406"/>
      <c r="CF55" s="406"/>
      <c r="CG55" s="406"/>
      <c r="CH55" s="406"/>
      <c r="CI55" s="406"/>
      <c r="CJ55" s="406"/>
      <c r="CK55" s="406"/>
      <c r="CL55" s="406"/>
      <c r="CM55" s="406"/>
      <c r="CN55" s="406"/>
      <c r="CO55" s="406"/>
      <c r="CP55" s="406"/>
      <c r="CQ55" s="406"/>
      <c r="CR55" s="406"/>
      <c r="CS55" s="406"/>
      <c r="CT55" s="406"/>
      <c r="CU55" s="406"/>
      <c r="CV55" s="406"/>
      <c r="CW55" s="406"/>
      <c r="CX55" s="406"/>
      <c r="CY55" s="406"/>
      <c r="CZ55" s="406"/>
      <c r="DA55" s="406"/>
      <c r="DB55" s="406"/>
      <c r="DC55" s="406"/>
      <c r="DD55" s="406"/>
      <c r="DE55" s="406"/>
      <c r="DF55" s="406"/>
      <c r="DG55" s="406"/>
      <c r="DH55" s="406"/>
      <c r="DI55" s="406"/>
      <c r="DJ55" s="406"/>
      <c r="DK55" s="406"/>
      <c r="DL55" s="406"/>
      <c r="DM55" s="406"/>
      <c r="DN55" s="406"/>
      <c r="DO55" s="406"/>
      <c r="DP55" s="406"/>
      <c r="DQ55" s="406"/>
    </row>
    <row r="56" spans="1:121" x14ac:dyDescent="0.2">
      <c r="A56" s="540" t="s">
        <v>332</v>
      </c>
      <c r="B56" s="541"/>
      <c r="C56" s="541"/>
      <c r="D56" s="541"/>
      <c r="E56" s="541"/>
      <c r="F56" s="541"/>
      <c r="G56" s="541"/>
      <c r="H56" s="541"/>
      <c r="I56" s="541"/>
      <c r="J56" s="541"/>
      <c r="K56" s="541"/>
      <c r="L56" s="541"/>
      <c r="M56" s="541"/>
      <c r="N56" s="541"/>
      <c r="O56" s="541"/>
      <c r="P56" s="541"/>
      <c r="Q56" s="541"/>
      <c r="R56" s="541"/>
      <c r="S56" s="541"/>
      <c r="T56" s="541"/>
      <c r="U56" s="541"/>
      <c r="V56" s="541"/>
      <c r="W56" s="541"/>
      <c r="X56" s="541"/>
      <c r="Y56" s="542"/>
      <c r="Z56" s="398"/>
      <c r="AA56" s="398"/>
      <c r="AB56" s="398"/>
      <c r="AC56" s="398"/>
      <c r="AD56" s="398"/>
      <c r="AE56" s="398"/>
      <c r="AF56" s="398"/>
      <c r="AG56" s="398"/>
      <c r="AH56" s="398"/>
      <c r="AI56" s="398"/>
      <c r="AJ56" s="398"/>
      <c r="AK56" s="398"/>
      <c r="AL56" s="398"/>
      <c r="AM56" s="398"/>
      <c r="AN56" s="398"/>
      <c r="AO56" s="398"/>
      <c r="AP56" s="398"/>
      <c r="AQ56" s="398"/>
      <c r="AR56" s="398"/>
      <c r="AS56" s="398"/>
      <c r="AT56" s="398"/>
      <c r="AU56" s="398"/>
      <c r="AV56" s="398"/>
      <c r="AW56" s="398"/>
      <c r="AX56" s="398"/>
      <c r="AY56" s="398"/>
      <c r="AZ56" s="398"/>
      <c r="BA56" s="398"/>
      <c r="BB56" s="398"/>
      <c r="BC56" s="398"/>
      <c r="BD56" s="398"/>
      <c r="BE56" s="398"/>
      <c r="BF56" s="398"/>
      <c r="BG56" s="398"/>
      <c r="BH56" s="398"/>
      <c r="BI56" s="398"/>
      <c r="BJ56" s="398"/>
      <c r="BK56" s="398"/>
      <c r="BL56" s="398"/>
      <c r="BM56" s="398"/>
      <c r="BN56" s="398"/>
      <c r="BO56" s="398"/>
      <c r="BP56" s="398"/>
      <c r="BQ56" s="398"/>
      <c r="BR56" s="398"/>
      <c r="BS56" s="398"/>
      <c r="BT56" s="398"/>
      <c r="BU56" s="398"/>
      <c r="BV56" s="398"/>
      <c r="BW56" s="398"/>
      <c r="BX56" s="398"/>
      <c r="BY56" s="398"/>
      <c r="BZ56" s="398"/>
      <c r="CA56" s="398"/>
      <c r="CB56" s="398"/>
      <c r="CC56" s="398"/>
      <c r="CD56" s="398"/>
      <c r="CE56" s="398"/>
      <c r="CF56" s="398"/>
      <c r="CG56" s="398"/>
      <c r="CH56" s="398"/>
      <c r="CI56" s="398"/>
      <c r="CJ56" s="398"/>
      <c r="CK56" s="398"/>
      <c r="CL56" s="398"/>
      <c r="CM56" s="398"/>
      <c r="CN56" s="398"/>
      <c r="CO56" s="398"/>
      <c r="CP56" s="398"/>
      <c r="CQ56" s="398"/>
      <c r="CR56" s="398"/>
      <c r="CS56" s="398"/>
      <c r="CT56" s="398"/>
      <c r="CU56" s="398"/>
      <c r="CV56" s="398"/>
      <c r="CW56" s="398"/>
      <c r="CX56" s="398"/>
      <c r="CY56" s="398"/>
      <c r="CZ56" s="398"/>
      <c r="DA56" s="398"/>
      <c r="DB56" s="398"/>
      <c r="DC56" s="398"/>
      <c r="DD56" s="398"/>
      <c r="DE56" s="398"/>
      <c r="DF56" s="398"/>
      <c r="DG56" s="398"/>
      <c r="DH56" s="398"/>
      <c r="DI56" s="398"/>
      <c r="DJ56" s="398"/>
      <c r="DK56" s="398"/>
      <c r="DL56" s="398"/>
      <c r="DM56" s="398"/>
      <c r="DN56" s="398"/>
      <c r="DO56" s="398"/>
      <c r="DP56" s="398"/>
      <c r="DQ56" s="398"/>
    </row>
    <row r="57" spans="1:121" s="401" customFormat="1" x14ac:dyDescent="0.2">
      <c r="A57" s="422" t="s">
        <v>317</v>
      </c>
      <c r="B57" s="503">
        <v>44562</v>
      </c>
      <c r="C57" s="504"/>
      <c r="D57" s="503">
        <v>44593</v>
      </c>
      <c r="E57" s="504"/>
      <c r="F57" s="503">
        <v>44621</v>
      </c>
      <c r="G57" s="504"/>
      <c r="H57" s="503">
        <v>44652</v>
      </c>
      <c r="I57" s="504"/>
      <c r="J57" s="503">
        <v>44682</v>
      </c>
      <c r="K57" s="504"/>
      <c r="L57" s="503">
        <v>44713</v>
      </c>
      <c r="M57" s="504"/>
      <c r="N57" s="503">
        <v>44743</v>
      </c>
      <c r="O57" s="504"/>
      <c r="P57" s="503">
        <v>44774</v>
      </c>
      <c r="Q57" s="504"/>
      <c r="R57" s="503">
        <v>44805</v>
      </c>
      <c r="S57" s="504"/>
      <c r="T57" s="503">
        <v>44835</v>
      </c>
      <c r="U57" s="504"/>
      <c r="V57" s="503">
        <v>44866</v>
      </c>
      <c r="W57" s="504"/>
      <c r="X57" s="503">
        <v>44896</v>
      </c>
      <c r="Y57" s="504"/>
      <c r="Z57" s="503" t="e">
        <f ca="1">Z48</f>
        <v>#NAME?</v>
      </c>
      <c r="AA57" s="504"/>
      <c r="AB57" s="503" t="e">
        <f ca="1">AB48</f>
        <v>#NAME?</v>
      </c>
      <c r="AC57" s="504"/>
      <c r="AD57" s="503" t="e">
        <f ca="1">AD48</f>
        <v>#NAME?</v>
      </c>
      <c r="AE57" s="504"/>
      <c r="AF57" s="505" t="e">
        <f ca="1">AF48</f>
        <v>#NAME?</v>
      </c>
      <c r="AG57" s="506"/>
      <c r="AH57" s="505" t="e">
        <f ca="1">AH48</f>
        <v>#NAME?</v>
      </c>
      <c r="AI57" s="506"/>
      <c r="AJ57" s="505" t="e">
        <f ca="1">AJ48</f>
        <v>#NAME?</v>
      </c>
      <c r="AK57" s="506"/>
      <c r="AL57" s="505" t="e">
        <f ca="1">AL48</f>
        <v>#NAME?</v>
      </c>
      <c r="AM57" s="506"/>
      <c r="AN57" s="505" t="e">
        <f ca="1">AN48</f>
        <v>#NAME?</v>
      </c>
      <c r="AO57" s="506"/>
      <c r="AP57" s="505" t="e">
        <f ca="1">AP48</f>
        <v>#NAME?</v>
      </c>
      <c r="AQ57" s="506"/>
      <c r="AR57" s="505" t="e">
        <f ca="1">AR48</f>
        <v>#NAME?</v>
      </c>
      <c r="AS57" s="506"/>
      <c r="AT57" s="505" t="e">
        <f ca="1">AT48</f>
        <v>#NAME?</v>
      </c>
      <c r="AU57" s="506"/>
      <c r="AV57" s="505" t="e">
        <f ca="1">AV48</f>
        <v>#NAME?</v>
      </c>
      <c r="AW57" s="506"/>
      <c r="AX57" s="505" t="e">
        <f ca="1">AX48</f>
        <v>#NAME?</v>
      </c>
      <c r="AY57" s="506"/>
      <c r="AZ57" s="505" t="e">
        <f ca="1">AZ$8</f>
        <v>#NAME?</v>
      </c>
      <c r="BA57" s="506"/>
      <c r="BB57" s="505" t="e">
        <f ca="1">BB$8</f>
        <v>#NAME?</v>
      </c>
      <c r="BC57" s="506"/>
      <c r="BD57" s="505" t="e">
        <f ca="1">BD$8</f>
        <v>#NAME?</v>
      </c>
      <c r="BE57" s="506"/>
      <c r="BF57" s="505" t="e">
        <f ca="1">BF$8</f>
        <v>#NAME?</v>
      </c>
      <c r="BG57" s="506"/>
      <c r="BH57" s="505" t="e">
        <f ca="1">BH$8</f>
        <v>#NAME?</v>
      </c>
      <c r="BI57" s="506"/>
      <c r="BJ57" s="505" t="e">
        <f ca="1">BJ$8</f>
        <v>#NAME?</v>
      </c>
      <c r="BK57" s="506"/>
      <c r="BL57" s="505" t="e">
        <f ca="1">BL$8</f>
        <v>#NAME?</v>
      </c>
      <c r="BM57" s="506"/>
      <c r="BN57" s="505" t="e">
        <f ca="1">BN$8</f>
        <v>#NAME?</v>
      </c>
      <c r="BO57" s="506"/>
      <c r="BP57" s="505" t="e">
        <f ca="1">BP$8</f>
        <v>#NAME?</v>
      </c>
      <c r="BQ57" s="506"/>
      <c r="BR57" s="505" t="e">
        <f ca="1">BR$8</f>
        <v>#NAME?</v>
      </c>
      <c r="BS57" s="506"/>
      <c r="BT57" s="505" t="e">
        <f ca="1">BT$8</f>
        <v>#NAME?</v>
      </c>
      <c r="BU57" s="506"/>
      <c r="BV57" s="505" t="e">
        <f ca="1">BV$8</f>
        <v>#NAME?</v>
      </c>
      <c r="BW57" s="506"/>
      <c r="BX57" s="505" t="e">
        <f ca="1">BX$8</f>
        <v>#NAME?</v>
      </c>
      <c r="BY57" s="506"/>
      <c r="BZ57" s="505" t="e">
        <f ca="1">BZ$8</f>
        <v>#NAME?</v>
      </c>
      <c r="CA57" s="506"/>
      <c r="CB57" s="505" t="e">
        <f ca="1">CB$8</f>
        <v>#NAME?</v>
      </c>
      <c r="CC57" s="506"/>
      <c r="CD57" s="505" t="e">
        <f ca="1">CD$8</f>
        <v>#NAME?</v>
      </c>
      <c r="CE57" s="506"/>
      <c r="CF57" s="505" t="e">
        <f ca="1">CF$8</f>
        <v>#NAME?</v>
      </c>
      <c r="CG57" s="506"/>
      <c r="CH57" s="505" t="e">
        <f ca="1">CH$8</f>
        <v>#NAME?</v>
      </c>
      <c r="CI57" s="506"/>
      <c r="CJ57" s="505" t="e">
        <f ca="1">CJ$8</f>
        <v>#NAME?</v>
      </c>
      <c r="CK57" s="506"/>
      <c r="CL57" s="505" t="e">
        <f ca="1">CL$8</f>
        <v>#NAME?</v>
      </c>
      <c r="CM57" s="506"/>
      <c r="CN57" s="505" t="e">
        <f ca="1">CN$8</f>
        <v>#NAME?</v>
      </c>
      <c r="CO57" s="506"/>
      <c r="CP57" s="505" t="e">
        <f ca="1">CP$8</f>
        <v>#NAME?</v>
      </c>
      <c r="CQ57" s="506"/>
      <c r="CR57" s="505" t="e">
        <f ca="1">CR$8</f>
        <v>#NAME?</v>
      </c>
      <c r="CS57" s="506"/>
      <c r="CT57" s="505" t="e">
        <f ca="1">CT$8</f>
        <v>#NAME?</v>
      </c>
      <c r="CU57" s="506"/>
      <c r="CV57" s="505" t="e">
        <f ca="1">CV$8</f>
        <v>#NAME?</v>
      </c>
      <c r="CW57" s="506"/>
      <c r="CX57" s="505" t="e">
        <f ca="1">CX$8</f>
        <v>#NAME?</v>
      </c>
      <c r="CY57" s="506"/>
      <c r="CZ57" s="505" t="e">
        <f ca="1">CZ$8</f>
        <v>#NAME?</v>
      </c>
      <c r="DA57" s="506"/>
      <c r="DB57" s="505" t="e">
        <f ca="1">DB$8</f>
        <v>#NAME?</v>
      </c>
      <c r="DC57" s="506"/>
      <c r="DD57" s="505" t="e">
        <f ca="1">DB$8</f>
        <v>#NAME?</v>
      </c>
      <c r="DE57" s="506"/>
      <c r="DF57" s="505" t="e">
        <f ca="1">DF$8</f>
        <v>#NAME?</v>
      </c>
      <c r="DG57" s="506"/>
      <c r="DH57" s="505" t="e">
        <f ca="1">DH$8</f>
        <v>#NAME?</v>
      </c>
      <c r="DI57" s="506"/>
      <c r="DJ57" s="505" t="e">
        <f ca="1">DJ$8</f>
        <v>#NAME?</v>
      </c>
      <c r="DK57" s="506"/>
      <c r="DL57" s="505" t="e">
        <f ca="1">DL$8</f>
        <v>#NAME?</v>
      </c>
      <c r="DM57" s="506"/>
      <c r="DN57" s="505" t="e">
        <f ca="1">DN$8</f>
        <v>#NAME?</v>
      </c>
      <c r="DO57" s="506"/>
      <c r="DP57" s="505" t="e">
        <f ca="1">DP$8</f>
        <v>#NAME?</v>
      </c>
      <c r="DQ57" s="506"/>
    </row>
    <row r="58" spans="1:121" s="409" customFormat="1" ht="12.75" customHeight="1" x14ac:dyDescent="0.2">
      <c r="A58" s="423" t="s">
        <v>333</v>
      </c>
      <c r="B58" s="518">
        <v>0.61</v>
      </c>
      <c r="C58" s="519"/>
      <c r="D58" s="520">
        <v>0.56999999999999995</v>
      </c>
      <c r="E58" s="521"/>
      <c r="F58" s="518">
        <v>0.56999999999999995</v>
      </c>
      <c r="G58" s="519"/>
      <c r="H58" s="551">
        <v>0.6071428571428571</v>
      </c>
      <c r="I58" s="552"/>
      <c r="J58" s="551">
        <v>0.5535714285714286</v>
      </c>
      <c r="K58" s="552"/>
      <c r="L58" s="551">
        <v>0.6071428571428571</v>
      </c>
      <c r="M58" s="552"/>
      <c r="N58" s="551">
        <v>0.5714285714285714</v>
      </c>
      <c r="O58" s="552"/>
      <c r="P58" s="551">
        <v>0.5714285714285714</v>
      </c>
      <c r="Q58" s="552"/>
      <c r="R58" s="551">
        <v>0.5714285714285714</v>
      </c>
      <c r="S58" s="552"/>
      <c r="T58" s="551">
        <v>1.6129032258064516E-2</v>
      </c>
      <c r="U58" s="552"/>
      <c r="V58" s="551">
        <v>0.5714285714285714</v>
      </c>
      <c r="W58" s="552"/>
      <c r="X58" s="551">
        <v>0.5714285714285714</v>
      </c>
      <c r="Y58" s="552"/>
      <c r="Z58" s="551">
        <f>Z49/Z54</f>
        <v>0.5892857142857143</v>
      </c>
      <c r="AA58" s="552"/>
      <c r="AB58" s="563">
        <f>AB49/AB54</f>
        <v>0.5714285714285714</v>
      </c>
      <c r="AC58" s="564"/>
      <c r="AD58" s="563" t="e">
        <f>AD49/AD54</f>
        <v>#REF!</v>
      </c>
      <c r="AE58" s="564"/>
      <c r="AF58" s="553">
        <f>AF49/AF54</f>
        <v>0.5714285714285714</v>
      </c>
      <c r="AG58" s="554"/>
      <c r="AH58" s="553">
        <f>AH49/AH54</f>
        <v>0.5714285714285714</v>
      </c>
      <c r="AI58" s="554"/>
      <c r="AJ58" s="553">
        <f>AJ49/AJ54</f>
        <v>0.6071428571428571</v>
      </c>
      <c r="AK58" s="554"/>
      <c r="AL58" s="553">
        <f>AL49/AL54</f>
        <v>0.6071428571428571</v>
      </c>
      <c r="AM58" s="554"/>
      <c r="AN58" s="553">
        <f>AN49/AN54</f>
        <v>0.625</v>
      </c>
      <c r="AO58" s="554"/>
      <c r="AP58" s="553">
        <f>AP49/AP54</f>
        <v>0.6428571428571429</v>
      </c>
      <c r="AQ58" s="554"/>
      <c r="AR58" s="553">
        <f>AR49/AR54</f>
        <v>0.6428571428571429</v>
      </c>
      <c r="AS58" s="554"/>
      <c r="AT58" s="553">
        <f>AT49/AT54</f>
        <v>0.6607142857142857</v>
      </c>
      <c r="AU58" s="554"/>
      <c r="AV58" s="553">
        <f>AV49/AV54</f>
        <v>0.6964285714285714</v>
      </c>
      <c r="AW58" s="554"/>
      <c r="AX58" s="553">
        <f>AX49/AX54</f>
        <v>0.7142857142857143</v>
      </c>
      <c r="AY58" s="554"/>
      <c r="AZ58" s="553">
        <f>AZ49/AZ54</f>
        <v>0.7321428571428571</v>
      </c>
      <c r="BA58" s="554"/>
      <c r="BB58" s="553">
        <f>BB49/BB54</f>
        <v>0.7321428571428571</v>
      </c>
      <c r="BC58" s="554"/>
      <c r="BD58" s="553">
        <f>BD49/BD54</f>
        <v>0.7321428571428571</v>
      </c>
      <c r="BE58" s="554"/>
      <c r="BF58" s="553">
        <f>BF49/BF54</f>
        <v>0.7142857142857143</v>
      </c>
      <c r="BG58" s="554"/>
      <c r="BH58" s="553">
        <f>BH49/BH54</f>
        <v>0.75</v>
      </c>
      <c r="BI58" s="554"/>
      <c r="BJ58" s="553">
        <f>BJ49/BJ54</f>
        <v>0.8214285714285714</v>
      </c>
      <c r="BK58" s="554"/>
      <c r="BL58" s="553">
        <f>BL49/BL54</f>
        <v>0.8035714285714286</v>
      </c>
      <c r="BM58" s="554"/>
      <c r="BN58" s="553">
        <f>BN49/BN54</f>
        <v>0.8214285714285714</v>
      </c>
      <c r="BO58" s="554"/>
      <c r="BP58" s="553">
        <f>BP49/BP54</f>
        <v>0.8214285714285714</v>
      </c>
      <c r="BQ58" s="554"/>
      <c r="BR58" s="553">
        <f>BR49/BR54</f>
        <v>0.7678571428571429</v>
      </c>
      <c r="BS58" s="554"/>
      <c r="BT58" s="553">
        <f>BT49/BT54</f>
        <v>0.75</v>
      </c>
      <c r="BU58" s="554"/>
      <c r="BV58" s="553">
        <f>BV49/BV54</f>
        <v>0.7857142857142857</v>
      </c>
      <c r="BW58" s="554"/>
      <c r="BX58" s="553">
        <f>BX49/BX54</f>
        <v>0.7678571428571429</v>
      </c>
      <c r="BY58" s="554"/>
      <c r="BZ58" s="557">
        <v>0.77</v>
      </c>
      <c r="CA58" s="558"/>
      <c r="CB58" s="553">
        <f>CB49/CB54</f>
        <v>0.7321428571428571</v>
      </c>
      <c r="CC58" s="554"/>
      <c r="CD58" s="553">
        <f>CD49/CD54</f>
        <v>0.7321428571428571</v>
      </c>
      <c r="CE58" s="554"/>
      <c r="CF58" s="553">
        <f>CF49/CF54</f>
        <v>0.75</v>
      </c>
      <c r="CG58" s="554"/>
      <c r="CH58" s="553">
        <f>CH49/CH54</f>
        <v>0.75</v>
      </c>
      <c r="CI58" s="554"/>
      <c r="CJ58" s="553">
        <f>CJ49/CJ54</f>
        <v>0.7142857142857143</v>
      </c>
      <c r="CK58" s="554"/>
      <c r="CL58" s="553">
        <f>CL49/CL54</f>
        <v>0.7321428571428571</v>
      </c>
      <c r="CM58" s="554"/>
      <c r="CN58" s="553">
        <v>0.73</v>
      </c>
      <c r="CO58" s="554"/>
      <c r="CP58" s="553">
        <f>CP49/CP54</f>
        <v>0.7321428571428571</v>
      </c>
      <c r="CQ58" s="554"/>
      <c r="CR58" s="553">
        <f>CR49/CR54</f>
        <v>0.7321428571428571</v>
      </c>
      <c r="CS58" s="554"/>
      <c r="CT58" s="553">
        <f>CT49/CT54</f>
        <v>0.75</v>
      </c>
      <c r="CU58" s="554"/>
      <c r="CV58" s="553">
        <f>CV49/CV54</f>
        <v>0.7678571428571429</v>
      </c>
      <c r="CW58" s="554"/>
      <c r="CX58" s="553">
        <f>CX49/CX54</f>
        <v>0.46666666666666667</v>
      </c>
      <c r="CY58" s="554"/>
      <c r="CZ58" s="553">
        <f>CZ49/CZ54</f>
        <v>0.55238095238095242</v>
      </c>
      <c r="DA58" s="554"/>
      <c r="DB58" s="553">
        <f>DB49/DB54</f>
        <v>0.52380952380952384</v>
      </c>
      <c r="DC58" s="554"/>
      <c r="DD58" s="553">
        <f>DD49/DD54</f>
        <v>0.52380952380952384</v>
      </c>
      <c r="DE58" s="554"/>
      <c r="DF58" s="553" t="e">
        <f>DF49/DF54</f>
        <v>#DIV/0!</v>
      </c>
      <c r="DG58" s="554"/>
      <c r="DH58" s="553" t="e">
        <f>DH49/DH54</f>
        <v>#DIV/0!</v>
      </c>
      <c r="DI58" s="554"/>
      <c r="DJ58" s="553" t="e">
        <f>DJ49/DJ54</f>
        <v>#DIV/0!</v>
      </c>
      <c r="DK58" s="554"/>
      <c r="DL58" s="553" t="e">
        <f>DL49/DL54</f>
        <v>#DIV/0!</v>
      </c>
      <c r="DM58" s="554"/>
      <c r="DN58" s="553" t="e">
        <f>DN49/DN54</f>
        <v>#DIV/0!</v>
      </c>
      <c r="DO58" s="554"/>
      <c r="DP58" s="553" t="e">
        <f>DP49/DP54</f>
        <v>#DIV/0!</v>
      </c>
      <c r="DQ58" s="554"/>
    </row>
    <row r="59" spans="1:121" s="409" customFormat="1" ht="12.75" customHeight="1" x14ac:dyDescent="0.2">
      <c r="A59" s="423" t="s">
        <v>334</v>
      </c>
      <c r="B59" s="518">
        <v>1.59</v>
      </c>
      <c r="C59" s="519"/>
      <c r="D59" s="520">
        <v>1.57</v>
      </c>
      <c r="E59" s="521"/>
      <c r="F59" s="518">
        <v>1.57</v>
      </c>
      <c r="G59" s="519"/>
      <c r="H59" s="555">
        <v>2.9464285714285716</v>
      </c>
      <c r="I59" s="556"/>
      <c r="J59" s="555">
        <v>2.8392857142857144</v>
      </c>
      <c r="K59" s="556"/>
      <c r="L59" s="555">
        <v>2.9642857142857144</v>
      </c>
      <c r="M59" s="556"/>
      <c r="N59" s="555">
        <v>2.9285714285714284</v>
      </c>
      <c r="O59" s="556"/>
      <c r="P59" s="555">
        <v>2.875</v>
      </c>
      <c r="Q59" s="556"/>
      <c r="R59" s="555">
        <v>2.8392857142857144</v>
      </c>
      <c r="S59" s="556"/>
      <c r="T59" s="555">
        <v>6.4516129032258063E-2</v>
      </c>
      <c r="U59" s="556"/>
      <c r="V59" s="555">
        <v>2.9285714285714284</v>
      </c>
      <c r="W59" s="556"/>
      <c r="X59" s="555">
        <v>2.9642857142857144</v>
      </c>
      <c r="Y59" s="556"/>
      <c r="Z59" s="555">
        <f>(Z49+Z50)/Z54</f>
        <v>2.3392857142857144</v>
      </c>
      <c r="AA59" s="556"/>
      <c r="AB59" s="559">
        <f>(AB49+AB50)/AB54</f>
        <v>2.9464285714285716</v>
      </c>
      <c r="AC59" s="560"/>
      <c r="AD59" s="559" t="e">
        <f>(AD49+AD50)/AD54</f>
        <v>#REF!</v>
      </c>
      <c r="AE59" s="560"/>
      <c r="AF59" s="561">
        <f>(AF49+AF50)/AF54</f>
        <v>2.8928571428571428</v>
      </c>
      <c r="AG59" s="562"/>
      <c r="AH59" s="561">
        <f>(AH49+AH50)/AH54</f>
        <v>2.1428571428571428</v>
      </c>
      <c r="AI59" s="562"/>
      <c r="AJ59" s="561">
        <f>(AJ49+AJ50)/AJ54</f>
        <v>3.125</v>
      </c>
      <c r="AK59" s="562"/>
      <c r="AL59" s="561">
        <f>(AL49+AL50)/AL54</f>
        <v>3.1428571428571428</v>
      </c>
      <c r="AM59" s="562"/>
      <c r="AN59" s="561">
        <f>(AN49+AN50)/AN54</f>
        <v>3.2321428571428572</v>
      </c>
      <c r="AO59" s="562"/>
      <c r="AP59" s="561">
        <f>(AP49+AP50)/AP54</f>
        <v>2.625</v>
      </c>
      <c r="AQ59" s="562"/>
      <c r="AR59" s="561">
        <f>(AR49+AR50)/AR54</f>
        <v>3.1785714285714284</v>
      </c>
      <c r="AS59" s="562"/>
      <c r="AT59" s="561">
        <f>(AT49+AT50)/AT54</f>
        <v>3.3392857142857144</v>
      </c>
      <c r="AU59" s="562"/>
      <c r="AV59" s="561">
        <f>(AV49+AV50)/AV54</f>
        <v>3.3928571428571428</v>
      </c>
      <c r="AW59" s="562"/>
      <c r="AX59" s="561">
        <f>(AX49+AX50)/AX54</f>
        <v>2.75</v>
      </c>
      <c r="AY59" s="562"/>
      <c r="AZ59" s="561">
        <f>(AZ49+AZ50)/AZ54</f>
        <v>3.5535714285714284</v>
      </c>
      <c r="BA59" s="562"/>
      <c r="BB59" s="561">
        <f>(BB49+BB50)/BB54</f>
        <v>3.5357142857142856</v>
      </c>
      <c r="BC59" s="562"/>
      <c r="BD59" s="561">
        <f>(BD49+BD50)/BD54</f>
        <v>2.8035714285714284</v>
      </c>
      <c r="BE59" s="562"/>
      <c r="BF59" s="561">
        <f>(BF49+BF50)/BF54</f>
        <v>2.8214285714285716</v>
      </c>
      <c r="BG59" s="562"/>
      <c r="BH59" s="561">
        <f>(BH49+BH50)/BH54</f>
        <v>3.625</v>
      </c>
      <c r="BI59" s="562"/>
      <c r="BJ59" s="561">
        <f>(BJ49+BJ50)/BJ54</f>
        <v>3.9285714285714284</v>
      </c>
      <c r="BK59" s="562"/>
      <c r="BL59" s="561">
        <f>(BL49+BL50)/BL54</f>
        <v>2.9285714285714284</v>
      </c>
      <c r="BM59" s="562"/>
      <c r="BN59" s="561">
        <f>(BN49+BN50)/BN54</f>
        <v>3.875</v>
      </c>
      <c r="BO59" s="562"/>
      <c r="BP59" s="561">
        <f>(BP49+BP50)/BP54</f>
        <v>3.875</v>
      </c>
      <c r="BQ59" s="562"/>
      <c r="BR59" s="561">
        <f>(BR49+BR50)/BR54</f>
        <v>2.9642857142857144</v>
      </c>
      <c r="BS59" s="562"/>
      <c r="BT59" s="561">
        <f>(BT49+BT50)/BT54</f>
        <v>3.7321428571428572</v>
      </c>
      <c r="BU59" s="562"/>
      <c r="BV59" s="561">
        <f>(BV49+BV50)/BV54</f>
        <v>3</v>
      </c>
      <c r="BW59" s="562"/>
      <c r="BX59" s="561">
        <f>(BX49+BX50)/BX54</f>
        <v>3.8214285714285716</v>
      </c>
      <c r="BY59" s="562"/>
      <c r="BZ59" s="565">
        <v>3.09</v>
      </c>
      <c r="CA59" s="566"/>
      <c r="CB59" s="561">
        <f>(CB49+CB50)/CB54</f>
        <v>2.9107142857142856</v>
      </c>
      <c r="CC59" s="562"/>
      <c r="CD59" s="561">
        <f>(CD49+CD50)/CD54</f>
        <v>3.0178571428571428</v>
      </c>
      <c r="CE59" s="562"/>
      <c r="CF59" s="561">
        <f>(CF49+CF50)/CF54</f>
        <v>3.0357142857142856</v>
      </c>
      <c r="CG59" s="562"/>
      <c r="CH59" s="561">
        <f>(CH49+CH50)/CH54</f>
        <v>3.0535714285714284</v>
      </c>
      <c r="CI59" s="562"/>
      <c r="CJ59" s="561">
        <f>(CJ49+CJ50)/CJ54</f>
        <v>3.0714285714285716</v>
      </c>
      <c r="CK59" s="562"/>
      <c r="CL59" s="561">
        <f>(CL49+CL50)/CL54</f>
        <v>3.7857142857142856</v>
      </c>
      <c r="CM59" s="562"/>
      <c r="CN59" s="561">
        <v>3.13</v>
      </c>
      <c r="CO59" s="562"/>
      <c r="CP59" s="561">
        <f>(CP49+CP50)/CP54</f>
        <v>3.1964285714285716</v>
      </c>
      <c r="CQ59" s="562"/>
      <c r="CR59" s="561">
        <f>(CR49+CR50)/CR54</f>
        <v>3.2857142857142856</v>
      </c>
      <c r="CS59" s="562"/>
      <c r="CT59" s="561">
        <f>(CT49+CT50)/CT54</f>
        <v>3.3392857142857144</v>
      </c>
      <c r="CU59" s="562"/>
      <c r="CV59" s="561">
        <f>(CV49+CV50)/CV54</f>
        <v>3.5178571428571428</v>
      </c>
      <c r="CW59" s="562"/>
      <c r="CX59" s="561">
        <f>(CX49+CX50)/CX54</f>
        <v>2.3904761904761904</v>
      </c>
      <c r="CY59" s="562"/>
      <c r="CZ59" s="561">
        <f>(CZ49+CZ50)/CZ54</f>
        <v>2.2285714285714286</v>
      </c>
      <c r="DA59" s="562"/>
      <c r="DB59" s="561">
        <f>(DB49+DB50)/DB54</f>
        <v>2.4857142857142858</v>
      </c>
      <c r="DC59" s="562"/>
      <c r="DD59" s="561">
        <f>(DD49+DD50)/DD54</f>
        <v>2.5714285714285716</v>
      </c>
      <c r="DE59" s="562"/>
      <c r="DF59" s="561" t="e">
        <f>(DF49+DF50)/DF54</f>
        <v>#DIV/0!</v>
      </c>
      <c r="DG59" s="562"/>
      <c r="DH59" s="561" t="e">
        <f>(DH49+DH50)/DH54</f>
        <v>#DIV/0!</v>
      </c>
      <c r="DI59" s="562"/>
      <c r="DJ59" s="561" t="e">
        <f>(DJ49+DJ50)/DJ54</f>
        <v>#DIV/0!</v>
      </c>
      <c r="DK59" s="562"/>
      <c r="DL59" s="561" t="e">
        <f>(DL49+DL50)/DL54</f>
        <v>#DIV/0!</v>
      </c>
      <c r="DM59" s="562"/>
      <c r="DN59" s="561" t="e">
        <f>(DN49+DN50)/DN54</f>
        <v>#DIV/0!</v>
      </c>
      <c r="DO59" s="562"/>
      <c r="DP59" s="561" t="e">
        <f>(DP49+DP50)/DP54</f>
        <v>#DIV/0!</v>
      </c>
      <c r="DQ59" s="562"/>
    </row>
    <row r="60" spans="1:121" s="409" customFormat="1" ht="12.75" customHeight="1" x14ac:dyDescent="0.2">
      <c r="A60" s="423" t="s">
        <v>335</v>
      </c>
      <c r="B60" s="518">
        <v>3.95</v>
      </c>
      <c r="C60" s="519"/>
      <c r="D60" s="520">
        <v>3.88</v>
      </c>
      <c r="E60" s="521"/>
      <c r="F60" s="518">
        <v>3.89</v>
      </c>
      <c r="G60" s="519"/>
      <c r="H60" s="518">
        <v>4</v>
      </c>
      <c r="I60" s="519"/>
      <c r="J60" s="518">
        <v>4</v>
      </c>
      <c r="K60" s="519"/>
      <c r="L60" s="518">
        <v>4.0178571428571432</v>
      </c>
      <c r="M60" s="519"/>
      <c r="N60" s="518">
        <v>3.9642857142857144</v>
      </c>
      <c r="O60" s="519"/>
      <c r="P60" s="518">
        <v>3.9642857142857144</v>
      </c>
      <c r="Q60" s="519"/>
      <c r="R60" s="518">
        <v>4.0178571428571432</v>
      </c>
      <c r="S60" s="519"/>
      <c r="T60" s="518">
        <v>0.11290322580645161</v>
      </c>
      <c r="U60" s="519"/>
      <c r="V60" s="518">
        <v>4.0714285714285712</v>
      </c>
      <c r="W60" s="519"/>
      <c r="X60" s="518">
        <v>4.1428571428571432</v>
      </c>
      <c r="Y60" s="519"/>
      <c r="Z60" s="518">
        <f>Z51/Z54</f>
        <v>4</v>
      </c>
      <c r="AA60" s="519"/>
      <c r="AB60" s="518">
        <f>AB51/AB54</f>
        <v>4.0357142857142856</v>
      </c>
      <c r="AC60" s="519"/>
      <c r="AD60" s="518" t="e">
        <f>AD51/AD54</f>
        <v>#REF!</v>
      </c>
      <c r="AE60" s="519"/>
      <c r="AF60" s="522">
        <f>AF51/AF54</f>
        <v>4.0714285714285712</v>
      </c>
      <c r="AG60" s="523"/>
      <c r="AH60" s="522">
        <f>AH51/AH54</f>
        <v>4.2142857142857144</v>
      </c>
      <c r="AI60" s="523"/>
      <c r="AJ60" s="522">
        <f>AJ51/AJ54</f>
        <v>4.3035714285714288</v>
      </c>
      <c r="AK60" s="523"/>
      <c r="AL60" s="522">
        <f>AL51/AL54</f>
        <v>4.3035714285714288</v>
      </c>
      <c r="AM60" s="523"/>
      <c r="AN60" s="522">
        <f>AN51/AN54</f>
        <v>4.3571428571428568</v>
      </c>
      <c r="AO60" s="523"/>
      <c r="AP60" s="522">
        <f>AP51/AP54</f>
        <v>4.3392857142857144</v>
      </c>
      <c r="AQ60" s="523"/>
      <c r="AR60" s="522">
        <f>AR51/AR54</f>
        <v>4.3214285714285712</v>
      </c>
      <c r="AS60" s="523"/>
      <c r="AT60" s="522">
        <f>AT51/AT54</f>
        <v>4.4107142857142856</v>
      </c>
      <c r="AU60" s="523"/>
      <c r="AV60" s="522">
        <f>AV51/AV54</f>
        <v>4.4642857142857144</v>
      </c>
      <c r="AW60" s="523"/>
      <c r="AX60" s="522">
        <f>AX51/AX54</f>
        <v>4.5</v>
      </c>
      <c r="AY60" s="523"/>
      <c r="AZ60" s="522">
        <f>AZ51/AZ54</f>
        <v>4.5714285714285712</v>
      </c>
      <c r="BA60" s="523"/>
      <c r="BB60" s="522">
        <f>BB51/BB54</f>
        <v>4.6785714285714288</v>
      </c>
      <c r="BC60" s="523"/>
      <c r="BD60" s="522">
        <f>BD51/BD54</f>
        <v>4.6607142857142856</v>
      </c>
      <c r="BE60" s="523"/>
      <c r="BF60" s="522">
        <f>BF51/BF54</f>
        <v>4.625</v>
      </c>
      <c r="BG60" s="523"/>
      <c r="BH60" s="522">
        <f>BH51/BH54</f>
        <v>4.6607142857142856</v>
      </c>
      <c r="BI60" s="523"/>
      <c r="BJ60" s="522">
        <f>BJ51/BJ54</f>
        <v>4.9821428571428568</v>
      </c>
      <c r="BK60" s="523"/>
      <c r="BL60" s="522">
        <f>BL51/BL54</f>
        <v>4.9464285714285712</v>
      </c>
      <c r="BM60" s="523"/>
      <c r="BN60" s="522">
        <f>BN51/BN54</f>
        <v>4.9821428571428568</v>
      </c>
      <c r="BO60" s="523"/>
      <c r="BP60" s="522">
        <f>BP51/BP54</f>
        <v>5.0714285714285712</v>
      </c>
      <c r="BQ60" s="523"/>
      <c r="BR60" s="522">
        <f>BR51/BR54</f>
        <v>4.9464285714285712</v>
      </c>
      <c r="BS60" s="523"/>
      <c r="BT60" s="522">
        <f>BT51/BT54</f>
        <v>4.9107142857142856</v>
      </c>
      <c r="BU60" s="523"/>
      <c r="BV60" s="522">
        <f>BV51/BV54</f>
        <v>4.9821428571428568</v>
      </c>
      <c r="BW60" s="523"/>
      <c r="BX60" s="522">
        <f>BX51/BX54</f>
        <v>5.0892857142857144</v>
      </c>
      <c r="BY60" s="523"/>
      <c r="BZ60" s="522">
        <v>5.2</v>
      </c>
      <c r="CA60" s="523"/>
      <c r="CB60" s="522">
        <f>CB51/CB54</f>
        <v>5.1607142857142856</v>
      </c>
      <c r="CC60" s="523"/>
      <c r="CD60" s="522">
        <f>CD51/CD54</f>
        <v>5.1071428571428568</v>
      </c>
      <c r="CE60" s="523"/>
      <c r="CF60" s="522">
        <f>CF51/CF54</f>
        <v>5.2142857142857144</v>
      </c>
      <c r="CG60" s="523"/>
      <c r="CH60" s="522">
        <f>CH51/CH54</f>
        <v>5.1785714285714288</v>
      </c>
      <c r="CI60" s="523"/>
      <c r="CJ60" s="522">
        <f>CJ51/CJ54</f>
        <v>5.2321428571428568</v>
      </c>
      <c r="CK60" s="523"/>
      <c r="CL60" s="522">
        <f>CL51/CL54</f>
        <v>5.25</v>
      </c>
      <c r="CM60" s="523"/>
      <c r="CN60" s="522">
        <v>5.32</v>
      </c>
      <c r="CO60" s="523"/>
      <c r="CP60" s="522">
        <f>CP51/CP54</f>
        <v>5.375</v>
      </c>
      <c r="CQ60" s="523"/>
      <c r="CR60" s="522">
        <f>CR51/CR54</f>
        <v>5.5892857142857144</v>
      </c>
      <c r="CS60" s="523"/>
      <c r="CT60" s="522">
        <f>CT51/CT54</f>
        <v>5.6071428571428568</v>
      </c>
      <c r="CU60" s="523"/>
      <c r="CV60" s="522">
        <f>CV51/CV54</f>
        <v>5.8035714285714288</v>
      </c>
      <c r="CW60" s="523"/>
      <c r="CX60" s="522">
        <f>CX51/CX54</f>
        <v>3.8095238095238093</v>
      </c>
      <c r="CY60" s="523"/>
      <c r="CZ60" s="522">
        <f>CZ51/CZ54</f>
        <v>5.9714285714285715</v>
      </c>
      <c r="DA60" s="523"/>
      <c r="DB60" s="522">
        <f>DB51/DB54</f>
        <v>3.9523809523809526</v>
      </c>
      <c r="DC60" s="523"/>
      <c r="DD60" s="522">
        <f>DD51/DD54</f>
        <v>4.0857142857142854</v>
      </c>
      <c r="DE60" s="523"/>
      <c r="DF60" s="522" t="e">
        <f>DF51/DF54</f>
        <v>#DIV/0!</v>
      </c>
      <c r="DG60" s="523"/>
      <c r="DH60" s="522" t="e">
        <f>DH51/DH54</f>
        <v>#DIV/0!</v>
      </c>
      <c r="DI60" s="523"/>
      <c r="DJ60" s="522" t="e">
        <f>DJ51/DJ54</f>
        <v>#DIV/0!</v>
      </c>
      <c r="DK60" s="523"/>
      <c r="DL60" s="522" t="e">
        <f>DL51/DL54</f>
        <v>#DIV/0!</v>
      </c>
      <c r="DM60" s="523"/>
      <c r="DN60" s="522" t="e">
        <f>DN51/DN54</f>
        <v>#DIV/0!</v>
      </c>
      <c r="DO60" s="523"/>
      <c r="DP60" s="522" t="e">
        <f>DP51/DP54</f>
        <v>#DIV/0!</v>
      </c>
      <c r="DQ60" s="523"/>
    </row>
    <row r="61" spans="1:121" s="420" customFormat="1" x14ac:dyDescent="0.2">
      <c r="A61" s="424" t="s">
        <v>336</v>
      </c>
      <c r="B61" s="511">
        <v>6.25E-2</v>
      </c>
      <c r="C61" s="510"/>
      <c r="D61" s="507">
        <v>2.8500000000000001E-2</v>
      </c>
      <c r="E61" s="508"/>
      <c r="F61" s="567">
        <v>2.75E-2</v>
      </c>
      <c r="G61" s="568"/>
      <c r="H61" s="511">
        <v>2.07E-2</v>
      </c>
      <c r="I61" s="510"/>
      <c r="J61" s="511">
        <v>3.5700000000000003E-2</v>
      </c>
      <c r="K61" s="510"/>
      <c r="L61" s="513">
        <v>7.5600000000000001E-2</v>
      </c>
      <c r="M61" s="514"/>
      <c r="N61" s="513">
        <v>1.35E-2</v>
      </c>
      <c r="O61" s="514"/>
      <c r="P61" s="511">
        <v>1.7999999999999999E-2</v>
      </c>
      <c r="Q61" s="510"/>
      <c r="R61" s="511">
        <v>1.11E-2</v>
      </c>
      <c r="S61" s="510"/>
      <c r="T61" s="511">
        <v>1.34E-2</v>
      </c>
      <c r="U61" s="510"/>
      <c r="V61" s="511">
        <v>1.9699999999999999E-2</v>
      </c>
      <c r="W61" s="510"/>
      <c r="X61" s="511">
        <v>2.8000000000000001E-2</v>
      </c>
      <c r="Y61" s="510"/>
      <c r="Z61" s="511">
        <v>3.1300000000000001E-2</v>
      </c>
      <c r="AA61" s="510"/>
      <c r="AB61" s="511">
        <v>1.11E-2</v>
      </c>
      <c r="AC61" s="510"/>
      <c r="AD61" s="511">
        <v>1.09E-2</v>
      </c>
      <c r="AE61" s="510"/>
      <c r="AF61" s="513">
        <v>2.1899999999999999E-2</v>
      </c>
      <c r="AG61" s="514"/>
      <c r="AH61" s="513">
        <v>1.9099999999999999E-2</v>
      </c>
      <c r="AI61" s="514"/>
      <c r="AJ61" s="513">
        <v>1.8700000000000001E-2</v>
      </c>
      <c r="AK61" s="514"/>
      <c r="AL61" s="513">
        <v>8.3000000000000001E-3</v>
      </c>
      <c r="AM61" s="514"/>
      <c r="AN61" s="513">
        <v>1.6400000000000001E-2</v>
      </c>
      <c r="AO61" s="514"/>
      <c r="AP61" s="513">
        <v>1.44E-2</v>
      </c>
      <c r="AQ61" s="514"/>
      <c r="AR61" s="513">
        <v>1.03E-2</v>
      </c>
      <c r="AS61" s="514"/>
      <c r="AT61" s="513">
        <v>2.63E-2</v>
      </c>
      <c r="AU61" s="514"/>
      <c r="AV61" s="513">
        <v>0.02</v>
      </c>
      <c r="AW61" s="514"/>
      <c r="AX61" s="513">
        <v>1.5900000000000001E-2</v>
      </c>
      <c r="AY61" s="514"/>
      <c r="AZ61" s="513">
        <v>2.7300000000000001E-2</v>
      </c>
      <c r="BA61" s="514"/>
      <c r="BB61" s="513">
        <v>2.5000000000000001E-2</v>
      </c>
      <c r="BC61" s="514"/>
      <c r="BD61" s="513">
        <v>1.9199999999999998E-2</v>
      </c>
      <c r="BE61" s="514"/>
      <c r="BF61" s="513">
        <v>3.09E-2</v>
      </c>
      <c r="BG61" s="514"/>
      <c r="BH61" s="513">
        <v>3.8300000000000001E-2</v>
      </c>
      <c r="BI61" s="514"/>
      <c r="BJ61" s="513">
        <v>1.9900000000000001E-2</v>
      </c>
      <c r="BK61" s="514"/>
      <c r="BL61" s="513">
        <v>2.1499999999999998E-2</v>
      </c>
      <c r="BM61" s="514"/>
      <c r="BN61" s="513">
        <v>2.9899999999999999E-2</v>
      </c>
      <c r="BO61" s="514"/>
      <c r="BP61" s="513">
        <v>2.9899999999999999E-2</v>
      </c>
      <c r="BQ61" s="514"/>
      <c r="BR61" s="513">
        <v>1.9900000000000001E-2</v>
      </c>
      <c r="BS61" s="514"/>
      <c r="BT61" s="513">
        <v>2.7300000000000001E-2</v>
      </c>
      <c r="BU61" s="514"/>
      <c r="BV61" s="513">
        <v>0</v>
      </c>
      <c r="BW61" s="514"/>
      <c r="BX61" s="513">
        <v>0</v>
      </c>
      <c r="BY61" s="514"/>
      <c r="BZ61" s="513">
        <v>0</v>
      </c>
      <c r="CA61" s="514"/>
      <c r="CB61" s="513">
        <v>1.21E-2</v>
      </c>
      <c r="CC61" s="514"/>
      <c r="CD61" s="513">
        <v>1.0500000000000001E-2</v>
      </c>
      <c r="CE61" s="514"/>
      <c r="CF61" s="513">
        <v>2.7400000000000001E-2</v>
      </c>
      <c r="CG61" s="514"/>
      <c r="CH61" s="513">
        <v>1.21E-2</v>
      </c>
      <c r="CI61" s="514"/>
      <c r="CJ61" s="513">
        <v>4.0800000000000003E-2</v>
      </c>
      <c r="CK61" s="514"/>
      <c r="CL61" s="513">
        <v>4.0800000000000003E-2</v>
      </c>
      <c r="CM61" s="514"/>
      <c r="CN61" s="513">
        <v>3.5200000000000002E-2</v>
      </c>
      <c r="CO61" s="514"/>
      <c r="CP61" s="513">
        <v>4.3200000000000002E-2</v>
      </c>
      <c r="CQ61" s="514"/>
      <c r="CR61" s="513">
        <v>6.3899999999999998E-2</v>
      </c>
      <c r="CS61" s="514"/>
      <c r="CT61" s="513">
        <v>4.4600000000000001E-2</v>
      </c>
      <c r="CU61" s="514"/>
      <c r="CV61" s="513">
        <v>4.3099999999999999E-2</v>
      </c>
      <c r="CW61" s="514"/>
      <c r="CX61" s="513">
        <v>0.1188</v>
      </c>
      <c r="CY61" s="514"/>
      <c r="CZ61" s="513">
        <v>3.5900000000000001E-2</v>
      </c>
      <c r="DA61" s="514"/>
      <c r="DB61" s="513">
        <v>3.9800000000000002E-2</v>
      </c>
      <c r="DC61" s="514"/>
      <c r="DD61" s="513">
        <v>4.7785547785547784E-2</v>
      </c>
      <c r="DE61" s="514"/>
      <c r="DF61" s="513">
        <v>0</v>
      </c>
      <c r="DG61" s="514"/>
      <c r="DH61" s="513">
        <v>0</v>
      </c>
      <c r="DI61" s="514"/>
      <c r="DJ61" s="513">
        <v>0</v>
      </c>
      <c r="DK61" s="514"/>
      <c r="DL61" s="513">
        <v>0</v>
      </c>
      <c r="DM61" s="514"/>
      <c r="DN61" s="513">
        <v>0</v>
      </c>
      <c r="DO61" s="514"/>
      <c r="DP61" s="513">
        <v>0</v>
      </c>
      <c r="DQ61" s="514"/>
    </row>
    <row r="62" spans="1:121" s="420" customFormat="1" x14ac:dyDescent="0.2">
      <c r="A62" s="419" t="s">
        <v>337</v>
      </c>
      <c r="B62" s="511"/>
      <c r="C62" s="510"/>
      <c r="D62" s="507">
        <v>0</v>
      </c>
      <c r="E62" s="508"/>
      <c r="F62" s="511">
        <v>0.6</v>
      </c>
      <c r="G62" s="510"/>
      <c r="H62" s="511">
        <v>0.45121951219512196</v>
      </c>
      <c r="I62" s="510"/>
      <c r="J62" s="511">
        <v>0.41333333333333333</v>
      </c>
      <c r="K62" s="510"/>
      <c r="L62" s="511">
        <v>0.41770000000000002</v>
      </c>
      <c r="M62" s="510"/>
      <c r="N62" s="511">
        <v>0.42168674698795183</v>
      </c>
      <c r="O62" s="510"/>
      <c r="P62" s="511">
        <v>0.40789473684210525</v>
      </c>
      <c r="Q62" s="510"/>
      <c r="R62" s="511">
        <v>0.39743589743589741</v>
      </c>
      <c r="S62" s="510"/>
      <c r="T62" s="511">
        <v>0.44285714285714284</v>
      </c>
      <c r="U62" s="510"/>
      <c r="V62" s="511">
        <v>0.4861111111111111</v>
      </c>
      <c r="W62" s="510"/>
      <c r="X62" s="511">
        <v>0.46575342465753422</v>
      </c>
      <c r="Y62" s="510"/>
      <c r="Z62" s="511">
        <f>Z53/Z52</f>
        <v>0.44</v>
      </c>
      <c r="AA62" s="510"/>
      <c r="AB62" s="511">
        <f>AB53/AB52</f>
        <v>0.47826086956521741</v>
      </c>
      <c r="AC62" s="510"/>
      <c r="AD62" s="511">
        <f>AD53/AD52</f>
        <v>0.47826086956521741</v>
      </c>
      <c r="AE62" s="510"/>
      <c r="AF62" s="513">
        <f>AF53/AF52</f>
        <v>0.47887323943661969</v>
      </c>
      <c r="AG62" s="514"/>
      <c r="AH62" s="513">
        <f>AH53/AH52</f>
        <v>0.46575342465753422</v>
      </c>
      <c r="AI62" s="514"/>
      <c r="AJ62" s="513">
        <f>AJ53/AJ52</f>
        <v>0.46052631578947367</v>
      </c>
      <c r="AK62" s="514"/>
      <c r="AL62" s="513">
        <f>AL53/AL52</f>
        <v>0.48101265822784811</v>
      </c>
      <c r="AM62" s="514"/>
      <c r="AN62" s="513">
        <f>AN53/AN52</f>
        <v>0.5535714285714286</v>
      </c>
      <c r="AO62" s="514"/>
      <c r="AP62" s="513">
        <f>AP53/AP52</f>
        <v>0.35087719298245612</v>
      </c>
      <c r="AQ62" s="514"/>
      <c r="AR62" s="513">
        <f>AR53/AR52</f>
        <v>0.36206896551724138</v>
      </c>
      <c r="AS62" s="514"/>
      <c r="AT62" s="513">
        <f>AT53/AT52</f>
        <v>0.52380952380952384</v>
      </c>
      <c r="AU62" s="514"/>
      <c r="AV62" s="513">
        <f>AV53/AV52</f>
        <v>0.52873563218390807</v>
      </c>
      <c r="AW62" s="514"/>
      <c r="AX62" s="513">
        <f>AX53/AX52</f>
        <v>0.57894736842105265</v>
      </c>
      <c r="AY62" s="514"/>
      <c r="AZ62" s="513">
        <f>AZ53/AZ52</f>
        <v>0.6</v>
      </c>
      <c r="BA62" s="514"/>
      <c r="BB62" s="513">
        <f>BB53/BB52</f>
        <v>0.56910569105691056</v>
      </c>
      <c r="BC62" s="514"/>
      <c r="BD62" s="513">
        <f>BD53/BD52</f>
        <v>0.54166666666666663</v>
      </c>
      <c r="BE62" s="514"/>
      <c r="BF62" s="513">
        <f>BF53/BF52</f>
        <v>0.5161290322580645</v>
      </c>
      <c r="BG62" s="514"/>
      <c r="BH62" s="513">
        <f>BH53/BH52</f>
        <v>0.5</v>
      </c>
      <c r="BI62" s="514"/>
      <c r="BJ62" s="513">
        <f>BJ53/BJ52</f>
        <v>0.50354609929078009</v>
      </c>
      <c r="BK62" s="514"/>
      <c r="BL62" s="513">
        <f>BL53/BL52</f>
        <v>0.48979591836734693</v>
      </c>
      <c r="BM62" s="514"/>
      <c r="BN62" s="513">
        <f>BN53/BN52</f>
        <v>0.44444444444444442</v>
      </c>
      <c r="BO62" s="514"/>
      <c r="BP62" s="513">
        <f>BP53/BP52</f>
        <v>0.44029850746268656</v>
      </c>
      <c r="BQ62" s="514"/>
      <c r="BR62" s="513">
        <f>BR53/BR52</f>
        <v>0.4573643410852713</v>
      </c>
      <c r="BS62" s="514"/>
      <c r="BT62" s="513">
        <f>BT53/BT52</f>
        <v>0.45205479452054792</v>
      </c>
      <c r="BU62" s="514"/>
      <c r="BV62" s="513">
        <f>BV53/BV52</f>
        <v>0.4863013698630137</v>
      </c>
      <c r="BW62" s="514"/>
      <c r="BX62" s="513">
        <f>BX53/BX52</f>
        <v>0.47402597402597402</v>
      </c>
      <c r="BY62" s="514"/>
      <c r="BZ62" s="513">
        <f>BZ53/BZ52</f>
        <v>0.48795180722891568</v>
      </c>
      <c r="CA62" s="514"/>
      <c r="CB62" s="513">
        <f>CB53/CB52</f>
        <v>0.5</v>
      </c>
      <c r="CC62" s="514"/>
      <c r="CD62" s="513">
        <f>CD53/CD52</f>
        <v>0.53020134228187921</v>
      </c>
      <c r="CE62" s="514"/>
      <c r="CF62" s="513">
        <f>CF53/CF52</f>
        <v>0.53020134228187921</v>
      </c>
      <c r="CG62" s="514"/>
      <c r="CH62" s="513">
        <f>CH53/CH52</f>
        <v>0.53020134228187921</v>
      </c>
      <c r="CI62" s="514"/>
      <c r="CJ62" s="513">
        <f>CJ53/CJ52</f>
        <v>0.5</v>
      </c>
      <c r="CK62" s="514"/>
      <c r="CL62" s="513">
        <f>CL53/CL52</f>
        <v>0.39325842696629215</v>
      </c>
      <c r="CM62" s="514"/>
      <c r="CN62" s="513">
        <f>CN53/CN52</f>
        <v>0.39325842696629215</v>
      </c>
      <c r="CO62" s="514"/>
      <c r="CP62" s="513">
        <f>CP53/CP52</f>
        <v>0.39325842696629215</v>
      </c>
      <c r="CQ62" s="514"/>
      <c r="CR62" s="513">
        <f>CR53/CR52</f>
        <v>0.39325842696629215</v>
      </c>
      <c r="CS62" s="514"/>
      <c r="CT62" s="513">
        <f>CT53/CT52</f>
        <v>0.53020134228187921</v>
      </c>
      <c r="CU62" s="514"/>
      <c r="CV62" s="513">
        <f>CV53/CV52</f>
        <v>0.53020134228187921</v>
      </c>
      <c r="CW62" s="514"/>
      <c r="CX62" s="513">
        <f>CX53/CX52</f>
        <v>0.53020134228187921</v>
      </c>
      <c r="CY62" s="514"/>
      <c r="CZ62" s="513">
        <f>CZ53/CZ52</f>
        <v>0.88764044943820219</v>
      </c>
      <c r="DA62" s="514"/>
      <c r="DB62" s="513">
        <f>DB53/DB52</f>
        <v>0.88764044943820219</v>
      </c>
      <c r="DC62" s="514"/>
      <c r="DD62" s="513">
        <f>DD53/DD52</f>
        <v>0.88764044943820219</v>
      </c>
      <c r="DE62" s="514"/>
      <c r="DF62" s="513" t="e">
        <f>DF53/DF52</f>
        <v>#DIV/0!</v>
      </c>
      <c r="DG62" s="514"/>
      <c r="DH62" s="513" t="e">
        <f>DH53/DH52</f>
        <v>#DIV/0!</v>
      </c>
      <c r="DI62" s="514"/>
      <c r="DJ62" s="513" t="e">
        <f>DJ53/DJ52</f>
        <v>#DIV/0!</v>
      </c>
      <c r="DK62" s="514"/>
      <c r="DL62" s="513" t="e">
        <f>DL53/DL52</f>
        <v>#DIV/0!</v>
      </c>
      <c r="DM62" s="514"/>
      <c r="DN62" s="513" t="e">
        <f>DN53/DN52</f>
        <v>#DIV/0!</v>
      </c>
      <c r="DO62" s="514"/>
      <c r="DP62" s="513" t="e">
        <f>DP53/DP52</f>
        <v>#DIV/0!</v>
      </c>
      <c r="DQ62" s="514"/>
    </row>
    <row r="63" spans="1:121" x14ac:dyDescent="0.2">
      <c r="A63" s="405"/>
      <c r="B63" s="406"/>
      <c r="C63" s="406"/>
      <c r="D63" s="406"/>
      <c r="E63" s="406"/>
      <c r="F63" s="406"/>
      <c r="G63" s="406"/>
      <c r="H63" s="406"/>
      <c r="I63" s="406"/>
      <c r="J63" s="406"/>
      <c r="K63" s="406"/>
      <c r="L63" s="406"/>
      <c r="M63" s="406"/>
      <c r="N63" s="406"/>
      <c r="O63" s="406"/>
      <c r="P63" s="406"/>
      <c r="Q63" s="406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6"/>
      <c r="AF63" s="406"/>
      <c r="AG63" s="406"/>
      <c r="AH63" s="406"/>
      <c r="AI63" s="406"/>
      <c r="AJ63" s="406"/>
      <c r="AK63" s="406"/>
      <c r="AL63" s="406"/>
      <c r="AM63" s="406"/>
      <c r="AN63" s="406"/>
      <c r="AO63" s="406"/>
      <c r="AP63" s="406"/>
      <c r="AQ63" s="406"/>
      <c r="AR63" s="406"/>
      <c r="AS63" s="406"/>
      <c r="AT63" s="406"/>
      <c r="AU63" s="406"/>
      <c r="AV63" s="406"/>
      <c r="AW63" s="406"/>
      <c r="AX63" s="406"/>
      <c r="AY63" s="406"/>
      <c r="AZ63" s="406"/>
      <c r="BA63" s="406"/>
      <c r="BB63" s="406"/>
      <c r="BC63" s="406"/>
      <c r="BD63" s="406"/>
      <c r="BE63" s="406"/>
      <c r="BF63" s="406"/>
      <c r="BG63" s="406"/>
      <c r="BH63" s="406"/>
      <c r="BI63" s="406"/>
      <c r="BJ63" s="406"/>
      <c r="BK63" s="406"/>
      <c r="BL63" s="406"/>
      <c r="BM63" s="406"/>
      <c r="BN63" s="406"/>
      <c r="BO63" s="406"/>
      <c r="BP63" s="406"/>
      <c r="BQ63" s="406"/>
      <c r="BR63" s="406"/>
      <c r="BS63" s="406"/>
      <c r="BT63" s="406"/>
      <c r="BU63" s="406"/>
      <c r="BV63" s="406"/>
      <c r="BW63" s="406"/>
      <c r="BX63" s="406"/>
      <c r="BY63" s="406"/>
      <c r="BZ63" s="406"/>
      <c r="CA63" s="406"/>
      <c r="CB63" s="406"/>
      <c r="CC63" s="406"/>
      <c r="CD63" s="406"/>
      <c r="CE63" s="406"/>
      <c r="CF63" s="406"/>
      <c r="CG63" s="406"/>
      <c r="CH63" s="406"/>
      <c r="CI63" s="406"/>
      <c r="CJ63" s="406"/>
      <c r="CK63" s="406"/>
      <c r="CL63" s="406"/>
      <c r="CM63" s="406"/>
      <c r="CN63" s="406"/>
      <c r="CO63" s="406"/>
      <c r="CP63" s="406"/>
      <c r="CQ63" s="406"/>
      <c r="CR63" s="406"/>
      <c r="CS63" s="406"/>
      <c r="CT63" s="406"/>
      <c r="CU63" s="406"/>
      <c r="CV63" s="406"/>
      <c r="CW63" s="406"/>
      <c r="CX63" s="406"/>
      <c r="CY63" s="406"/>
      <c r="CZ63" s="406"/>
      <c r="DA63" s="406"/>
      <c r="DB63" s="406"/>
      <c r="DC63" s="406"/>
      <c r="DD63" s="406"/>
      <c r="DE63" s="406"/>
      <c r="DF63" s="406"/>
      <c r="DG63" s="406"/>
      <c r="DH63" s="406"/>
      <c r="DI63" s="406"/>
      <c r="DJ63" s="406"/>
      <c r="DK63" s="406"/>
      <c r="DL63" s="406"/>
      <c r="DM63" s="406"/>
      <c r="DN63" s="406"/>
      <c r="DO63" s="406"/>
      <c r="DP63" s="406"/>
      <c r="DQ63" s="406"/>
    </row>
    <row r="64" spans="1:121" x14ac:dyDescent="0.2">
      <c r="A64" s="569" t="s">
        <v>338</v>
      </c>
      <c r="B64" s="541"/>
      <c r="C64" s="541"/>
      <c r="D64" s="541"/>
      <c r="E64" s="541"/>
      <c r="F64" s="541"/>
      <c r="G64" s="541"/>
      <c r="H64" s="541"/>
      <c r="I64" s="541"/>
      <c r="J64" s="541"/>
      <c r="K64" s="541"/>
      <c r="L64" s="541"/>
      <c r="M64" s="541"/>
      <c r="N64" s="541"/>
      <c r="O64" s="541"/>
      <c r="P64" s="541"/>
      <c r="Q64" s="541"/>
      <c r="R64" s="541"/>
      <c r="S64" s="541"/>
      <c r="T64" s="541"/>
      <c r="U64" s="541"/>
      <c r="V64" s="541"/>
      <c r="W64" s="541"/>
      <c r="X64" s="541"/>
      <c r="Y64" s="542"/>
      <c r="Z64" s="398"/>
      <c r="AA64" s="398"/>
      <c r="AB64" s="398"/>
      <c r="AC64" s="398"/>
      <c r="AD64" s="398"/>
      <c r="AE64" s="398"/>
      <c r="AF64" s="398"/>
      <c r="AG64" s="398"/>
      <c r="AH64" s="398"/>
      <c r="AI64" s="398"/>
      <c r="AJ64" s="398"/>
      <c r="AK64" s="398"/>
      <c r="AL64" s="398"/>
      <c r="AM64" s="398"/>
      <c r="AN64" s="398"/>
      <c r="AO64" s="398"/>
      <c r="AP64" s="398"/>
      <c r="AQ64" s="398"/>
      <c r="AR64" s="398"/>
      <c r="AS64" s="398"/>
      <c r="AT64" s="398"/>
      <c r="AU64" s="398"/>
      <c r="AV64" s="398"/>
      <c r="AW64" s="398"/>
      <c r="AX64" s="398"/>
      <c r="AY64" s="398"/>
      <c r="AZ64" s="398"/>
      <c r="BA64" s="398"/>
      <c r="BB64" s="398"/>
      <c r="BC64" s="398"/>
      <c r="BD64" s="398"/>
      <c r="BE64" s="398"/>
      <c r="BF64" s="398"/>
      <c r="BG64" s="398"/>
      <c r="BH64" s="398"/>
      <c r="BI64" s="398"/>
      <c r="BJ64" s="398"/>
      <c r="BK64" s="398"/>
      <c r="BL64" s="398"/>
      <c r="BM64" s="398"/>
      <c r="BN64" s="398"/>
      <c r="BO64" s="398"/>
      <c r="BP64" s="398"/>
      <c r="BQ64" s="398"/>
      <c r="BR64" s="398"/>
      <c r="BS64" s="398"/>
      <c r="BT64" s="398"/>
      <c r="BU64" s="398"/>
      <c r="BV64" s="398"/>
      <c r="BW64" s="398"/>
      <c r="BX64" s="398"/>
      <c r="BY64" s="398"/>
      <c r="BZ64" s="398"/>
      <c r="CA64" s="398"/>
      <c r="CB64" s="398"/>
      <c r="CC64" s="398"/>
      <c r="CD64" s="398"/>
      <c r="CE64" s="398"/>
      <c r="CF64" s="398"/>
      <c r="CG64" s="398"/>
      <c r="CH64" s="398"/>
      <c r="CI64" s="398"/>
      <c r="CJ64" s="398"/>
      <c r="CK64" s="398"/>
      <c r="CL64" s="398"/>
      <c r="CM64" s="398"/>
      <c r="CN64" s="398"/>
      <c r="CO64" s="398"/>
      <c r="CP64" s="398"/>
      <c r="CQ64" s="398"/>
      <c r="CR64" s="398"/>
      <c r="CS64" s="398"/>
      <c r="CT64" s="398"/>
      <c r="CU64" s="398"/>
      <c r="CV64" s="398"/>
      <c r="CW64" s="398"/>
      <c r="CX64" s="398"/>
      <c r="CY64" s="398"/>
      <c r="CZ64" s="398"/>
      <c r="DA64" s="398"/>
      <c r="DB64" s="398"/>
      <c r="DC64" s="398"/>
      <c r="DD64" s="398"/>
      <c r="DE64" s="398"/>
      <c r="DF64" s="398"/>
      <c r="DG64" s="398"/>
      <c r="DH64" s="398"/>
      <c r="DI64" s="398"/>
      <c r="DJ64" s="398"/>
      <c r="DK64" s="398"/>
      <c r="DL64" s="398"/>
      <c r="DM64" s="398"/>
      <c r="DN64" s="398"/>
      <c r="DO64" s="398"/>
      <c r="DP64" s="398"/>
      <c r="DQ64" s="398"/>
    </row>
    <row r="65" spans="1:121" s="401" customFormat="1" x14ac:dyDescent="0.2">
      <c r="A65" s="422" t="s">
        <v>174</v>
      </c>
      <c r="B65" s="503">
        <v>44562</v>
      </c>
      <c r="C65" s="504"/>
      <c r="D65" s="503">
        <v>44593</v>
      </c>
      <c r="E65" s="504"/>
      <c r="F65" s="503">
        <v>44621</v>
      </c>
      <c r="G65" s="504"/>
      <c r="H65" s="503">
        <v>44652</v>
      </c>
      <c r="I65" s="504"/>
      <c r="J65" s="503">
        <v>44682</v>
      </c>
      <c r="K65" s="504"/>
      <c r="L65" s="503">
        <v>44713</v>
      </c>
      <c r="M65" s="504"/>
      <c r="N65" s="503">
        <v>44743</v>
      </c>
      <c r="O65" s="504"/>
      <c r="P65" s="503">
        <v>44774</v>
      </c>
      <c r="Q65" s="504"/>
      <c r="R65" s="503">
        <v>44805</v>
      </c>
      <c r="S65" s="504"/>
      <c r="T65" s="503">
        <v>44835</v>
      </c>
      <c r="U65" s="504"/>
      <c r="V65" s="503">
        <v>44866</v>
      </c>
      <c r="W65" s="504"/>
      <c r="X65" s="503">
        <v>44896</v>
      </c>
      <c r="Y65" s="504"/>
      <c r="Z65" s="503" t="e">
        <f ca="1">Z57</f>
        <v>#NAME?</v>
      </c>
      <c r="AA65" s="504"/>
      <c r="AB65" s="503" t="e">
        <f ca="1">AB57</f>
        <v>#NAME?</v>
      </c>
      <c r="AC65" s="504"/>
      <c r="AD65" s="503" t="e">
        <f ca="1">AD57</f>
        <v>#NAME?</v>
      </c>
      <c r="AE65" s="504"/>
      <c r="AF65" s="505" t="e">
        <f ca="1">AF57</f>
        <v>#NAME?</v>
      </c>
      <c r="AG65" s="506"/>
      <c r="AH65" s="505" t="e">
        <f ca="1">AH57</f>
        <v>#NAME?</v>
      </c>
      <c r="AI65" s="506"/>
      <c r="AJ65" s="505" t="e">
        <f ca="1">AJ57</f>
        <v>#NAME?</v>
      </c>
      <c r="AK65" s="506"/>
      <c r="AL65" s="505" t="e">
        <f ca="1">AL57</f>
        <v>#NAME?</v>
      </c>
      <c r="AM65" s="506"/>
      <c r="AN65" s="505" t="e">
        <f ca="1">AN57</f>
        <v>#NAME?</v>
      </c>
      <c r="AO65" s="506"/>
      <c r="AP65" s="505" t="e">
        <f ca="1">AP57</f>
        <v>#NAME?</v>
      </c>
      <c r="AQ65" s="506"/>
      <c r="AR65" s="505" t="e">
        <f ca="1">AR57</f>
        <v>#NAME?</v>
      </c>
      <c r="AS65" s="506"/>
      <c r="AT65" s="505" t="e">
        <f ca="1">AT57</f>
        <v>#NAME?</v>
      </c>
      <c r="AU65" s="506"/>
      <c r="AV65" s="505" t="e">
        <f ca="1">AV57</f>
        <v>#NAME?</v>
      </c>
      <c r="AW65" s="506"/>
      <c r="AX65" s="505" t="e">
        <f ca="1">AX57</f>
        <v>#NAME?</v>
      </c>
      <c r="AY65" s="506"/>
      <c r="AZ65" s="505" t="e">
        <f ca="1">AZ$8</f>
        <v>#NAME?</v>
      </c>
      <c r="BA65" s="506"/>
      <c r="BB65" s="505" t="e">
        <f ca="1">BB$8</f>
        <v>#NAME?</v>
      </c>
      <c r="BC65" s="506"/>
      <c r="BD65" s="505" t="e">
        <f ca="1">BD$8</f>
        <v>#NAME?</v>
      </c>
      <c r="BE65" s="506"/>
      <c r="BF65" s="505" t="e">
        <f ca="1">BF$8</f>
        <v>#NAME?</v>
      </c>
      <c r="BG65" s="506"/>
      <c r="BH65" s="505" t="e">
        <f ca="1">BH$8</f>
        <v>#NAME?</v>
      </c>
      <c r="BI65" s="506"/>
      <c r="BJ65" s="505" t="e">
        <f ca="1">BJ$8</f>
        <v>#NAME?</v>
      </c>
      <c r="BK65" s="506"/>
      <c r="BL65" s="505" t="e">
        <f ca="1">BL$8</f>
        <v>#NAME?</v>
      </c>
      <c r="BM65" s="506"/>
      <c r="BN65" s="505" t="e">
        <f ca="1">BN$8</f>
        <v>#NAME?</v>
      </c>
      <c r="BO65" s="506"/>
      <c r="BP65" s="505" t="e">
        <f ca="1">BP$8</f>
        <v>#NAME?</v>
      </c>
      <c r="BQ65" s="506"/>
      <c r="BR65" s="505" t="e">
        <f ca="1">BR$8</f>
        <v>#NAME?</v>
      </c>
      <c r="BS65" s="506"/>
      <c r="BT65" s="505" t="e">
        <f ca="1">BT$8</f>
        <v>#NAME?</v>
      </c>
      <c r="BU65" s="506"/>
      <c r="BV65" s="505" t="e">
        <f ca="1">BV$8</f>
        <v>#NAME?</v>
      </c>
      <c r="BW65" s="506"/>
      <c r="BX65" s="505" t="e">
        <f ca="1">BX$8</f>
        <v>#NAME?</v>
      </c>
      <c r="BY65" s="506"/>
      <c r="BZ65" s="505" t="e">
        <f ca="1">BZ$8</f>
        <v>#NAME?</v>
      </c>
      <c r="CA65" s="506"/>
      <c r="CB65" s="505" t="e">
        <f ca="1">CB$8</f>
        <v>#NAME?</v>
      </c>
      <c r="CC65" s="506"/>
      <c r="CD65" s="505" t="e">
        <f ca="1">CD$8</f>
        <v>#NAME?</v>
      </c>
      <c r="CE65" s="506"/>
      <c r="CF65" s="505" t="e">
        <f ca="1">CF$8</f>
        <v>#NAME?</v>
      </c>
      <c r="CG65" s="506"/>
      <c r="CH65" s="505" t="e">
        <f ca="1">CH$8</f>
        <v>#NAME?</v>
      </c>
      <c r="CI65" s="506"/>
      <c r="CJ65" s="505" t="e">
        <f ca="1">CJ$8</f>
        <v>#NAME?</v>
      </c>
      <c r="CK65" s="506"/>
      <c r="CL65" s="505" t="e">
        <f ca="1">CL$8</f>
        <v>#NAME?</v>
      </c>
      <c r="CM65" s="506"/>
      <c r="CN65" s="505" t="e">
        <f ca="1">CN$8</f>
        <v>#NAME?</v>
      </c>
      <c r="CO65" s="506"/>
      <c r="CP65" s="505" t="e">
        <f ca="1">CP$8</f>
        <v>#NAME?</v>
      </c>
      <c r="CQ65" s="506"/>
      <c r="CR65" s="505" t="e">
        <f ca="1">CR$8</f>
        <v>#NAME?</v>
      </c>
      <c r="CS65" s="506"/>
      <c r="CT65" s="505" t="e">
        <f ca="1">CT$8</f>
        <v>#NAME?</v>
      </c>
      <c r="CU65" s="506"/>
      <c r="CV65" s="505" t="e">
        <f ca="1">CV$8</f>
        <v>#NAME?</v>
      </c>
      <c r="CW65" s="506"/>
      <c r="CX65" s="505" t="e">
        <f ca="1">CX$8</f>
        <v>#NAME?</v>
      </c>
      <c r="CY65" s="506"/>
      <c r="CZ65" s="505" t="e">
        <f ca="1">CZ$8</f>
        <v>#NAME?</v>
      </c>
      <c r="DA65" s="506"/>
      <c r="DB65" s="505" t="e">
        <f ca="1">DB$8</f>
        <v>#NAME?</v>
      </c>
      <c r="DC65" s="506"/>
      <c r="DD65" s="505" t="e">
        <f ca="1">DD$8</f>
        <v>#NAME?</v>
      </c>
      <c r="DE65" s="506"/>
      <c r="DF65" s="505" t="e">
        <f ca="1">DF$8</f>
        <v>#NAME?</v>
      </c>
      <c r="DG65" s="506"/>
      <c r="DH65" s="505" t="e">
        <f ca="1">DH$8</f>
        <v>#NAME?</v>
      </c>
      <c r="DI65" s="506"/>
      <c r="DJ65" s="505" t="e">
        <f ca="1">DJ$8</f>
        <v>#NAME?</v>
      </c>
      <c r="DK65" s="506"/>
      <c r="DL65" s="505" t="e">
        <f ca="1">DL$8</f>
        <v>#NAME?</v>
      </c>
      <c r="DM65" s="506"/>
      <c r="DN65" s="505" t="e">
        <f ca="1">DN$8</f>
        <v>#NAME?</v>
      </c>
      <c r="DO65" s="506"/>
      <c r="DP65" s="505" t="e">
        <f ca="1">DP$8</f>
        <v>#NAME?</v>
      </c>
      <c r="DQ65" s="506"/>
    </row>
    <row r="66" spans="1:121" s="426" customFormat="1" x14ac:dyDescent="0.2">
      <c r="A66" s="425" t="s">
        <v>339</v>
      </c>
      <c r="B66" s="513">
        <v>0.62</v>
      </c>
      <c r="C66" s="514"/>
      <c r="D66" s="507">
        <v>0</v>
      </c>
      <c r="E66" s="508"/>
      <c r="F66" s="513">
        <v>0.38750000000000001</v>
      </c>
      <c r="G66" s="514"/>
      <c r="H66" s="513">
        <v>0.29569377990430623</v>
      </c>
      <c r="I66" s="514"/>
      <c r="J66" s="513">
        <v>2.456140350877193E-2</v>
      </c>
      <c r="K66" s="514"/>
      <c r="L66" s="513">
        <v>0.58931034482758615</v>
      </c>
      <c r="M66" s="514"/>
      <c r="N66" s="513">
        <v>0.10967741935483871</v>
      </c>
      <c r="O66" s="514"/>
      <c r="P66" s="513">
        <v>0.18559999999999999</v>
      </c>
      <c r="Q66" s="514"/>
      <c r="R66" s="513">
        <v>0.11669477234401349</v>
      </c>
      <c r="S66" s="514"/>
      <c r="T66" s="513">
        <v>0.13071428571428573</v>
      </c>
      <c r="U66" s="514"/>
      <c r="V66" s="513">
        <v>6.6339869281045752E-2</v>
      </c>
      <c r="W66" s="514"/>
      <c r="X66" s="513">
        <v>3.7853107344632771E-2</v>
      </c>
      <c r="Y66" s="514"/>
      <c r="Z66" s="513">
        <f>((Z67+Z68)-(Z70+Z72))/(Z67+Z68)</f>
        <v>0.20189873417721518</v>
      </c>
      <c r="AA66" s="514"/>
      <c r="AB66" s="513">
        <f>((AB67+AB68)-(AB70+AB72))/(AB67+AB68)</f>
        <v>0.19933774834437087</v>
      </c>
      <c r="AC66" s="514"/>
      <c r="AD66" s="513">
        <f>((AD67+AD68)-(AD70+AD72))/(AD67+AD68)</f>
        <v>0.43657142857142855</v>
      </c>
      <c r="AE66" s="514"/>
      <c r="AF66" s="513">
        <f>((AF67+AF68)-(AF70+AF72))/(AF67+AF68)</f>
        <v>0.34222222222222221</v>
      </c>
      <c r="AG66" s="514"/>
      <c r="AH66" s="513">
        <f>((AH67+AH68)-(AH70+AH72))/(AH67+AH68)</f>
        <v>0.26937499999999998</v>
      </c>
      <c r="AI66" s="514"/>
      <c r="AJ66" s="513">
        <f>((AJ67+AJ68)-(AJ70+AJ72))/(AJ67+AJ68)</f>
        <v>0.20973348783314022</v>
      </c>
      <c r="AK66" s="514"/>
      <c r="AL66" s="513">
        <f>((AL67+AL68)-(AL70+AL72))/(AL67+AL68)</f>
        <v>0.28176100628930817</v>
      </c>
      <c r="AM66" s="514"/>
      <c r="AN66" s="513">
        <f>((AN67+AN68)-(AN70+AN72))/(AN67+AN68)</f>
        <v>0.18733333333333332</v>
      </c>
      <c r="AO66" s="514"/>
      <c r="AP66" s="513">
        <f>((AP67+AP68)-(AP70+AP72))/(AP67+AP68)</f>
        <v>8.7741935483870964E-2</v>
      </c>
      <c r="AQ66" s="514"/>
      <c r="AR66" s="513">
        <f>((AR67+AR68)-(AR70+AR72))/(AR67+AR68)</f>
        <v>2.8169014084507044E-3</v>
      </c>
      <c r="AS66" s="514"/>
      <c r="AT66" s="513">
        <f>((AT67+AT68)-(AT70+AT72))/(AT67+AT68)</f>
        <v>8.6046511627906982E-2</v>
      </c>
      <c r="AU66" s="514"/>
      <c r="AV66" s="513">
        <f>((AV67+AV68)-(AV70+AV72))/(AV67+AV68)</f>
        <v>2.5143678160919541E-2</v>
      </c>
      <c r="AW66" s="514"/>
      <c r="AX66" s="513">
        <f>((AX67+AX68)-(AX70+AX72))/(AX67+AX68)</f>
        <v>2.1645021645021644E-2</v>
      </c>
      <c r="AY66" s="514"/>
      <c r="AZ66" s="513">
        <f>((AZ67+AZ68)-(AZ70+AZ72))/(AZ67+AZ68)</f>
        <v>6.2710721510451789E-2</v>
      </c>
      <c r="BA66" s="514"/>
      <c r="BB66" s="513">
        <f>((BB67+BB68)-(BB70+BB72))/(BB67+BB68)</f>
        <v>0.14256756756756755</v>
      </c>
      <c r="BC66" s="514"/>
      <c r="BD66" s="513">
        <f>((BD67+BD68)-(BD70+BD72))/(BD67+BD68)</f>
        <v>6.4375000000000002E-2</v>
      </c>
      <c r="BE66" s="514"/>
      <c r="BF66" s="513">
        <f>((BF67+BF68)-(BF70+BF72))/(BF67+BF68)</f>
        <v>6.3907486305538649E-2</v>
      </c>
      <c r="BG66" s="514"/>
      <c r="BH66" s="513">
        <f>((BH67+BH68)-(BH70+BH72))/(BH67+BH68)</f>
        <v>1.5384615384615385E-3</v>
      </c>
      <c r="BI66" s="514"/>
      <c r="BJ66" s="513">
        <f>((BJ67+BJ68)-(BJ70+BJ72))/(BJ67+BJ68)</f>
        <v>4.6122994652406414E-2</v>
      </c>
      <c r="BK66" s="514"/>
      <c r="BL66" s="513">
        <f>((BL67+BL68)-(BL70+BL72))/(BL67+BL68)</f>
        <v>8.3832335329341312E-2</v>
      </c>
      <c r="BM66" s="514"/>
      <c r="BN66" s="513">
        <f>((BN67+BN68)-(BN70+BN72))/(BN67+BN68)</f>
        <v>8.9895470383275264E-2</v>
      </c>
      <c r="BO66" s="514"/>
      <c r="BP66" s="513">
        <f>((BP67+BP68)-(BP70+BP72))/(BP67+BP68)</f>
        <v>0.10506329113924051</v>
      </c>
      <c r="BQ66" s="514"/>
      <c r="BR66" s="513">
        <f>((BR67+BR68)-(BR70+BR72))/(BR67+BR68)</f>
        <v>0.12890365448504984</v>
      </c>
      <c r="BS66" s="514"/>
      <c r="BT66" s="513">
        <f>((BT67+BT68)-(BT70+BT72))/(BT67+BT68)</f>
        <v>0.10801393728222997</v>
      </c>
      <c r="BU66" s="514"/>
      <c r="BV66" s="513">
        <f>((BV67+BV68)-(BV70+BV72))/(BV67+BV68)</f>
        <v>0.14261838440111421</v>
      </c>
      <c r="BW66" s="514"/>
      <c r="BX66" s="513">
        <f>((BX67+BX68)-(BX70+BX72))/(BX67+BX68)</f>
        <v>7.2040498442367595E-2</v>
      </c>
      <c r="BY66" s="514"/>
      <c r="BZ66" s="513">
        <f>((BZ67+BZ68)-(BZ70+BZ72))/(BZ67+BZ68)</f>
        <v>8.877131099353322E-2</v>
      </c>
      <c r="CA66" s="514"/>
      <c r="CB66" s="513">
        <f>((CB67+CB68)-(CB70+CB72))/(CB67+CB68)</f>
        <v>5.1612903225806452E-2</v>
      </c>
      <c r="CC66" s="514"/>
      <c r="CD66" s="513">
        <f>((CD67+CD68)-(CD70+CD72))/(CD67+CD68)</f>
        <v>0.215633423180593</v>
      </c>
      <c r="CE66" s="514"/>
      <c r="CF66" s="513">
        <f>((CF67+CF68)-(CF70+CF72))/(CF67+CF68)</f>
        <v>0.10170366546205473</v>
      </c>
      <c r="CG66" s="514"/>
      <c r="CH66" s="513">
        <f>((CD67+CD68)-(CD70+CD72))/(CD67+CD68)</f>
        <v>0.215633423180593</v>
      </c>
      <c r="CI66" s="514"/>
      <c r="CJ66" s="513">
        <f>((CJ67+CJ68)-(CJ70+CJ72))/(CJ67+CJ68)</f>
        <v>7.6683937823834203E-2</v>
      </c>
      <c r="CK66" s="514"/>
      <c r="CL66" s="513">
        <f>((CL67+CL68)-(CL70+CL72))/(CL67+CL68)</f>
        <v>8.1578947368421056E-2</v>
      </c>
      <c r="CM66" s="514"/>
      <c r="CN66" s="513">
        <f>((CN67+CN68)-(CN70+CN72))/(CN67+CN68)</f>
        <v>0.1954954954954955</v>
      </c>
      <c r="CO66" s="514"/>
      <c r="CP66" s="513">
        <f>((CP67+CP68)-(CP70+CP72))/(CP67+CP68)</f>
        <v>0.12231404958677686</v>
      </c>
      <c r="CQ66" s="514"/>
      <c r="CR66" s="513">
        <f>((CR67+CR68)-(CR70+CR72))/(CR67+CR68)</f>
        <v>-0.25458953931416695</v>
      </c>
      <c r="CS66" s="514"/>
      <c r="CT66" s="513">
        <f>((CT67+CT68)-(CT70+CT72))/(CT67+CT68)</f>
        <v>-0.53473684210526318</v>
      </c>
      <c r="CU66" s="514"/>
      <c r="CV66" s="513">
        <f>((CV67+CV68)-(CV70+CV72))/(CV67+CV68)</f>
        <v>0.30952380952380953</v>
      </c>
      <c r="CW66" s="514"/>
      <c r="CX66" s="513">
        <f>((CX67+CX68)-(CX70+CX72))/(CX67+CX68)</f>
        <v>0.24672260094389092</v>
      </c>
      <c r="CY66" s="514"/>
      <c r="CZ66" s="513">
        <f>((CZ67+CZ68)-(CZ70+CZ72))/(CZ67+CZ68)</f>
        <v>-0.44279946164199191</v>
      </c>
      <c r="DA66" s="514"/>
      <c r="DB66" s="513">
        <f>((DB67+DB68)-(DB70+DB72))/(DB67+DB68)</f>
        <v>-0.43828264758497315</v>
      </c>
      <c r="DC66" s="514"/>
      <c r="DD66" s="513">
        <f>((DD67+DD68)-(DD70+DD72))/(DD67+DD68)</f>
        <v>0.25381818181818183</v>
      </c>
      <c r="DE66" s="514"/>
      <c r="DF66" s="513" t="e">
        <f>((DF67+DF68)-(DF70+DF72))/(DF67+DF68)</f>
        <v>#DIV/0!</v>
      </c>
      <c r="DG66" s="514"/>
      <c r="DH66" s="513" t="e">
        <f>((DH67+DH68)-(DH70+DH72))/(DH67+DH68)</f>
        <v>#DIV/0!</v>
      </c>
      <c r="DI66" s="514"/>
      <c r="DJ66" s="513" t="e">
        <f>((DJ67+DJ68)-(DJ70+DJ72))/(DJ67+DJ68)</f>
        <v>#DIV/0!</v>
      </c>
      <c r="DK66" s="514"/>
      <c r="DL66" s="513" t="e">
        <f>((DL67+DL68)-(DL70+DL72))/(DL67+DL68)</f>
        <v>#DIV/0!</v>
      </c>
      <c r="DM66" s="514"/>
      <c r="DN66" s="513" t="e">
        <f>((DN67+DN68)-(DN70+DN72))/(DN67+DN68)</f>
        <v>#DIV/0!</v>
      </c>
      <c r="DO66" s="514"/>
      <c r="DP66" s="513" t="e">
        <f>((DP67+DP68)-(DP70+DP72))/(DP67+DP68)</f>
        <v>#DIV/0!</v>
      </c>
      <c r="DQ66" s="514"/>
    </row>
    <row r="67" spans="1:121" s="429" customFormat="1" x14ac:dyDescent="0.2">
      <c r="A67" s="427" t="s">
        <v>340</v>
      </c>
      <c r="B67" s="536">
        <v>1025</v>
      </c>
      <c r="C67" s="537"/>
      <c r="D67" s="539">
        <v>0</v>
      </c>
      <c r="E67" s="570"/>
      <c r="F67" s="536">
        <v>1610</v>
      </c>
      <c r="G67" s="537"/>
      <c r="H67" s="536">
        <v>1990</v>
      </c>
      <c r="I67" s="537"/>
      <c r="J67" s="536">
        <v>1700</v>
      </c>
      <c r="K67" s="537"/>
      <c r="L67" s="536">
        <v>1250</v>
      </c>
      <c r="M67" s="537"/>
      <c r="N67" s="536">
        <v>1550</v>
      </c>
      <c r="O67" s="537"/>
      <c r="P67" s="536">
        <v>1780</v>
      </c>
      <c r="Q67" s="537"/>
      <c r="R67" s="536">
        <v>1810</v>
      </c>
      <c r="S67" s="537"/>
      <c r="T67" s="536">
        <v>1400</v>
      </c>
      <c r="U67" s="537"/>
      <c r="V67" s="536">
        <v>1530</v>
      </c>
      <c r="W67" s="537"/>
      <c r="X67" s="536">
        <v>1770</v>
      </c>
      <c r="Y67" s="537"/>
      <c r="Z67" s="536">
        <v>1580</v>
      </c>
      <c r="AA67" s="537"/>
      <c r="AB67" s="536">
        <v>1510</v>
      </c>
      <c r="AC67" s="537"/>
      <c r="AD67" s="536">
        <v>1750</v>
      </c>
      <c r="AE67" s="537"/>
      <c r="AF67" s="536">
        <v>1800</v>
      </c>
      <c r="AG67" s="537"/>
      <c r="AH67" s="536">
        <v>1600</v>
      </c>
      <c r="AI67" s="537"/>
      <c r="AJ67" s="536">
        <v>1640</v>
      </c>
      <c r="AK67" s="537"/>
      <c r="AL67" s="536">
        <v>1590</v>
      </c>
      <c r="AM67" s="537"/>
      <c r="AN67" s="536">
        <v>1500</v>
      </c>
      <c r="AO67" s="537"/>
      <c r="AP67" s="536">
        <v>1550</v>
      </c>
      <c r="AQ67" s="537"/>
      <c r="AR67" s="536">
        <v>1420</v>
      </c>
      <c r="AS67" s="537"/>
      <c r="AT67" s="536">
        <v>1290</v>
      </c>
      <c r="AU67" s="537"/>
      <c r="AV67" s="536">
        <v>1392</v>
      </c>
      <c r="AW67" s="537"/>
      <c r="AX67" s="536">
        <v>1386</v>
      </c>
      <c r="AY67" s="537"/>
      <c r="AZ67" s="536">
        <v>1483</v>
      </c>
      <c r="BA67" s="537"/>
      <c r="BB67" s="536">
        <v>1480</v>
      </c>
      <c r="BC67" s="537"/>
      <c r="BD67" s="536">
        <v>1600</v>
      </c>
      <c r="BE67" s="537"/>
      <c r="BF67" s="536">
        <v>1643</v>
      </c>
      <c r="BG67" s="537"/>
      <c r="BH67" s="536">
        <v>1300</v>
      </c>
      <c r="BI67" s="537"/>
      <c r="BJ67" s="536">
        <v>1496</v>
      </c>
      <c r="BK67" s="537"/>
      <c r="BL67" s="536">
        <v>1670</v>
      </c>
      <c r="BM67" s="537"/>
      <c r="BN67" s="536">
        <v>1435</v>
      </c>
      <c r="BO67" s="537"/>
      <c r="BP67" s="536">
        <v>1580</v>
      </c>
      <c r="BQ67" s="537"/>
      <c r="BR67" s="536">
        <v>1505</v>
      </c>
      <c r="BS67" s="537"/>
      <c r="BT67" s="536">
        <v>1435</v>
      </c>
      <c r="BU67" s="537"/>
      <c r="BV67" s="536">
        <v>1795</v>
      </c>
      <c r="BW67" s="537"/>
      <c r="BX67" s="536">
        <v>1663</v>
      </c>
      <c r="BY67" s="537"/>
      <c r="BZ67" s="536">
        <v>1701</v>
      </c>
      <c r="CA67" s="537"/>
      <c r="CB67" s="536">
        <v>1860</v>
      </c>
      <c r="CC67" s="537"/>
      <c r="CD67" s="536">
        <v>1855</v>
      </c>
      <c r="CE67" s="537"/>
      <c r="CF67" s="536">
        <v>1937</v>
      </c>
      <c r="CG67" s="537"/>
      <c r="CH67" s="536">
        <v>2219</v>
      </c>
      <c r="CI67" s="537"/>
      <c r="CJ67" s="536">
        <v>1930</v>
      </c>
      <c r="CK67" s="537"/>
      <c r="CL67" s="536">
        <v>2280</v>
      </c>
      <c r="CM67" s="537"/>
      <c r="CN67" s="536">
        <v>2220</v>
      </c>
      <c r="CO67" s="537"/>
      <c r="CP67" s="536">
        <v>1815</v>
      </c>
      <c r="CQ67" s="537"/>
      <c r="CR67" s="549">
        <v>1878</v>
      </c>
      <c r="CS67" s="550"/>
      <c r="CT67" s="536">
        <v>1100</v>
      </c>
      <c r="CU67" s="537"/>
      <c r="CV67" s="536">
        <v>2100</v>
      </c>
      <c r="CW67" s="537"/>
      <c r="CX67" s="536">
        <v>1500</v>
      </c>
      <c r="CY67" s="537"/>
      <c r="CZ67" s="536">
        <v>2229</v>
      </c>
      <c r="DA67" s="537"/>
      <c r="DB67" s="536">
        <v>2236</v>
      </c>
      <c r="DC67" s="537"/>
      <c r="DD67" s="536">
        <v>1750</v>
      </c>
      <c r="DE67" s="537"/>
      <c r="DF67" s="536"/>
      <c r="DG67" s="537"/>
      <c r="DH67" s="536"/>
      <c r="DI67" s="537"/>
      <c r="DJ67" s="536"/>
      <c r="DK67" s="537"/>
      <c r="DL67" s="536"/>
      <c r="DM67" s="537"/>
      <c r="DN67" s="536"/>
      <c r="DO67" s="537"/>
      <c r="DP67" s="536"/>
      <c r="DQ67" s="537"/>
    </row>
    <row r="68" spans="1:121" s="429" customFormat="1" x14ac:dyDescent="0.2">
      <c r="A68" s="427" t="s">
        <v>341</v>
      </c>
      <c r="B68" s="536">
        <v>0</v>
      </c>
      <c r="C68" s="537"/>
      <c r="D68" s="539">
        <v>0</v>
      </c>
      <c r="E68" s="570"/>
      <c r="F68" s="536">
        <v>1830</v>
      </c>
      <c r="G68" s="537"/>
      <c r="H68" s="536">
        <v>2190</v>
      </c>
      <c r="I68" s="537"/>
      <c r="J68" s="536">
        <v>1720</v>
      </c>
      <c r="K68" s="537"/>
      <c r="L68" s="536">
        <v>1650</v>
      </c>
      <c r="M68" s="537"/>
      <c r="N68" s="536">
        <v>1550</v>
      </c>
      <c r="O68" s="537"/>
      <c r="P68" s="536">
        <v>1970</v>
      </c>
      <c r="Q68" s="537"/>
      <c r="R68" s="536">
        <v>1155</v>
      </c>
      <c r="S68" s="537"/>
      <c r="T68" s="536">
        <v>1400</v>
      </c>
      <c r="U68" s="537"/>
      <c r="V68" s="536">
        <v>1530</v>
      </c>
      <c r="W68" s="537"/>
      <c r="X68" s="536">
        <v>1770</v>
      </c>
      <c r="Y68" s="537"/>
      <c r="Z68" s="536">
        <v>1580</v>
      </c>
      <c r="AA68" s="537"/>
      <c r="AB68" s="536">
        <v>1510</v>
      </c>
      <c r="AC68" s="537"/>
      <c r="AD68" s="536">
        <v>1750</v>
      </c>
      <c r="AE68" s="537"/>
      <c r="AF68" s="536">
        <v>1800</v>
      </c>
      <c r="AG68" s="537"/>
      <c r="AH68" s="536">
        <v>1600</v>
      </c>
      <c r="AI68" s="537"/>
      <c r="AJ68" s="536">
        <v>949</v>
      </c>
      <c r="AK68" s="537"/>
      <c r="AL68" s="536">
        <v>1590</v>
      </c>
      <c r="AM68" s="537"/>
      <c r="AN68" s="536">
        <v>1500</v>
      </c>
      <c r="AO68" s="537"/>
      <c r="AP68" s="536">
        <v>1550</v>
      </c>
      <c r="AQ68" s="537"/>
      <c r="AR68" s="536">
        <f>AR67</f>
        <v>1420</v>
      </c>
      <c r="AS68" s="537"/>
      <c r="AT68" s="536">
        <f>AT67</f>
        <v>1290</v>
      </c>
      <c r="AU68" s="537"/>
      <c r="AV68" s="536">
        <f>AV67</f>
        <v>1392</v>
      </c>
      <c r="AW68" s="537"/>
      <c r="AX68" s="536">
        <f>AX67</f>
        <v>1386</v>
      </c>
      <c r="AY68" s="537"/>
      <c r="AZ68" s="536">
        <f>AZ67</f>
        <v>1483</v>
      </c>
      <c r="BA68" s="537"/>
      <c r="BB68" s="536">
        <f>BB67</f>
        <v>1480</v>
      </c>
      <c r="BC68" s="537"/>
      <c r="BD68" s="536">
        <f>BD67</f>
        <v>1600</v>
      </c>
      <c r="BE68" s="537"/>
      <c r="BF68" s="536">
        <f>BF67</f>
        <v>1643</v>
      </c>
      <c r="BG68" s="537"/>
      <c r="BH68" s="536">
        <f>BH67</f>
        <v>1300</v>
      </c>
      <c r="BI68" s="537"/>
      <c r="BJ68" s="536">
        <f>BJ67</f>
        <v>1496</v>
      </c>
      <c r="BK68" s="537"/>
      <c r="BL68" s="536">
        <f>BL67</f>
        <v>1670</v>
      </c>
      <c r="BM68" s="537"/>
      <c r="BN68" s="536">
        <f>BN67</f>
        <v>1435</v>
      </c>
      <c r="BO68" s="537"/>
      <c r="BP68" s="536">
        <f>BP67</f>
        <v>1580</v>
      </c>
      <c r="BQ68" s="537"/>
      <c r="BR68" s="536">
        <f>BR67</f>
        <v>1505</v>
      </c>
      <c r="BS68" s="537"/>
      <c r="BT68" s="536">
        <f>BT67</f>
        <v>1435</v>
      </c>
      <c r="BU68" s="537"/>
      <c r="BV68" s="536">
        <f>BV67</f>
        <v>1795</v>
      </c>
      <c r="BW68" s="537"/>
      <c r="BX68" s="536">
        <v>905</v>
      </c>
      <c r="BY68" s="537"/>
      <c r="BZ68" s="536">
        <f>BZ67</f>
        <v>1701</v>
      </c>
      <c r="CA68" s="537"/>
      <c r="CB68" s="536">
        <f>CB67</f>
        <v>1860</v>
      </c>
      <c r="CC68" s="537"/>
      <c r="CD68" s="536">
        <f>CD67</f>
        <v>1855</v>
      </c>
      <c r="CE68" s="537"/>
      <c r="CF68" s="536">
        <f>CF67</f>
        <v>1937</v>
      </c>
      <c r="CG68" s="537"/>
      <c r="CH68" s="536">
        <f>CH67</f>
        <v>2219</v>
      </c>
      <c r="CI68" s="537"/>
      <c r="CJ68" s="536">
        <f>CJ67</f>
        <v>1930</v>
      </c>
      <c r="CK68" s="537"/>
      <c r="CL68" s="536">
        <f>CL67</f>
        <v>2280</v>
      </c>
      <c r="CM68" s="537"/>
      <c r="CN68" s="536">
        <v>2220</v>
      </c>
      <c r="CO68" s="537"/>
      <c r="CP68" s="536">
        <v>1815</v>
      </c>
      <c r="CQ68" s="537"/>
      <c r="CR68" s="549">
        <v>1009</v>
      </c>
      <c r="CS68" s="550"/>
      <c r="CT68" s="536">
        <v>800</v>
      </c>
      <c r="CU68" s="537"/>
      <c r="CV68" s="536">
        <v>2100</v>
      </c>
      <c r="CW68" s="537"/>
      <c r="CX68" s="536">
        <v>2314</v>
      </c>
      <c r="CY68" s="537"/>
      <c r="CZ68" s="536">
        <v>0</v>
      </c>
      <c r="DA68" s="537"/>
      <c r="DB68" s="536">
        <v>0</v>
      </c>
      <c r="DC68" s="537"/>
      <c r="DD68" s="536">
        <v>1000</v>
      </c>
      <c r="DE68" s="537"/>
      <c r="DF68" s="536"/>
      <c r="DG68" s="537"/>
      <c r="DH68" s="536"/>
      <c r="DI68" s="537"/>
      <c r="DJ68" s="536"/>
      <c r="DK68" s="537"/>
      <c r="DL68" s="536"/>
      <c r="DM68" s="537"/>
      <c r="DN68" s="536"/>
      <c r="DO68" s="537"/>
      <c r="DP68" s="536"/>
      <c r="DQ68" s="537"/>
    </row>
    <row r="69" spans="1:121" s="426" customFormat="1" x14ac:dyDescent="0.2">
      <c r="A69" s="425" t="s">
        <v>342</v>
      </c>
      <c r="B69" s="513">
        <v>0.37</v>
      </c>
      <c r="C69" s="514"/>
      <c r="D69" s="507">
        <v>0</v>
      </c>
      <c r="E69" s="508"/>
      <c r="F69" s="513">
        <v>0.21290000000000001</v>
      </c>
      <c r="G69" s="514"/>
      <c r="H69" s="513">
        <v>8.673469387755102E-2</v>
      </c>
      <c r="I69" s="514"/>
      <c r="J69" s="513">
        <v>0.14090368608799048</v>
      </c>
      <c r="K69" s="514"/>
      <c r="L69" s="513">
        <v>0.10579345088161209</v>
      </c>
      <c r="M69" s="514"/>
      <c r="N69" s="513">
        <v>9.6923076923076917E-2</v>
      </c>
      <c r="O69" s="514"/>
      <c r="P69" s="513">
        <v>0.11016346837242359</v>
      </c>
      <c r="Q69" s="514"/>
      <c r="R69" s="513">
        <v>0.13387978142076504</v>
      </c>
      <c r="S69" s="514"/>
      <c r="T69" s="513">
        <v>6.3270336894001647E-2</v>
      </c>
      <c r="U69" s="514"/>
      <c r="V69" s="513">
        <v>0</v>
      </c>
      <c r="W69" s="514"/>
      <c r="X69" s="513">
        <v>0.19671168526130359</v>
      </c>
      <c r="Y69" s="514"/>
      <c r="Z69" s="513">
        <f>((Z70-Z73)/(Z70))</f>
        <v>3.2513877874702619E-2</v>
      </c>
      <c r="AA69" s="514"/>
      <c r="AB69" s="513">
        <f>((AB70-AB73)/(AB70))</f>
        <v>6.6170388751033912E-2</v>
      </c>
      <c r="AC69" s="514"/>
      <c r="AD69" s="513">
        <f>((AD70-AD73)/(AD70))</f>
        <v>0.10344827586206896</v>
      </c>
      <c r="AE69" s="514"/>
      <c r="AF69" s="513">
        <f>((AF70-AF73)/(AF70))</f>
        <v>4.3918918918918921E-2</v>
      </c>
      <c r="AG69" s="514"/>
      <c r="AH69" s="513">
        <f>((AH70-AH73)/(AH70))</f>
        <v>7.1856287425149698E-2</v>
      </c>
      <c r="AI69" s="514"/>
      <c r="AJ69" s="513">
        <f>((AJ70-AJ73)/(AJ70))</f>
        <v>1.276207839562443E-2</v>
      </c>
      <c r="AK69" s="514"/>
      <c r="AL69" s="513">
        <f>((AL70-AL73)/(AL70))</f>
        <v>5.0788091068301226E-2</v>
      </c>
      <c r="AM69" s="514"/>
      <c r="AN69" s="513">
        <f>((AN70-AN73)/(AN70))</f>
        <v>0.12797374897456931</v>
      </c>
      <c r="AO69" s="514"/>
      <c r="AP69" s="513">
        <f>((AP70-AP73)/(AP70))</f>
        <v>0.18033946251768035</v>
      </c>
      <c r="AQ69" s="514"/>
      <c r="AR69" s="513">
        <f>((AR70-AR73)/(AR70))</f>
        <v>0.125</v>
      </c>
      <c r="AS69" s="514"/>
      <c r="AT69" s="513">
        <f>((AT70-AT73)/(AT70))</f>
        <v>-5.0890585241730277E-2</v>
      </c>
      <c r="AU69" s="514"/>
      <c r="AV69" s="513">
        <f>((AV70-AV73)/(AV70))</f>
        <v>8.7693441414885775E-2</v>
      </c>
      <c r="AW69" s="514"/>
      <c r="AX69" s="513">
        <f>((AX70-AX73)/(AX70))</f>
        <v>8.2595870206489674E-2</v>
      </c>
      <c r="AY69" s="514"/>
      <c r="AZ69" s="513">
        <f>((AZ70-AZ73)/(AZ70))</f>
        <v>0.15035971223021583</v>
      </c>
      <c r="BA69" s="514"/>
      <c r="BB69" s="513">
        <f>((BB70-BB73)/(BB70))</f>
        <v>0.13002364066193853</v>
      </c>
      <c r="BC69" s="514"/>
      <c r="BD69" s="513">
        <f>((BD70-BD73)/(BD70))</f>
        <v>0.20106880427521709</v>
      </c>
      <c r="BE69" s="514"/>
      <c r="BF69" s="513">
        <f>((BF70-BF73)/(BF70))</f>
        <v>0.23862158647594278</v>
      </c>
      <c r="BG69" s="514"/>
      <c r="BH69" s="513">
        <f>((BH70-BH73)/(BH70))</f>
        <v>0.14098613251155623</v>
      </c>
      <c r="BI69" s="514"/>
      <c r="BJ69" s="513">
        <f>((BJ70-BJ73)/(BJ70))</f>
        <v>1.401541695865452E-2</v>
      </c>
      <c r="BK69" s="514"/>
      <c r="BL69" s="513">
        <f>((BL70-BL73)/(BL70))</f>
        <v>0.165359477124183</v>
      </c>
      <c r="BM69" s="514"/>
      <c r="BN69" s="513">
        <f>((BN70-BN73)/(BN70))</f>
        <v>9.8774885145482383E-2</v>
      </c>
      <c r="BO69" s="514"/>
      <c r="BP69" s="513">
        <f>((BP70-BP73)/(BP70))</f>
        <v>2.3338048090523339E-2</v>
      </c>
      <c r="BQ69" s="514"/>
      <c r="BR69" s="513">
        <f>((BR70-BR73)/(BR70))</f>
        <v>4.0427154843630818E-2</v>
      </c>
      <c r="BS69" s="514"/>
      <c r="BT69" s="513">
        <f>((BT70-BT73)/(BT70))</f>
        <v>6.7187499999999997E-2</v>
      </c>
      <c r="BU69" s="514"/>
      <c r="BV69" s="513">
        <f>((BV70-BV73)/(BV70))</f>
        <v>9.9415204678362568E-2</v>
      </c>
      <c r="BW69" s="514"/>
      <c r="BX69" s="513">
        <f>((BX70-BX73)/(BX70))</f>
        <v>8.7280108254397831E-2</v>
      </c>
      <c r="BY69" s="514"/>
      <c r="BZ69" s="513">
        <f>((BZ70-BZ73)/(BZ70))</f>
        <v>0.18838709677419355</v>
      </c>
      <c r="CA69" s="514"/>
      <c r="CB69" s="513">
        <f>((CB70-CB73)/(CB70))</f>
        <v>0.3231292517006803</v>
      </c>
      <c r="CC69" s="514"/>
      <c r="CD69" s="513">
        <f>((CD70-CD73)/(CD70))</f>
        <v>0.12371134020618557</v>
      </c>
      <c r="CE69" s="514"/>
      <c r="CF69" s="513">
        <f>((CF70-CF73)/(CF70))</f>
        <v>0.14655172413793102</v>
      </c>
      <c r="CG69" s="514"/>
      <c r="CH69" s="513">
        <f>((CH70-CH73)/(CH70))</f>
        <v>0.14237935977066413</v>
      </c>
      <c r="CI69" s="514"/>
      <c r="CJ69" s="513">
        <f>((CJ70-CJ73)/(CJ70))</f>
        <v>0.12570145903479238</v>
      </c>
      <c r="CK69" s="514"/>
      <c r="CL69" s="513">
        <f>((CL70-CL73)/(CL70))</f>
        <v>0.11843361986628462</v>
      </c>
      <c r="CM69" s="514"/>
      <c r="CN69" s="513">
        <f>((CN70-CN73)/(CN70))</f>
        <v>5.8790593505039193E-2</v>
      </c>
      <c r="CO69" s="514"/>
      <c r="CP69" s="513">
        <f>((CP70-CP73)/(CP70))</f>
        <v>0.12115505335844319</v>
      </c>
      <c r="CQ69" s="514"/>
      <c r="CR69" s="513">
        <f>((CR70-CR73)/(CR70))</f>
        <v>0.30747663551401871</v>
      </c>
      <c r="CS69" s="514"/>
      <c r="CT69" s="513">
        <f>((CT70-CT73)/(CT70))</f>
        <v>0.32750472589792062</v>
      </c>
      <c r="CU69" s="514"/>
      <c r="CV69" s="513">
        <f>((CV70-CV73)/(CV70))</f>
        <v>0.30380952380952381</v>
      </c>
      <c r="CW69" s="514"/>
      <c r="CX69" s="513">
        <f>((CX70-CX73)/(CX70))</f>
        <v>0.1777896422851041</v>
      </c>
      <c r="CY69" s="514"/>
      <c r="CZ69" s="513">
        <f>((CZ70-CZ73)/(CZ70))</f>
        <v>-0.26057213930348261</v>
      </c>
      <c r="DA69" s="514"/>
      <c r="DB69" s="513">
        <f>((DB70-DB73)/(DB70))</f>
        <v>-0.38495024875621892</v>
      </c>
      <c r="DC69" s="514"/>
      <c r="DD69" s="513">
        <f>((DD70-DD73)/(DD70))</f>
        <v>-0.59161793372319693</v>
      </c>
      <c r="DE69" s="514"/>
      <c r="DF69" s="513" t="e">
        <f>((DF70-DF73)/(DF70))</f>
        <v>#REF!</v>
      </c>
      <c r="DG69" s="514"/>
      <c r="DH69" s="513" t="e">
        <f>((DH70-DH73)/(DH70))</f>
        <v>#REF!</v>
      </c>
      <c r="DI69" s="514"/>
      <c r="DJ69" s="513" t="e">
        <f>((DJ70-DJ73)/(DJ70))</f>
        <v>#DIV/0!</v>
      </c>
      <c r="DK69" s="514"/>
      <c r="DL69" s="513" t="e">
        <f>((DL70-DL73)/(DL70))</f>
        <v>#DIV/0!</v>
      </c>
      <c r="DM69" s="514"/>
      <c r="DN69" s="513" t="e">
        <f>((DN70-DN73)/(DN70))</f>
        <v>#DIV/0!</v>
      </c>
      <c r="DO69" s="514"/>
      <c r="DP69" s="513" t="e">
        <f>((DP70-DP73)/(DP70))</f>
        <v>#DIV/0!</v>
      </c>
      <c r="DQ69" s="514"/>
    </row>
    <row r="70" spans="1:121" s="429" customFormat="1" x14ac:dyDescent="0.2">
      <c r="A70" s="427" t="s">
        <v>343</v>
      </c>
      <c r="B70" s="536">
        <v>0</v>
      </c>
      <c r="C70" s="537"/>
      <c r="D70" s="539">
        <v>0</v>
      </c>
      <c r="E70" s="570"/>
      <c r="F70" s="536">
        <v>986</v>
      </c>
      <c r="G70" s="537"/>
      <c r="H70" s="536">
        <v>1372</v>
      </c>
      <c r="I70" s="537"/>
      <c r="J70" s="536">
        <v>1682</v>
      </c>
      <c r="K70" s="537"/>
      <c r="L70" s="536">
        <v>1191</v>
      </c>
      <c r="M70" s="537"/>
      <c r="N70" s="536">
        <v>1300</v>
      </c>
      <c r="O70" s="537"/>
      <c r="P70" s="536">
        <v>1407</v>
      </c>
      <c r="Q70" s="537"/>
      <c r="R70" s="536">
        <v>1464</v>
      </c>
      <c r="S70" s="537"/>
      <c r="T70" s="536">
        <v>1217</v>
      </c>
      <c r="U70" s="537"/>
      <c r="V70" s="536">
        <v>1457</v>
      </c>
      <c r="W70" s="537"/>
      <c r="X70" s="536">
        <v>1703</v>
      </c>
      <c r="Y70" s="537"/>
      <c r="Z70" s="536">
        <v>1261</v>
      </c>
      <c r="AA70" s="537"/>
      <c r="AB70" s="536">
        <v>1209</v>
      </c>
      <c r="AC70" s="537"/>
      <c r="AD70" s="536">
        <v>986</v>
      </c>
      <c r="AE70" s="537"/>
      <c r="AF70" s="536">
        <v>1184</v>
      </c>
      <c r="AG70" s="537"/>
      <c r="AH70" s="536">
        <v>1169</v>
      </c>
      <c r="AI70" s="537"/>
      <c r="AJ70" s="536">
        <v>1097</v>
      </c>
      <c r="AK70" s="537"/>
      <c r="AL70" s="536">
        <v>1142</v>
      </c>
      <c r="AM70" s="537"/>
      <c r="AN70" s="536">
        <v>1219</v>
      </c>
      <c r="AO70" s="537"/>
      <c r="AP70" s="536">
        <v>1414</v>
      </c>
      <c r="AQ70" s="537"/>
      <c r="AR70" s="536">
        <v>1416</v>
      </c>
      <c r="AS70" s="537"/>
      <c r="AT70" s="536">
        <v>1179</v>
      </c>
      <c r="AU70" s="537"/>
      <c r="AV70" s="536">
        <v>1357</v>
      </c>
      <c r="AW70" s="537"/>
      <c r="AX70" s="536">
        <v>1356</v>
      </c>
      <c r="AY70" s="537"/>
      <c r="AZ70" s="536">
        <v>1390</v>
      </c>
      <c r="BA70" s="537"/>
      <c r="BB70" s="536">
        <v>1269</v>
      </c>
      <c r="BC70" s="537"/>
      <c r="BD70" s="536">
        <v>1497</v>
      </c>
      <c r="BE70" s="537"/>
      <c r="BF70" s="536">
        <v>1538</v>
      </c>
      <c r="BG70" s="537"/>
      <c r="BH70" s="536">
        <v>1298</v>
      </c>
      <c r="BI70" s="537"/>
      <c r="BJ70" s="536">
        <v>1427</v>
      </c>
      <c r="BK70" s="537"/>
      <c r="BL70" s="536">
        <v>1530</v>
      </c>
      <c r="BM70" s="537"/>
      <c r="BN70" s="536">
        <v>1306</v>
      </c>
      <c r="BO70" s="537"/>
      <c r="BP70" s="536">
        <v>1414</v>
      </c>
      <c r="BQ70" s="537"/>
      <c r="BR70" s="536">
        <v>1311</v>
      </c>
      <c r="BS70" s="537"/>
      <c r="BT70" s="536">
        <v>1280</v>
      </c>
      <c r="BU70" s="537"/>
      <c r="BV70" s="536">
        <v>1539</v>
      </c>
      <c r="BW70" s="537"/>
      <c r="BX70" s="536">
        <v>1478</v>
      </c>
      <c r="BY70" s="537"/>
      <c r="BZ70" s="536">
        <v>1550</v>
      </c>
      <c r="CA70" s="537"/>
      <c r="CB70" s="536">
        <v>1764</v>
      </c>
      <c r="CC70" s="537"/>
      <c r="CD70" s="536">
        <v>1455</v>
      </c>
      <c r="CE70" s="537"/>
      <c r="CF70" s="536">
        <v>1740</v>
      </c>
      <c r="CG70" s="537"/>
      <c r="CH70" s="536">
        <v>2093</v>
      </c>
      <c r="CI70" s="537"/>
      <c r="CJ70" s="536">
        <v>1782</v>
      </c>
      <c r="CK70" s="537"/>
      <c r="CL70" s="536">
        <v>2094</v>
      </c>
      <c r="CM70" s="537"/>
      <c r="CN70" s="536">
        <v>1786</v>
      </c>
      <c r="CO70" s="537"/>
      <c r="CP70" s="536">
        <v>1593</v>
      </c>
      <c r="CQ70" s="537"/>
      <c r="CR70" s="536">
        <v>2140</v>
      </c>
      <c r="CS70" s="537"/>
      <c r="CT70" s="536">
        <v>2116</v>
      </c>
      <c r="CU70" s="537"/>
      <c r="CV70" s="536">
        <v>2100</v>
      </c>
      <c r="CW70" s="537"/>
      <c r="CX70" s="536">
        <v>1873</v>
      </c>
      <c r="CY70" s="537"/>
      <c r="CZ70" s="536">
        <v>1608</v>
      </c>
      <c r="DA70" s="537"/>
      <c r="DB70" s="536">
        <v>1608</v>
      </c>
      <c r="DC70" s="537"/>
      <c r="DD70" s="536">
        <v>1026</v>
      </c>
      <c r="DE70" s="537"/>
      <c r="DF70" s="536">
        <v>0</v>
      </c>
      <c r="DG70" s="537"/>
      <c r="DH70" s="536">
        <v>0</v>
      </c>
      <c r="DI70" s="537"/>
      <c r="DJ70" s="536">
        <v>0</v>
      </c>
      <c r="DK70" s="537"/>
      <c r="DL70" s="536">
        <v>0</v>
      </c>
      <c r="DM70" s="537"/>
      <c r="DN70" s="536">
        <v>0</v>
      </c>
      <c r="DO70" s="537"/>
      <c r="DP70" s="536">
        <v>0</v>
      </c>
      <c r="DQ70" s="537"/>
    </row>
    <row r="71" spans="1:121" s="426" customFormat="1" x14ac:dyDescent="0.2">
      <c r="A71" s="425" t="s">
        <v>344</v>
      </c>
      <c r="B71" s="513">
        <v>0</v>
      </c>
      <c r="C71" s="514"/>
      <c r="D71" s="507">
        <v>0</v>
      </c>
      <c r="E71" s="508"/>
      <c r="F71" s="513">
        <v>0.21</v>
      </c>
      <c r="G71" s="514"/>
      <c r="H71" s="513">
        <v>0.33842239185750639</v>
      </c>
      <c r="I71" s="514"/>
      <c r="J71" s="513">
        <v>0.22249093107617895</v>
      </c>
      <c r="K71" s="514"/>
      <c r="L71" s="513" t="e">
        <v>#DIV/0!</v>
      </c>
      <c r="M71" s="514"/>
      <c r="N71" s="513">
        <v>0.23904109589041095</v>
      </c>
      <c r="O71" s="514"/>
      <c r="P71" s="513">
        <v>0.43837279902853671</v>
      </c>
      <c r="Q71" s="514"/>
      <c r="R71" s="513">
        <v>0</v>
      </c>
      <c r="S71" s="514"/>
      <c r="T71" s="513">
        <v>0.18570254724732949</v>
      </c>
      <c r="U71" s="514"/>
      <c r="V71" s="513">
        <v>0.14214285714285715</v>
      </c>
      <c r="W71" s="514"/>
      <c r="X71" s="513">
        <v>0.22607163828537874</v>
      </c>
      <c r="Y71" s="514"/>
      <c r="Z71" s="513">
        <f>((Z72-Z74)/(Z72))</f>
        <v>0.17605075337034101</v>
      </c>
      <c r="AA71" s="514"/>
      <c r="AB71" s="513">
        <f>((AB72-AB74)/(AB72))</f>
        <v>0.21670802315963605</v>
      </c>
      <c r="AC71" s="514"/>
      <c r="AD71" s="513">
        <f>((AD72-AD74)/(AD72))</f>
        <v>0.28498985801217036</v>
      </c>
      <c r="AE71" s="514"/>
      <c r="AF71" s="513">
        <f>((AF72-AF74)/(AF72))</f>
        <v>0.13935810810810811</v>
      </c>
      <c r="AG71" s="514"/>
      <c r="AH71" s="513">
        <f>((AH72-AH74)/(AH72))</f>
        <v>0.16424294268605646</v>
      </c>
      <c r="AI71" s="514"/>
      <c r="AJ71" s="513">
        <f>((AJ72-AJ74)/(AJ72))</f>
        <v>0</v>
      </c>
      <c r="AK71" s="514"/>
      <c r="AL71" s="513">
        <f>((AL72-AL74)/(AL72))</f>
        <v>9.5446584938704032E-2</v>
      </c>
      <c r="AM71" s="514"/>
      <c r="AN71" s="513">
        <f>((AN72-AN74)/(AN72))</f>
        <v>4.3478260869565216E-2</v>
      </c>
      <c r="AO71" s="514"/>
      <c r="AP71" s="513">
        <f>((AP72-AP74)/(AP72))</f>
        <v>0.17043847241867044</v>
      </c>
      <c r="AQ71" s="514"/>
      <c r="AR71" s="513">
        <f>((AR72-AR74)/(AR72))</f>
        <v>0.19915254237288135</v>
      </c>
      <c r="AS71" s="514"/>
      <c r="AT71" s="513">
        <f>((AT72-AT74)/(AT72))</f>
        <v>6.1068702290076333E-2</v>
      </c>
      <c r="AU71" s="514"/>
      <c r="AV71" s="513">
        <f>((AV72-AV74)/(AV72))</f>
        <v>0.31908621960206335</v>
      </c>
      <c r="AW71" s="514"/>
      <c r="AX71" s="513">
        <f>((AX72-AX74)/(AX72))</f>
        <v>0.30899705014749262</v>
      </c>
      <c r="AY71" s="514"/>
      <c r="AZ71" s="513">
        <f>((AZ72-AZ74)/(AZ72))</f>
        <v>0.28848920863309352</v>
      </c>
      <c r="BA71" s="514"/>
      <c r="BB71" s="513">
        <f>((BB72-BB74)/(BB72))</f>
        <v>0.29472025216706066</v>
      </c>
      <c r="BC71" s="514"/>
      <c r="BD71" s="513">
        <f>((BD72-BD74)/(BD72))</f>
        <v>0.38944555778223111</v>
      </c>
      <c r="BE71" s="514"/>
      <c r="BF71" s="513">
        <f>((BF72-BF74)/(BF72))</f>
        <v>0.39596879063719115</v>
      </c>
      <c r="BG71" s="514"/>
      <c r="BH71" s="513">
        <f>((BH72-BH74)/(BH72))</f>
        <v>0.37981510015408321</v>
      </c>
      <c r="BI71" s="514"/>
      <c r="BJ71" s="513">
        <f>((BJ72-BJ74)/(BJ72))</f>
        <v>0.29852838121934128</v>
      </c>
      <c r="BK71" s="514"/>
      <c r="BL71" s="513">
        <f>((BL72-BL74)/(BL72))</f>
        <v>0.36993464052287583</v>
      </c>
      <c r="BM71" s="514"/>
      <c r="BN71" s="513">
        <f>((BN72-BN74)/(BN72))</f>
        <v>0.32542113323124044</v>
      </c>
      <c r="BO71" s="514"/>
      <c r="BP71" s="513">
        <f>((BP72-BP74)/(BP72))</f>
        <v>0.33380480905233378</v>
      </c>
      <c r="BQ71" s="514"/>
      <c r="BR71" s="513">
        <f>((BR72-BR74)/(BR72))</f>
        <v>0.33867276887871856</v>
      </c>
      <c r="BS71" s="514"/>
      <c r="BT71" s="513">
        <f>((BT72-BT74)/(BT72))</f>
        <v>0.33281250000000001</v>
      </c>
      <c r="BU71" s="514"/>
      <c r="BV71" s="513">
        <f>((BV72-BV74)/(BV72))</f>
        <v>0.35802469135802467</v>
      </c>
      <c r="BW71" s="514"/>
      <c r="BX71" s="513">
        <f>((BX72-BX74)/(BX72))</f>
        <v>0</v>
      </c>
      <c r="BY71" s="514"/>
      <c r="BZ71" s="513">
        <f>((BZ72-BZ74)/(BZ72))</f>
        <v>0.44064516129032261</v>
      </c>
      <c r="CA71" s="514"/>
      <c r="CB71" s="513">
        <f>((CB72-CB74)/(CB72))</f>
        <v>0.51587301587301593</v>
      </c>
      <c r="CC71" s="514"/>
      <c r="CD71" s="513">
        <f>((CD72-CD74)/(CD72))</f>
        <v>0.43024054982817872</v>
      </c>
      <c r="CE71" s="514"/>
      <c r="CF71" s="513">
        <f>((CF72-CF74)/(CF72))</f>
        <v>0.40057471264367817</v>
      </c>
      <c r="CG71" s="514"/>
      <c r="CH71" s="513">
        <f>((CH72-CH74)/(CH72))</f>
        <v>0.35547061634018157</v>
      </c>
      <c r="CI71" s="514"/>
      <c r="CJ71" s="513">
        <f>((CJ72-CJ74)/(CJ72))</f>
        <v>0.36868686868686867</v>
      </c>
      <c r="CK71" s="514"/>
      <c r="CL71" s="513">
        <f>((CL72-CL74)/(CL72))</f>
        <v>0.34001910219675263</v>
      </c>
      <c r="CM71" s="514"/>
      <c r="CN71" s="513">
        <f>((CN72-CN74)/(CN72))</f>
        <v>0.32082866741321386</v>
      </c>
      <c r="CO71" s="514"/>
      <c r="CP71" s="513">
        <f>((CP72-CP74)/(CP72))</f>
        <v>0.43753923414940366</v>
      </c>
      <c r="CQ71" s="514"/>
      <c r="CR71" s="513">
        <f>((CR72-CR74)/(CR72))</f>
        <v>0.31916329284750339</v>
      </c>
      <c r="CS71" s="514"/>
      <c r="CT71" s="513">
        <f>((CT72-CT74)/(CT72))</f>
        <v>-0.30125000000000002</v>
      </c>
      <c r="CU71" s="514"/>
      <c r="CV71" s="513">
        <f>((CV72-CV74)/(CV72))</f>
        <v>-0.25374999999999998</v>
      </c>
      <c r="CW71" s="514"/>
      <c r="CX71" s="513">
        <f>((CX72-CX74)/(CX72))</f>
        <v>-0.76700000000000002</v>
      </c>
      <c r="CY71" s="514"/>
      <c r="CZ71" s="513">
        <f>((CZ72-CZ74)/(CZ72))</f>
        <v>6.9029850746268662E-2</v>
      </c>
      <c r="DA71" s="514"/>
      <c r="DB71" s="513">
        <f>((DB72-DB74)/(DB72))</f>
        <v>6.9029850746268662E-2</v>
      </c>
      <c r="DC71" s="514"/>
      <c r="DD71" s="513">
        <f>((DD72-DD74)/(DD72))</f>
        <v>2.5341130604288498E-2</v>
      </c>
      <c r="DE71" s="514"/>
      <c r="DF71" s="513" t="e">
        <f>((DF72-DF74)/(DF72))</f>
        <v>#REF!</v>
      </c>
      <c r="DG71" s="514"/>
      <c r="DH71" s="513" t="e">
        <f>((DH72-DH74)/(DH72))</f>
        <v>#REF!</v>
      </c>
      <c r="DI71" s="514"/>
      <c r="DJ71" s="513" t="e">
        <f>((DJ72-DJ74)/(DJ72))</f>
        <v>#DIV/0!</v>
      </c>
      <c r="DK71" s="514"/>
      <c r="DL71" s="513" t="e">
        <f>((DL72-DL74)/(DL72))</f>
        <v>#DIV/0!</v>
      </c>
      <c r="DM71" s="514"/>
      <c r="DN71" s="513" t="e">
        <f>((DN72-DN74)/(DN72))</f>
        <v>#DIV/0!</v>
      </c>
      <c r="DO71" s="514"/>
      <c r="DP71" s="513" t="e">
        <f>((DP72-DP74)/(DP72))</f>
        <v>#DIV/0!</v>
      </c>
      <c r="DQ71" s="514"/>
    </row>
    <row r="72" spans="1:121" s="429" customFormat="1" x14ac:dyDescent="0.2">
      <c r="A72" s="427" t="s">
        <v>345</v>
      </c>
      <c r="B72" s="536"/>
      <c r="C72" s="537"/>
      <c r="D72" s="539">
        <v>0</v>
      </c>
      <c r="E72" s="570"/>
      <c r="F72" s="536">
        <v>986</v>
      </c>
      <c r="G72" s="537"/>
      <c r="H72" s="536">
        <v>1572</v>
      </c>
      <c r="I72" s="537"/>
      <c r="J72" s="536">
        <v>1654</v>
      </c>
      <c r="K72" s="537"/>
      <c r="L72" s="536">
        <v>0</v>
      </c>
      <c r="M72" s="537"/>
      <c r="N72" s="536">
        <v>1460</v>
      </c>
      <c r="O72" s="537"/>
      <c r="P72" s="536">
        <v>1647</v>
      </c>
      <c r="Q72" s="537"/>
      <c r="R72" s="536">
        <v>1155</v>
      </c>
      <c r="S72" s="537"/>
      <c r="T72" s="536">
        <v>1217</v>
      </c>
      <c r="U72" s="537"/>
      <c r="V72" s="536">
        <v>1400</v>
      </c>
      <c r="W72" s="537"/>
      <c r="X72" s="536">
        <v>1703</v>
      </c>
      <c r="Y72" s="537"/>
      <c r="Z72" s="536">
        <v>1261</v>
      </c>
      <c r="AA72" s="537"/>
      <c r="AB72" s="536">
        <v>1209</v>
      </c>
      <c r="AC72" s="537"/>
      <c r="AD72" s="536">
        <v>986</v>
      </c>
      <c r="AE72" s="537"/>
      <c r="AF72" s="536">
        <v>1184</v>
      </c>
      <c r="AG72" s="537"/>
      <c r="AH72" s="536">
        <v>1169</v>
      </c>
      <c r="AI72" s="537"/>
      <c r="AJ72" s="536">
        <v>949</v>
      </c>
      <c r="AK72" s="537"/>
      <c r="AL72" s="536">
        <v>1142</v>
      </c>
      <c r="AM72" s="537"/>
      <c r="AN72" s="536">
        <v>1219</v>
      </c>
      <c r="AO72" s="537"/>
      <c r="AP72" s="536">
        <v>1414</v>
      </c>
      <c r="AQ72" s="537"/>
      <c r="AR72" s="536">
        <f>AR70</f>
        <v>1416</v>
      </c>
      <c r="AS72" s="537"/>
      <c r="AT72" s="536">
        <f>AT70</f>
        <v>1179</v>
      </c>
      <c r="AU72" s="537"/>
      <c r="AV72" s="536">
        <f>AV70</f>
        <v>1357</v>
      </c>
      <c r="AW72" s="537"/>
      <c r="AX72" s="536">
        <f>AX70</f>
        <v>1356</v>
      </c>
      <c r="AY72" s="537"/>
      <c r="AZ72" s="536">
        <f>AZ70</f>
        <v>1390</v>
      </c>
      <c r="BA72" s="537"/>
      <c r="BB72" s="536">
        <f>BB70</f>
        <v>1269</v>
      </c>
      <c r="BC72" s="537"/>
      <c r="BD72" s="536">
        <f>BD70</f>
        <v>1497</v>
      </c>
      <c r="BE72" s="537"/>
      <c r="BF72" s="536">
        <f>BF70</f>
        <v>1538</v>
      </c>
      <c r="BG72" s="537"/>
      <c r="BH72" s="536">
        <f>BH70</f>
        <v>1298</v>
      </c>
      <c r="BI72" s="537"/>
      <c r="BJ72" s="536">
        <f>BJ70</f>
        <v>1427</v>
      </c>
      <c r="BK72" s="537"/>
      <c r="BL72" s="536">
        <f>BL70</f>
        <v>1530</v>
      </c>
      <c r="BM72" s="537"/>
      <c r="BN72" s="536">
        <f>BN70</f>
        <v>1306</v>
      </c>
      <c r="BO72" s="537"/>
      <c r="BP72" s="536">
        <f>BP70</f>
        <v>1414</v>
      </c>
      <c r="BQ72" s="537"/>
      <c r="BR72" s="536">
        <f>BR70</f>
        <v>1311</v>
      </c>
      <c r="BS72" s="537"/>
      <c r="BT72" s="536">
        <f>BT70</f>
        <v>1280</v>
      </c>
      <c r="BU72" s="537"/>
      <c r="BV72" s="536">
        <f>BV70</f>
        <v>1539</v>
      </c>
      <c r="BW72" s="537"/>
      <c r="BX72" s="536">
        <v>905</v>
      </c>
      <c r="BY72" s="537"/>
      <c r="BZ72" s="536">
        <f>BZ70</f>
        <v>1550</v>
      </c>
      <c r="CA72" s="537"/>
      <c r="CB72" s="536">
        <f>CB70</f>
        <v>1764</v>
      </c>
      <c r="CC72" s="537"/>
      <c r="CD72" s="536">
        <f>CD70</f>
        <v>1455</v>
      </c>
      <c r="CE72" s="537"/>
      <c r="CF72" s="536">
        <f>CF70</f>
        <v>1740</v>
      </c>
      <c r="CG72" s="537"/>
      <c r="CH72" s="536">
        <f>CH70</f>
        <v>2093</v>
      </c>
      <c r="CI72" s="537"/>
      <c r="CJ72" s="536">
        <f>CJ70</f>
        <v>1782</v>
      </c>
      <c r="CK72" s="537"/>
      <c r="CL72" s="536">
        <f>CL70</f>
        <v>2094</v>
      </c>
      <c r="CM72" s="537"/>
      <c r="CN72" s="536">
        <v>1786</v>
      </c>
      <c r="CO72" s="537"/>
      <c r="CP72" s="536">
        <v>1593</v>
      </c>
      <c r="CQ72" s="537"/>
      <c r="CR72" s="549">
        <v>1482</v>
      </c>
      <c r="CS72" s="550"/>
      <c r="CT72" s="536">
        <v>800</v>
      </c>
      <c r="CU72" s="537"/>
      <c r="CV72" s="536">
        <v>800</v>
      </c>
      <c r="CW72" s="537"/>
      <c r="CX72" s="536">
        <v>1000</v>
      </c>
      <c r="CY72" s="537"/>
      <c r="CZ72" s="536">
        <f>CZ70</f>
        <v>1608</v>
      </c>
      <c r="DA72" s="537"/>
      <c r="DB72" s="536">
        <f>DB70</f>
        <v>1608</v>
      </c>
      <c r="DC72" s="537"/>
      <c r="DD72" s="536">
        <f>DD70</f>
        <v>1026</v>
      </c>
      <c r="DE72" s="537"/>
      <c r="DF72" s="536">
        <f>DF70</f>
        <v>0</v>
      </c>
      <c r="DG72" s="537"/>
      <c r="DH72" s="536">
        <f>DH70</f>
        <v>0</v>
      </c>
      <c r="DI72" s="537"/>
      <c r="DJ72" s="536">
        <f>DJ70</f>
        <v>0</v>
      </c>
      <c r="DK72" s="537"/>
      <c r="DL72" s="536">
        <f>DL70</f>
        <v>0</v>
      </c>
      <c r="DM72" s="537"/>
      <c r="DN72" s="536">
        <f>DN70</f>
        <v>0</v>
      </c>
      <c r="DO72" s="537"/>
      <c r="DP72" s="536">
        <f>DP70</f>
        <v>0</v>
      </c>
      <c r="DQ72" s="537"/>
    </row>
    <row r="73" spans="1:121" s="429" customFormat="1" x14ac:dyDescent="0.2">
      <c r="A73" s="427" t="s">
        <v>346</v>
      </c>
      <c r="B73" s="536"/>
      <c r="C73" s="537"/>
      <c r="D73" s="539"/>
      <c r="E73" s="570"/>
      <c r="F73" s="536"/>
      <c r="G73" s="537"/>
      <c r="H73" s="536">
        <v>1253</v>
      </c>
      <c r="I73" s="537"/>
      <c r="J73" s="536">
        <v>1445</v>
      </c>
      <c r="K73" s="537"/>
      <c r="L73" s="536">
        <v>1065</v>
      </c>
      <c r="M73" s="537"/>
      <c r="N73" s="536">
        <v>1174</v>
      </c>
      <c r="O73" s="537"/>
      <c r="P73" s="536">
        <v>1252</v>
      </c>
      <c r="Q73" s="537"/>
      <c r="R73" s="536">
        <v>1268</v>
      </c>
      <c r="S73" s="537"/>
      <c r="T73" s="536">
        <v>1140</v>
      </c>
      <c r="U73" s="537"/>
      <c r="V73" s="536">
        <v>1457</v>
      </c>
      <c r="W73" s="537"/>
      <c r="X73" s="536">
        <v>1368</v>
      </c>
      <c r="Y73" s="537"/>
      <c r="Z73" s="536">
        <f>producao!AT42</f>
        <v>1220</v>
      </c>
      <c r="AA73" s="537"/>
      <c r="AB73" s="536">
        <f>producao!AU42</f>
        <v>1129</v>
      </c>
      <c r="AC73" s="537"/>
      <c r="AD73" s="536">
        <v>884</v>
      </c>
      <c r="AE73" s="537"/>
      <c r="AF73" s="536">
        <v>1132</v>
      </c>
      <c r="AG73" s="537"/>
      <c r="AH73" s="536">
        <v>1085</v>
      </c>
      <c r="AI73" s="537"/>
      <c r="AJ73" s="536">
        <v>1083</v>
      </c>
      <c r="AK73" s="537"/>
      <c r="AL73" s="536">
        <v>1084</v>
      </c>
      <c r="AM73" s="537"/>
      <c r="AN73" s="536">
        <f>producao!BC55</f>
        <v>1063</v>
      </c>
      <c r="AO73" s="537"/>
      <c r="AP73" s="536">
        <f>producao!BD55</f>
        <v>1159</v>
      </c>
      <c r="AQ73" s="537"/>
      <c r="AR73" s="536">
        <f>producao!BG55</f>
        <v>1239</v>
      </c>
      <c r="AS73" s="537"/>
      <c r="AT73" s="536">
        <f>producao!BM55</f>
        <v>1239</v>
      </c>
      <c r="AU73" s="537"/>
      <c r="AV73" s="536">
        <f>producao!BO55</f>
        <v>1238</v>
      </c>
      <c r="AW73" s="537"/>
      <c r="AX73" s="536">
        <f>producao!BP55</f>
        <v>1244</v>
      </c>
      <c r="AY73" s="537"/>
      <c r="AZ73" s="536">
        <f>producao!BQ55</f>
        <v>1181</v>
      </c>
      <c r="BA73" s="537"/>
      <c r="BB73" s="536">
        <f>producao!BR55</f>
        <v>1104</v>
      </c>
      <c r="BC73" s="537"/>
      <c r="BD73" s="536">
        <f>producao!BS55</f>
        <v>1196</v>
      </c>
      <c r="BE73" s="537"/>
      <c r="BF73" s="536">
        <f>producao!BT55</f>
        <v>1171</v>
      </c>
      <c r="BG73" s="537"/>
      <c r="BH73" s="536">
        <f>producao!BU55</f>
        <v>1115</v>
      </c>
      <c r="BI73" s="537"/>
      <c r="BJ73" s="536">
        <f>producao!BV55</f>
        <v>1407</v>
      </c>
      <c r="BK73" s="537"/>
      <c r="BL73" s="536">
        <f>producao!BW55</f>
        <v>1277</v>
      </c>
      <c r="BM73" s="537"/>
      <c r="BN73" s="536">
        <f>producao!BX55</f>
        <v>1177</v>
      </c>
      <c r="BO73" s="537"/>
      <c r="BP73" s="536">
        <f>producao!BY55</f>
        <v>1381</v>
      </c>
      <c r="BQ73" s="537"/>
      <c r="BR73" s="536">
        <f>producao!BZ55</f>
        <v>1258</v>
      </c>
      <c r="BS73" s="537"/>
      <c r="BT73" s="536">
        <f>producao!CA55</f>
        <v>1194</v>
      </c>
      <c r="BU73" s="537"/>
      <c r="BV73" s="536">
        <f>producao!CB55</f>
        <v>1386</v>
      </c>
      <c r="BW73" s="537"/>
      <c r="BX73" s="536">
        <f>producao!CC42</f>
        <v>1349</v>
      </c>
      <c r="BY73" s="537"/>
      <c r="BZ73" s="536">
        <f>producao!BZ55</f>
        <v>1258</v>
      </c>
      <c r="CA73" s="537"/>
      <c r="CB73" s="536">
        <f>producao!CA55</f>
        <v>1194</v>
      </c>
      <c r="CC73" s="537"/>
      <c r="CD73" s="536">
        <f>producao!CF55</f>
        <v>1275</v>
      </c>
      <c r="CE73" s="537"/>
      <c r="CF73" s="536">
        <f>producao!CG55</f>
        <v>1485</v>
      </c>
      <c r="CG73" s="537"/>
      <c r="CH73" s="536">
        <f>producao!CH55</f>
        <v>1795</v>
      </c>
      <c r="CI73" s="537"/>
      <c r="CJ73" s="536">
        <f>producao!CI55</f>
        <v>1558</v>
      </c>
      <c r="CK73" s="537"/>
      <c r="CL73" s="536">
        <f>producao!CJ55</f>
        <v>1846</v>
      </c>
      <c r="CM73" s="537"/>
      <c r="CN73" s="536">
        <f>producao!CK55</f>
        <v>1681</v>
      </c>
      <c r="CO73" s="537"/>
      <c r="CP73" s="536">
        <f>producao!CL55</f>
        <v>1400</v>
      </c>
      <c r="CQ73" s="537"/>
      <c r="CR73" s="536">
        <f>producao!CM55</f>
        <v>1482</v>
      </c>
      <c r="CS73" s="537"/>
      <c r="CT73" s="536">
        <f>producao!CN55</f>
        <v>1423</v>
      </c>
      <c r="CU73" s="537"/>
      <c r="CV73" s="536">
        <f>producao!CO55</f>
        <v>1462</v>
      </c>
      <c r="CW73" s="537"/>
      <c r="CX73" s="536">
        <f>producao!CV55</f>
        <v>1540</v>
      </c>
      <c r="CY73" s="537"/>
      <c r="CZ73" s="536">
        <v>2027</v>
      </c>
      <c r="DA73" s="537"/>
      <c r="DB73" s="536">
        <v>2227</v>
      </c>
      <c r="DC73" s="537"/>
      <c r="DD73" s="536">
        <v>1633</v>
      </c>
      <c r="DE73" s="537"/>
      <c r="DF73" s="536" t="e">
        <f>producao!#REF!</f>
        <v>#REF!</v>
      </c>
      <c r="DG73" s="537"/>
      <c r="DH73" s="536" t="e">
        <f>producao!#REF!</f>
        <v>#REF!</v>
      </c>
      <c r="DI73" s="537"/>
      <c r="DJ73" s="536">
        <f>producao!DT55</f>
        <v>0</v>
      </c>
      <c r="DK73" s="537"/>
      <c r="DL73" s="536">
        <f>producao!DV55</f>
        <v>0</v>
      </c>
      <c r="DM73" s="537"/>
      <c r="DN73" s="536">
        <f>producao!DX55</f>
        <v>0</v>
      </c>
      <c r="DO73" s="537"/>
      <c r="DP73" s="536">
        <f>producao!DZ55</f>
        <v>0</v>
      </c>
      <c r="DQ73" s="537"/>
    </row>
    <row r="74" spans="1:121" s="429" customFormat="1" x14ac:dyDescent="0.2">
      <c r="A74" s="427" t="s">
        <v>347</v>
      </c>
      <c r="B74" s="536"/>
      <c r="C74" s="537"/>
      <c r="D74" s="539"/>
      <c r="E74" s="570"/>
      <c r="F74" s="536"/>
      <c r="G74" s="537"/>
      <c r="H74" s="536">
        <v>1040</v>
      </c>
      <c r="I74" s="537"/>
      <c r="J74" s="536">
        <v>1286</v>
      </c>
      <c r="K74" s="537"/>
      <c r="L74" s="536">
        <v>898</v>
      </c>
      <c r="M74" s="537"/>
      <c r="N74" s="536">
        <v>1111</v>
      </c>
      <c r="O74" s="537"/>
      <c r="P74" s="536">
        <v>925</v>
      </c>
      <c r="Q74" s="537"/>
      <c r="R74" s="536">
        <v>1155</v>
      </c>
      <c r="S74" s="537"/>
      <c r="T74" s="536">
        <v>991</v>
      </c>
      <c r="U74" s="537"/>
      <c r="V74" s="536">
        <v>1201</v>
      </c>
      <c r="W74" s="537"/>
      <c r="X74" s="536">
        <v>1318</v>
      </c>
      <c r="Y74" s="537"/>
      <c r="Z74" s="536">
        <f>producao!AT43</f>
        <v>1039</v>
      </c>
      <c r="AA74" s="537"/>
      <c r="AB74" s="536">
        <f>producao!AU43</f>
        <v>947</v>
      </c>
      <c r="AC74" s="537"/>
      <c r="AD74" s="536">
        <f>producao!AV43</f>
        <v>705</v>
      </c>
      <c r="AE74" s="537"/>
      <c r="AF74" s="536">
        <f>producao!AW43</f>
        <v>1019</v>
      </c>
      <c r="AG74" s="537"/>
      <c r="AH74" s="536">
        <f>producao!AX43</f>
        <v>977</v>
      </c>
      <c r="AI74" s="537"/>
      <c r="AJ74" s="536">
        <f>producao!AY43</f>
        <v>949</v>
      </c>
      <c r="AK74" s="537"/>
      <c r="AL74" s="536">
        <f>producao!AZ43</f>
        <v>1033</v>
      </c>
      <c r="AM74" s="537"/>
      <c r="AN74" s="536">
        <f>producao!BC43</f>
        <v>1166</v>
      </c>
      <c r="AO74" s="537"/>
      <c r="AP74" s="536">
        <f>producao!BD43</f>
        <v>1173</v>
      </c>
      <c r="AQ74" s="537"/>
      <c r="AR74" s="536">
        <f>producao!BG43</f>
        <v>1134</v>
      </c>
      <c r="AS74" s="537"/>
      <c r="AT74" s="536">
        <f>producao!BM43</f>
        <v>1107</v>
      </c>
      <c r="AU74" s="537"/>
      <c r="AV74" s="536">
        <f>producao!BO43</f>
        <v>924</v>
      </c>
      <c r="AW74" s="537"/>
      <c r="AX74" s="536">
        <f>producao!BP43</f>
        <v>937</v>
      </c>
      <c r="AY74" s="537"/>
      <c r="AZ74" s="536">
        <f>producao!BQ43</f>
        <v>989</v>
      </c>
      <c r="BA74" s="537"/>
      <c r="BB74" s="536">
        <f>producao!BR43</f>
        <v>895</v>
      </c>
      <c r="BC74" s="537"/>
      <c r="BD74" s="536">
        <f>producao!BS43</f>
        <v>914</v>
      </c>
      <c r="BE74" s="537"/>
      <c r="BF74" s="536">
        <f>producao!BT43</f>
        <v>929</v>
      </c>
      <c r="BG74" s="537"/>
      <c r="BH74" s="536">
        <f>producao!BU43</f>
        <v>805</v>
      </c>
      <c r="BI74" s="537"/>
      <c r="BJ74" s="536">
        <f>producao!BV43</f>
        <v>1001</v>
      </c>
      <c r="BK74" s="537"/>
      <c r="BL74" s="536">
        <f>producao!BW43</f>
        <v>964</v>
      </c>
      <c r="BM74" s="537"/>
      <c r="BN74" s="536">
        <f>producao!BX43</f>
        <v>881</v>
      </c>
      <c r="BO74" s="537"/>
      <c r="BP74" s="536">
        <f>producao!BY43</f>
        <v>942</v>
      </c>
      <c r="BQ74" s="537"/>
      <c r="BR74" s="536">
        <f>producao!BZ43</f>
        <v>867</v>
      </c>
      <c r="BS74" s="537"/>
      <c r="BT74" s="536">
        <f>producao!CA43</f>
        <v>854</v>
      </c>
      <c r="BU74" s="537"/>
      <c r="BV74" s="536">
        <f>producao!CB43</f>
        <v>988</v>
      </c>
      <c r="BW74" s="537"/>
      <c r="BX74" s="536">
        <f>producao!CC43</f>
        <v>905</v>
      </c>
      <c r="BY74" s="537"/>
      <c r="BZ74" s="536">
        <f>producao!BZ43</f>
        <v>867</v>
      </c>
      <c r="CA74" s="537"/>
      <c r="CB74" s="536">
        <f>producao!CA43</f>
        <v>854</v>
      </c>
      <c r="CC74" s="537"/>
      <c r="CD74" s="536">
        <f>producao!CF43</f>
        <v>829</v>
      </c>
      <c r="CE74" s="537"/>
      <c r="CF74" s="536">
        <f>producao!CG43</f>
        <v>1043</v>
      </c>
      <c r="CG74" s="537"/>
      <c r="CH74" s="536">
        <f>producao!CH43</f>
        <v>1349</v>
      </c>
      <c r="CI74" s="537"/>
      <c r="CJ74" s="536">
        <f>producao!CI43</f>
        <v>1125</v>
      </c>
      <c r="CK74" s="537"/>
      <c r="CL74" s="536">
        <f>producao!CJ43</f>
        <v>1382</v>
      </c>
      <c r="CM74" s="537"/>
      <c r="CN74" s="536">
        <f>producao!CK43</f>
        <v>1213</v>
      </c>
      <c r="CO74" s="537"/>
      <c r="CP74" s="536">
        <f>producao!CL43</f>
        <v>896</v>
      </c>
      <c r="CQ74" s="537"/>
      <c r="CR74" s="536">
        <f>producao!CM43</f>
        <v>1009</v>
      </c>
      <c r="CS74" s="537"/>
      <c r="CT74" s="536">
        <f>producao!CN43</f>
        <v>1041</v>
      </c>
      <c r="CU74" s="537"/>
      <c r="CV74" s="536">
        <f>producao!CO43</f>
        <v>1003</v>
      </c>
      <c r="CW74" s="537"/>
      <c r="CX74" s="536">
        <f>producao!CV43</f>
        <v>1767</v>
      </c>
      <c r="CY74" s="537"/>
      <c r="CZ74" s="536">
        <v>1497</v>
      </c>
      <c r="DA74" s="537"/>
      <c r="DB74" s="536">
        <v>1497</v>
      </c>
      <c r="DC74" s="537"/>
      <c r="DD74" s="536">
        <v>1000</v>
      </c>
      <c r="DE74" s="537"/>
      <c r="DF74" s="536" t="e">
        <f>producao!#REF!</f>
        <v>#REF!</v>
      </c>
      <c r="DG74" s="537"/>
      <c r="DH74" s="536" t="e">
        <f>producao!#REF!</f>
        <v>#REF!</v>
      </c>
      <c r="DI74" s="537"/>
      <c r="DJ74" s="536">
        <f>producao!DT43</f>
        <v>0</v>
      </c>
      <c r="DK74" s="537"/>
      <c r="DL74" s="536">
        <f>producao!DV43</f>
        <v>0</v>
      </c>
      <c r="DM74" s="537"/>
      <c r="DN74" s="536">
        <f>producao!DX43</f>
        <v>0</v>
      </c>
      <c r="DO74" s="537"/>
      <c r="DP74" s="536">
        <f>producao!DZ43</f>
        <v>0</v>
      </c>
      <c r="DQ74" s="537"/>
    </row>
    <row r="75" spans="1:121" x14ac:dyDescent="0.2">
      <c r="A75" s="405"/>
      <c r="B75" s="406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  <c r="O75" s="406"/>
      <c r="P75" s="406"/>
      <c r="Q75" s="406"/>
      <c r="R75" s="406"/>
      <c r="S75" s="406"/>
      <c r="T75" s="406"/>
      <c r="U75" s="406"/>
      <c r="V75" s="406"/>
      <c r="W75" s="406"/>
      <c r="X75" s="406"/>
      <c r="Y75" s="406"/>
      <c r="Z75" s="406"/>
      <c r="AA75" s="406"/>
      <c r="AB75" s="406"/>
      <c r="AC75" s="406"/>
      <c r="AD75" s="406"/>
      <c r="AE75" s="406"/>
      <c r="AF75" s="406"/>
      <c r="AG75" s="406"/>
      <c r="AH75" s="406"/>
      <c r="AI75" s="406"/>
      <c r="AJ75" s="406"/>
      <c r="AK75" s="406"/>
      <c r="AL75" s="406"/>
      <c r="AM75" s="406"/>
      <c r="AN75" s="406"/>
      <c r="AO75" s="406"/>
      <c r="AP75" s="406"/>
      <c r="AQ75" s="406"/>
      <c r="AR75" s="406"/>
      <c r="AS75" s="406"/>
      <c r="AT75" s="406"/>
      <c r="AU75" s="406"/>
      <c r="AV75" s="406"/>
      <c r="AW75" s="406"/>
      <c r="AX75" s="406"/>
      <c r="AY75" s="406"/>
      <c r="AZ75" s="406"/>
      <c r="BA75" s="406"/>
      <c r="BB75" s="406"/>
      <c r="BC75" s="406"/>
      <c r="BD75" s="406"/>
      <c r="BE75" s="406"/>
      <c r="BF75" s="406"/>
      <c r="BG75" s="406"/>
      <c r="BH75" s="406"/>
      <c r="BI75" s="406"/>
      <c r="BJ75" s="406"/>
      <c r="BK75" s="406"/>
      <c r="BL75" s="406"/>
      <c r="BM75" s="406"/>
      <c r="BN75" s="406"/>
      <c r="BO75" s="406"/>
      <c r="BP75" s="406"/>
      <c r="BQ75" s="406"/>
      <c r="BR75" s="406"/>
      <c r="BS75" s="406"/>
      <c r="BT75" s="406"/>
      <c r="BU75" s="406"/>
      <c r="BV75" s="406"/>
      <c r="BW75" s="406"/>
      <c r="BX75" s="406"/>
      <c r="BY75" s="406"/>
      <c r="BZ75" s="406"/>
      <c r="CA75" s="406"/>
      <c r="CB75" s="406"/>
      <c r="CC75" s="406"/>
      <c r="CD75" s="406"/>
      <c r="CE75" s="406"/>
      <c r="CF75" s="406"/>
      <c r="CG75" s="406"/>
      <c r="CH75" s="406"/>
      <c r="CI75" s="406"/>
      <c r="CJ75" s="406"/>
      <c r="CK75" s="406"/>
      <c r="CL75" s="406"/>
      <c r="CM75" s="406"/>
      <c r="CN75" s="406"/>
      <c r="CO75" s="406"/>
      <c r="CP75" s="406"/>
      <c r="CQ75" s="406"/>
      <c r="CR75" s="406"/>
      <c r="CS75" s="406"/>
      <c r="CT75" s="406"/>
      <c r="CU75" s="406"/>
      <c r="CV75" s="406"/>
      <c r="CW75" s="406"/>
      <c r="CX75" s="406"/>
      <c r="CY75" s="406"/>
      <c r="CZ75" s="406"/>
      <c r="DA75" s="406"/>
      <c r="DB75" s="406"/>
      <c r="DC75" s="406"/>
      <c r="DD75" s="406"/>
      <c r="DE75" s="406"/>
      <c r="DF75" s="406"/>
      <c r="DG75" s="406"/>
      <c r="DH75" s="406"/>
      <c r="DI75" s="406"/>
      <c r="DJ75" s="406"/>
      <c r="DK75" s="406"/>
      <c r="DL75" s="406"/>
      <c r="DM75" s="406"/>
      <c r="DN75" s="406"/>
      <c r="DO75" s="406"/>
      <c r="DP75" s="406"/>
      <c r="DQ75" s="406"/>
    </row>
    <row r="76" spans="1:121" x14ac:dyDescent="0.2">
      <c r="A76" s="569" t="s">
        <v>348</v>
      </c>
      <c r="B76" s="573"/>
      <c r="C76" s="573"/>
      <c r="D76" s="573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4"/>
      <c r="Z76" s="430"/>
      <c r="AA76" s="430"/>
      <c r="AB76" s="430"/>
      <c r="AC76" s="430"/>
      <c r="AD76" s="430"/>
      <c r="AE76" s="430"/>
      <c r="AF76" s="430"/>
      <c r="AG76" s="430"/>
      <c r="AH76" s="430"/>
      <c r="AI76" s="430"/>
      <c r="AJ76" s="430"/>
      <c r="AK76" s="430"/>
      <c r="AL76" s="430"/>
      <c r="AM76" s="430"/>
      <c r="AN76" s="430"/>
      <c r="AO76" s="430"/>
      <c r="AP76" s="430"/>
      <c r="AQ76" s="430"/>
      <c r="AR76" s="430"/>
      <c r="AS76" s="430"/>
      <c r="AT76" s="430"/>
      <c r="AU76" s="430"/>
      <c r="AV76" s="430"/>
      <c r="AW76" s="430"/>
      <c r="AX76" s="430"/>
      <c r="AY76" s="430"/>
      <c r="AZ76" s="430"/>
      <c r="BA76" s="430"/>
      <c r="BB76" s="430"/>
      <c r="BC76" s="430"/>
      <c r="BD76" s="430"/>
      <c r="BE76" s="430"/>
      <c r="BF76" s="430"/>
      <c r="BG76" s="430"/>
      <c r="BH76" s="430"/>
      <c r="BI76" s="430"/>
      <c r="BJ76" s="430"/>
      <c r="BK76" s="430"/>
      <c r="BL76" s="430"/>
      <c r="BM76" s="430"/>
      <c r="BN76" s="430"/>
      <c r="BO76" s="430"/>
      <c r="BP76" s="430"/>
      <c r="BQ76" s="430"/>
      <c r="BR76" s="430"/>
      <c r="BS76" s="430"/>
      <c r="BT76" s="430"/>
      <c r="BU76" s="430"/>
      <c r="BV76" s="430"/>
      <c r="BW76" s="430"/>
      <c r="BX76" s="430"/>
      <c r="BY76" s="430"/>
      <c r="BZ76" s="430"/>
      <c r="CA76" s="430"/>
      <c r="CB76" s="430"/>
      <c r="CC76" s="430"/>
      <c r="CD76" s="430"/>
      <c r="CE76" s="430"/>
      <c r="CF76" s="430"/>
      <c r="CG76" s="430"/>
      <c r="CH76" s="430"/>
      <c r="CI76" s="430"/>
      <c r="CJ76" s="430"/>
      <c r="CK76" s="430"/>
      <c r="CL76" s="430"/>
      <c r="CM76" s="430"/>
      <c r="CN76" s="430"/>
      <c r="CO76" s="430"/>
      <c r="CP76" s="430"/>
      <c r="CQ76" s="430"/>
      <c r="CR76" s="430"/>
      <c r="CS76" s="430"/>
      <c r="CT76" s="430"/>
      <c r="CU76" s="430"/>
      <c r="CV76" s="430"/>
      <c r="CW76" s="430"/>
      <c r="CX76" s="430"/>
      <c r="CY76" s="430"/>
      <c r="CZ76" s="430"/>
      <c r="DA76" s="430"/>
      <c r="DB76" s="430"/>
      <c r="DC76" s="430"/>
      <c r="DD76" s="430"/>
      <c r="DE76" s="430"/>
      <c r="DF76" s="430"/>
      <c r="DG76" s="430"/>
      <c r="DH76" s="430"/>
      <c r="DI76" s="430"/>
      <c r="DJ76" s="430"/>
      <c r="DK76" s="430"/>
      <c r="DL76" s="430"/>
      <c r="DM76" s="430"/>
      <c r="DN76" s="430"/>
      <c r="DO76" s="430"/>
      <c r="DP76" s="430"/>
      <c r="DQ76" s="430"/>
    </row>
    <row r="77" spans="1:121" s="401" customFormat="1" x14ac:dyDescent="0.2">
      <c r="A77" s="575" t="s">
        <v>349</v>
      </c>
      <c r="B77" s="505">
        <v>44562</v>
      </c>
      <c r="C77" s="506"/>
      <c r="D77" s="505">
        <v>44593</v>
      </c>
      <c r="E77" s="506"/>
      <c r="F77" s="505">
        <v>44621</v>
      </c>
      <c r="G77" s="506"/>
      <c r="H77" s="505">
        <v>44652</v>
      </c>
      <c r="I77" s="506"/>
      <c r="J77" s="505">
        <v>44682</v>
      </c>
      <c r="K77" s="506"/>
      <c r="L77" s="505">
        <v>44713</v>
      </c>
      <c r="M77" s="506"/>
      <c r="N77" s="505">
        <v>44743</v>
      </c>
      <c r="O77" s="506"/>
      <c r="P77" s="505">
        <v>44774</v>
      </c>
      <c r="Q77" s="506"/>
      <c r="R77" s="505">
        <v>44805</v>
      </c>
      <c r="S77" s="506"/>
      <c r="T77" s="505">
        <v>44835</v>
      </c>
      <c r="U77" s="506"/>
      <c r="V77" s="505">
        <v>44866</v>
      </c>
      <c r="W77" s="506"/>
      <c r="X77" s="505">
        <v>44896</v>
      </c>
      <c r="Y77" s="506"/>
      <c r="Z77" s="505" t="e">
        <f ca="1">Z65</f>
        <v>#NAME?</v>
      </c>
      <c r="AA77" s="506"/>
      <c r="AB77" s="505" t="e">
        <f ca="1">AB65</f>
        <v>#NAME?</v>
      </c>
      <c r="AC77" s="506"/>
      <c r="AD77" s="505" t="e">
        <f ca="1">AD65</f>
        <v>#NAME?</v>
      </c>
      <c r="AE77" s="506"/>
      <c r="AF77" s="505" t="e">
        <f ca="1">AF65</f>
        <v>#NAME?</v>
      </c>
      <c r="AG77" s="506"/>
      <c r="AH77" s="505" t="e">
        <f ca="1">AH65</f>
        <v>#NAME?</v>
      </c>
      <c r="AI77" s="506"/>
      <c r="AJ77" s="505" t="e">
        <f ca="1">AJ65</f>
        <v>#NAME?</v>
      </c>
      <c r="AK77" s="506"/>
      <c r="AL77" s="505" t="e">
        <f ca="1">AL65</f>
        <v>#NAME?</v>
      </c>
      <c r="AM77" s="506"/>
      <c r="AN77" s="505" t="e">
        <f ca="1">AN65</f>
        <v>#NAME?</v>
      </c>
      <c r="AO77" s="506"/>
      <c r="AP77" s="505" t="e">
        <f ca="1">AP65</f>
        <v>#NAME?</v>
      </c>
      <c r="AQ77" s="506"/>
      <c r="AR77" s="505" t="e">
        <f ca="1">AR65</f>
        <v>#NAME?</v>
      </c>
      <c r="AS77" s="506"/>
      <c r="AT77" s="505" t="e">
        <f ca="1">AT65</f>
        <v>#NAME?</v>
      </c>
      <c r="AU77" s="506"/>
      <c r="AV77" s="505" t="e">
        <f ca="1">AV65</f>
        <v>#NAME?</v>
      </c>
      <c r="AW77" s="506"/>
      <c r="AX77" s="505" t="e">
        <f ca="1">AX65</f>
        <v>#NAME?</v>
      </c>
      <c r="AY77" s="506"/>
      <c r="AZ77" s="505" t="e">
        <f ca="1">AZ$8</f>
        <v>#NAME?</v>
      </c>
      <c r="BA77" s="506"/>
      <c r="BB77" s="505" t="e">
        <f ca="1">BB$8</f>
        <v>#NAME?</v>
      </c>
      <c r="BC77" s="506"/>
      <c r="BD77" s="505" t="e">
        <f ca="1">BD$8</f>
        <v>#NAME?</v>
      </c>
      <c r="BE77" s="506"/>
      <c r="BF77" s="505" t="e">
        <f ca="1">BF$8</f>
        <v>#NAME?</v>
      </c>
      <c r="BG77" s="506"/>
      <c r="BH77" s="505" t="e">
        <f ca="1">BH$8</f>
        <v>#NAME?</v>
      </c>
      <c r="BI77" s="506"/>
      <c r="BJ77" s="505" t="e">
        <f ca="1">BJ$8</f>
        <v>#NAME?</v>
      </c>
      <c r="BK77" s="506"/>
      <c r="BL77" s="505" t="e">
        <f ca="1">BL$8</f>
        <v>#NAME?</v>
      </c>
      <c r="BM77" s="506"/>
      <c r="BN77" s="505" t="e">
        <f ca="1">BN$8</f>
        <v>#NAME?</v>
      </c>
      <c r="BO77" s="506"/>
      <c r="BP77" s="505" t="e">
        <f ca="1">BP$8</f>
        <v>#NAME?</v>
      </c>
      <c r="BQ77" s="506"/>
      <c r="BR77" s="505" t="e">
        <f ca="1">BR$8</f>
        <v>#NAME?</v>
      </c>
      <c r="BS77" s="506"/>
      <c r="BT77" s="505" t="e">
        <f ca="1">BT$8</f>
        <v>#NAME?</v>
      </c>
      <c r="BU77" s="506"/>
      <c r="BV77" s="505" t="e">
        <f ca="1">BV$8</f>
        <v>#NAME?</v>
      </c>
      <c r="BW77" s="506"/>
      <c r="BX77" s="505" t="e">
        <f ca="1">BX$8</f>
        <v>#NAME?</v>
      </c>
      <c r="BY77" s="506"/>
      <c r="BZ77" s="505" t="e">
        <f ca="1">BZ$8</f>
        <v>#NAME?</v>
      </c>
      <c r="CA77" s="506"/>
      <c r="CB77" s="505" t="e">
        <f ca="1">CB$8</f>
        <v>#NAME?</v>
      </c>
      <c r="CC77" s="506"/>
      <c r="CD77" s="505" t="e">
        <f ca="1">CD$8</f>
        <v>#NAME?</v>
      </c>
      <c r="CE77" s="506"/>
      <c r="CF77" s="505" t="e">
        <f ca="1">CF$8</f>
        <v>#NAME?</v>
      </c>
      <c r="CG77" s="506"/>
      <c r="CH77" s="505" t="e">
        <f ca="1">CH$8</f>
        <v>#NAME?</v>
      </c>
      <c r="CI77" s="506"/>
      <c r="CJ77" s="505" t="e">
        <f ca="1">CJ$8</f>
        <v>#NAME?</v>
      </c>
      <c r="CK77" s="506"/>
      <c r="CL77" s="505" t="e">
        <f ca="1">CL$8</f>
        <v>#NAME?</v>
      </c>
      <c r="CM77" s="506"/>
      <c r="CN77" s="505" t="e">
        <f ca="1">CN$8</f>
        <v>#NAME?</v>
      </c>
      <c r="CO77" s="506"/>
      <c r="CP77" s="505" t="e">
        <f ca="1">CP$8</f>
        <v>#NAME?</v>
      </c>
      <c r="CQ77" s="506"/>
      <c r="CR77" s="505" t="e">
        <f ca="1">CR$8</f>
        <v>#NAME?</v>
      </c>
      <c r="CS77" s="506"/>
      <c r="CT77" s="505" t="e">
        <f ca="1">CT$8</f>
        <v>#NAME?</v>
      </c>
      <c r="CU77" s="506"/>
      <c r="CV77" s="505" t="e">
        <f ca="1">CV$8</f>
        <v>#NAME?</v>
      </c>
      <c r="CW77" s="506"/>
      <c r="CX77" s="505" t="e">
        <f ca="1">CX$8</f>
        <v>#NAME?</v>
      </c>
      <c r="CY77" s="506"/>
      <c r="CZ77" s="505" t="e">
        <f ca="1">CZ$8</f>
        <v>#NAME?</v>
      </c>
      <c r="DA77" s="506"/>
      <c r="DB77" s="505" t="e">
        <f ca="1">DB$8</f>
        <v>#NAME?</v>
      </c>
      <c r="DC77" s="506"/>
      <c r="DD77" s="505" t="e">
        <f ca="1">DD$8</f>
        <v>#NAME?</v>
      </c>
      <c r="DE77" s="506"/>
      <c r="DF77" s="505" t="e">
        <f ca="1">DF$8</f>
        <v>#NAME?</v>
      </c>
      <c r="DG77" s="506"/>
      <c r="DH77" s="505" t="e">
        <f ca="1">DH$8</f>
        <v>#NAME?</v>
      </c>
      <c r="DI77" s="506"/>
      <c r="DJ77" s="505" t="e">
        <f ca="1">DJ$8</f>
        <v>#NAME?</v>
      </c>
      <c r="DK77" s="506"/>
      <c r="DL77" s="505" t="e">
        <f ca="1">DL$8</f>
        <v>#NAME?</v>
      </c>
      <c r="DM77" s="506"/>
      <c r="DN77" s="505" t="e">
        <f ca="1">DN$8</f>
        <v>#NAME?</v>
      </c>
      <c r="DO77" s="506"/>
      <c r="DP77" s="505" t="e">
        <f ca="1">DP$8</f>
        <v>#NAME?</v>
      </c>
      <c r="DQ77" s="506"/>
    </row>
    <row r="78" spans="1:121" ht="25.5" x14ac:dyDescent="0.2">
      <c r="A78" s="575"/>
      <c r="B78" s="431" t="s">
        <v>350</v>
      </c>
      <c r="C78" s="431" t="s">
        <v>351</v>
      </c>
      <c r="D78" s="431" t="s">
        <v>350</v>
      </c>
      <c r="E78" s="431" t="s">
        <v>351</v>
      </c>
      <c r="F78" s="431" t="s">
        <v>350</v>
      </c>
      <c r="G78" s="431" t="s">
        <v>351</v>
      </c>
      <c r="H78" s="431" t="s">
        <v>350</v>
      </c>
      <c r="I78" s="431" t="s">
        <v>351</v>
      </c>
      <c r="J78" s="431" t="s">
        <v>350</v>
      </c>
      <c r="K78" s="431" t="s">
        <v>351</v>
      </c>
      <c r="L78" s="431" t="s">
        <v>350</v>
      </c>
      <c r="M78" s="431" t="s">
        <v>351</v>
      </c>
      <c r="N78" s="431" t="s">
        <v>350</v>
      </c>
      <c r="O78" s="431" t="s">
        <v>351</v>
      </c>
      <c r="P78" s="431" t="s">
        <v>350</v>
      </c>
      <c r="Q78" s="431" t="s">
        <v>351</v>
      </c>
      <c r="R78" s="431" t="s">
        <v>350</v>
      </c>
      <c r="S78" s="431" t="s">
        <v>351</v>
      </c>
      <c r="T78" s="431" t="s">
        <v>350</v>
      </c>
      <c r="U78" s="431" t="s">
        <v>351</v>
      </c>
      <c r="V78" s="431" t="s">
        <v>350</v>
      </c>
      <c r="W78" s="431" t="s">
        <v>351</v>
      </c>
      <c r="X78" s="431" t="s">
        <v>350</v>
      </c>
      <c r="Y78" s="431" t="s">
        <v>351</v>
      </c>
      <c r="Z78" s="431" t="s">
        <v>350</v>
      </c>
      <c r="AA78" s="431" t="s">
        <v>351</v>
      </c>
      <c r="AB78" s="431" t="s">
        <v>350</v>
      </c>
      <c r="AC78" s="431" t="s">
        <v>351</v>
      </c>
      <c r="AD78" s="431" t="s">
        <v>350</v>
      </c>
      <c r="AE78" s="431" t="s">
        <v>351</v>
      </c>
      <c r="AF78" s="431" t="s">
        <v>350</v>
      </c>
      <c r="AG78" s="431" t="s">
        <v>351</v>
      </c>
      <c r="AH78" s="431" t="s">
        <v>350</v>
      </c>
      <c r="AI78" s="431" t="s">
        <v>351</v>
      </c>
      <c r="AJ78" s="431" t="s">
        <v>350</v>
      </c>
      <c r="AK78" s="431" t="s">
        <v>351</v>
      </c>
      <c r="AL78" s="431" t="s">
        <v>350</v>
      </c>
      <c r="AM78" s="431" t="s">
        <v>351</v>
      </c>
      <c r="AN78" s="431" t="s">
        <v>350</v>
      </c>
      <c r="AO78" s="431" t="s">
        <v>351</v>
      </c>
      <c r="AP78" s="431" t="s">
        <v>350</v>
      </c>
      <c r="AQ78" s="431" t="s">
        <v>351</v>
      </c>
      <c r="AR78" s="431" t="s">
        <v>350</v>
      </c>
      <c r="AS78" s="431" t="s">
        <v>351</v>
      </c>
      <c r="AT78" s="431" t="s">
        <v>350</v>
      </c>
      <c r="AU78" s="431" t="s">
        <v>351</v>
      </c>
      <c r="AV78" s="431" t="s">
        <v>350</v>
      </c>
      <c r="AW78" s="431" t="s">
        <v>351</v>
      </c>
      <c r="AX78" s="431" t="s">
        <v>350</v>
      </c>
      <c r="AY78" s="431" t="s">
        <v>351</v>
      </c>
      <c r="AZ78" s="431" t="s">
        <v>350</v>
      </c>
      <c r="BA78" s="431" t="s">
        <v>351</v>
      </c>
      <c r="BB78" s="431" t="s">
        <v>350</v>
      </c>
      <c r="BC78" s="431" t="s">
        <v>351</v>
      </c>
      <c r="BD78" s="431" t="s">
        <v>350</v>
      </c>
      <c r="BE78" s="431" t="s">
        <v>351</v>
      </c>
      <c r="BF78" s="431" t="s">
        <v>350</v>
      </c>
      <c r="BG78" s="431" t="s">
        <v>351</v>
      </c>
      <c r="BH78" s="431" t="s">
        <v>350</v>
      </c>
      <c r="BI78" s="431" t="s">
        <v>351</v>
      </c>
      <c r="BJ78" s="431" t="s">
        <v>350</v>
      </c>
      <c r="BK78" s="431" t="s">
        <v>351</v>
      </c>
      <c r="BL78" s="431" t="s">
        <v>350</v>
      </c>
      <c r="BM78" s="431" t="s">
        <v>351</v>
      </c>
      <c r="BN78" s="431" t="s">
        <v>350</v>
      </c>
      <c r="BO78" s="431" t="s">
        <v>351</v>
      </c>
      <c r="BP78" s="431" t="s">
        <v>350</v>
      </c>
      <c r="BQ78" s="431" t="s">
        <v>351</v>
      </c>
      <c r="BR78" s="431" t="s">
        <v>350</v>
      </c>
      <c r="BS78" s="431" t="s">
        <v>351</v>
      </c>
      <c r="BT78" s="431" t="s">
        <v>350</v>
      </c>
      <c r="BU78" s="431" t="s">
        <v>351</v>
      </c>
      <c r="BV78" s="431" t="s">
        <v>350</v>
      </c>
      <c r="BW78" s="431" t="s">
        <v>351</v>
      </c>
      <c r="BX78" s="431" t="s">
        <v>350</v>
      </c>
      <c r="BY78" s="431" t="s">
        <v>351</v>
      </c>
      <c r="BZ78" s="431" t="s">
        <v>350</v>
      </c>
      <c r="CA78" s="431" t="s">
        <v>351</v>
      </c>
      <c r="CB78" s="431" t="s">
        <v>350</v>
      </c>
      <c r="CC78" s="431" t="s">
        <v>351</v>
      </c>
      <c r="CD78" s="431" t="s">
        <v>350</v>
      </c>
      <c r="CE78" s="431" t="s">
        <v>351</v>
      </c>
      <c r="CF78" s="431" t="s">
        <v>350</v>
      </c>
      <c r="CG78" s="431" t="s">
        <v>351</v>
      </c>
      <c r="CH78" s="431" t="s">
        <v>350</v>
      </c>
      <c r="CI78" s="431" t="s">
        <v>351</v>
      </c>
      <c r="CJ78" s="431" t="s">
        <v>350</v>
      </c>
      <c r="CK78" s="431" t="s">
        <v>351</v>
      </c>
      <c r="CL78" s="431" t="s">
        <v>350</v>
      </c>
      <c r="CM78" s="431" t="s">
        <v>351</v>
      </c>
      <c r="CN78" s="431" t="s">
        <v>350</v>
      </c>
      <c r="CO78" s="431" t="s">
        <v>351</v>
      </c>
      <c r="CP78" s="431" t="s">
        <v>350</v>
      </c>
      <c r="CQ78" s="431" t="s">
        <v>351</v>
      </c>
      <c r="CR78" s="431" t="s">
        <v>350</v>
      </c>
      <c r="CS78" s="431" t="s">
        <v>351</v>
      </c>
      <c r="CT78" s="431" t="s">
        <v>350</v>
      </c>
      <c r="CU78" s="431" t="s">
        <v>351</v>
      </c>
      <c r="CV78" s="431" t="s">
        <v>350</v>
      </c>
      <c r="CW78" s="431" t="s">
        <v>351</v>
      </c>
      <c r="CX78" s="431" t="s">
        <v>350</v>
      </c>
      <c r="CY78" s="431" t="s">
        <v>351</v>
      </c>
      <c r="CZ78" s="431" t="s">
        <v>350</v>
      </c>
      <c r="DA78" s="431" t="s">
        <v>351</v>
      </c>
      <c r="DB78" s="431" t="s">
        <v>350</v>
      </c>
      <c r="DC78" s="431" t="s">
        <v>351</v>
      </c>
      <c r="DD78" s="431" t="s">
        <v>350</v>
      </c>
      <c r="DE78" s="431" t="s">
        <v>351</v>
      </c>
      <c r="DF78" s="431" t="s">
        <v>350</v>
      </c>
      <c r="DG78" s="431" t="s">
        <v>351</v>
      </c>
      <c r="DH78" s="431" t="s">
        <v>350</v>
      </c>
      <c r="DI78" s="431" t="s">
        <v>351</v>
      </c>
      <c r="DJ78" s="431" t="s">
        <v>350</v>
      </c>
      <c r="DK78" s="431" t="s">
        <v>351</v>
      </c>
      <c r="DL78" s="431" t="s">
        <v>350</v>
      </c>
      <c r="DM78" s="431" t="s">
        <v>351</v>
      </c>
      <c r="DN78" s="431" t="s">
        <v>350</v>
      </c>
      <c r="DO78" s="431" t="s">
        <v>351</v>
      </c>
      <c r="DP78" s="431" t="s">
        <v>350</v>
      </c>
      <c r="DQ78" s="431" t="s">
        <v>351</v>
      </c>
    </row>
    <row r="79" spans="1:121" s="435" customFormat="1" x14ac:dyDescent="0.2">
      <c r="A79" s="432" t="s">
        <v>352</v>
      </c>
      <c r="B79" s="433">
        <v>0</v>
      </c>
      <c r="C79" s="433">
        <v>4.3E-3</v>
      </c>
      <c r="D79" s="433">
        <v>0</v>
      </c>
      <c r="E79" s="433">
        <v>4.3E-3</v>
      </c>
      <c r="F79" s="433">
        <v>0</v>
      </c>
      <c r="G79" s="433">
        <v>0</v>
      </c>
      <c r="H79" s="433" t="s">
        <v>67</v>
      </c>
      <c r="I79" s="433">
        <v>0</v>
      </c>
      <c r="J79" s="433" t="s">
        <v>67</v>
      </c>
      <c r="K79" s="433">
        <v>0</v>
      </c>
      <c r="L79" s="433">
        <v>0</v>
      </c>
      <c r="M79" s="433">
        <v>0</v>
      </c>
      <c r="N79" s="433" t="s">
        <v>67</v>
      </c>
      <c r="O79" s="433">
        <v>0</v>
      </c>
      <c r="P79" s="433" t="s">
        <v>67</v>
      </c>
      <c r="Q79" s="433">
        <v>0</v>
      </c>
      <c r="R79" s="433" t="s">
        <v>67</v>
      </c>
      <c r="S79" s="433">
        <v>0</v>
      </c>
      <c r="T79" s="433" t="s">
        <v>67</v>
      </c>
      <c r="U79" s="433">
        <v>0</v>
      </c>
      <c r="V79" s="433" t="s">
        <v>67</v>
      </c>
      <c r="W79" s="433">
        <v>0</v>
      </c>
      <c r="X79" s="433" t="s">
        <v>221</v>
      </c>
      <c r="Y79" s="433">
        <v>0</v>
      </c>
      <c r="Z79" s="433" t="s">
        <v>67</v>
      </c>
      <c r="AA79" s="433">
        <v>0</v>
      </c>
      <c r="AB79" s="433" t="s">
        <v>67</v>
      </c>
      <c r="AC79" s="433">
        <v>0</v>
      </c>
      <c r="AD79" s="433" t="s">
        <v>67</v>
      </c>
      <c r="AE79" s="433">
        <v>0</v>
      </c>
      <c r="AF79" s="433" t="s">
        <v>67</v>
      </c>
      <c r="AG79" s="433">
        <v>0</v>
      </c>
      <c r="AH79" s="433" t="s">
        <v>67</v>
      </c>
      <c r="AI79" s="433">
        <v>0</v>
      </c>
      <c r="AJ79" s="433" t="s">
        <v>67</v>
      </c>
      <c r="AK79" s="433">
        <v>0</v>
      </c>
      <c r="AL79" s="433" t="s">
        <v>67</v>
      </c>
      <c r="AM79" s="433">
        <v>0</v>
      </c>
      <c r="AN79" s="433" t="s">
        <v>67</v>
      </c>
      <c r="AO79" s="433">
        <v>0</v>
      </c>
      <c r="AP79" s="433"/>
      <c r="AQ79" s="433">
        <v>2E-3</v>
      </c>
      <c r="AR79" s="433" t="s">
        <v>67</v>
      </c>
      <c r="AS79" s="433">
        <v>0</v>
      </c>
      <c r="AT79" s="433" t="s">
        <v>67</v>
      </c>
      <c r="AU79" s="433">
        <v>1.1999999999999999E-3</v>
      </c>
      <c r="AV79" s="433" t="s">
        <v>67</v>
      </c>
      <c r="AW79" s="433">
        <v>0</v>
      </c>
      <c r="AX79" s="433" t="s">
        <v>67</v>
      </c>
      <c r="AY79" s="433">
        <v>5.0000000000000001E-4</v>
      </c>
      <c r="AZ79" s="433" t="s">
        <v>67</v>
      </c>
      <c r="BA79" s="433">
        <v>3.5000000000000001E-3</v>
      </c>
      <c r="BB79" s="433" t="s">
        <v>67</v>
      </c>
      <c r="BC79" s="433">
        <v>4.4999999999999997E-3</v>
      </c>
      <c r="BD79" s="433" t="s">
        <v>353</v>
      </c>
      <c r="BE79" s="433">
        <v>5.0000000000000001E-4</v>
      </c>
      <c r="BF79" s="433" t="s">
        <v>67</v>
      </c>
      <c r="BG79" s="433">
        <v>8.9999999999999998E-4</v>
      </c>
      <c r="BH79" s="433" t="s">
        <v>67</v>
      </c>
      <c r="BI79" s="433">
        <v>1.4E-3</v>
      </c>
      <c r="BJ79" s="433" t="s">
        <v>67</v>
      </c>
      <c r="BK79" s="433">
        <v>1E-3</v>
      </c>
      <c r="BL79" s="433" t="s">
        <v>67</v>
      </c>
      <c r="BM79" s="433">
        <v>1.8E-3</v>
      </c>
      <c r="BN79" s="433" t="s">
        <v>354</v>
      </c>
      <c r="BO79" s="433">
        <v>0</v>
      </c>
      <c r="BP79" s="433" t="s">
        <v>67</v>
      </c>
      <c r="BQ79" s="433">
        <v>4.0000000000000002E-4</v>
      </c>
      <c r="BR79" s="433" t="s">
        <v>67</v>
      </c>
      <c r="BS79" s="433">
        <v>0</v>
      </c>
      <c r="BT79" s="433" t="s">
        <v>67</v>
      </c>
      <c r="BU79" s="433">
        <v>2.0000000000000001E-4</v>
      </c>
      <c r="BV79" s="433" t="s">
        <v>67</v>
      </c>
      <c r="BW79" s="433">
        <v>0</v>
      </c>
      <c r="BX79" s="433" t="s">
        <v>67</v>
      </c>
      <c r="BY79" s="433">
        <v>2.0000000000000001E-4</v>
      </c>
      <c r="BZ79" s="433" t="s">
        <v>67</v>
      </c>
      <c r="CA79" s="433">
        <v>0.42</v>
      </c>
      <c r="CB79" s="433" t="s">
        <v>67</v>
      </c>
      <c r="CC79" s="433">
        <v>0.31</v>
      </c>
      <c r="CD79" s="433" t="s">
        <v>67</v>
      </c>
      <c r="CE79" s="433">
        <v>0</v>
      </c>
      <c r="CF79" s="433" t="s">
        <v>67</v>
      </c>
      <c r="CG79" s="433">
        <v>0.5544</v>
      </c>
      <c r="CH79" s="433" t="s">
        <v>67</v>
      </c>
      <c r="CI79" s="433">
        <v>0.81359999999999999</v>
      </c>
      <c r="CJ79" s="433" t="s">
        <v>67</v>
      </c>
      <c r="CK79" s="433">
        <v>2E-3</v>
      </c>
      <c r="CL79" s="433" t="s">
        <v>67</v>
      </c>
      <c r="CM79" s="433">
        <v>2.0000000000000001E-4</v>
      </c>
      <c r="CN79" s="433" t="s">
        <v>67</v>
      </c>
      <c r="CO79" s="433">
        <v>5.9999999999999995E-4</v>
      </c>
      <c r="CP79" s="433" t="s">
        <v>67</v>
      </c>
      <c r="CQ79" s="433">
        <v>1E-3</v>
      </c>
      <c r="CR79" s="433" t="s">
        <v>67</v>
      </c>
      <c r="CS79" s="434">
        <v>1E-3</v>
      </c>
      <c r="CT79" s="433" t="s">
        <v>67</v>
      </c>
      <c r="CU79" s="433">
        <v>6.9999999999999999E-4</v>
      </c>
      <c r="CV79" s="433" t="s">
        <v>67</v>
      </c>
      <c r="CW79" s="433">
        <v>8.0000000000000004E-4</v>
      </c>
      <c r="CX79" s="433" t="s">
        <v>67</v>
      </c>
      <c r="CY79" s="433">
        <v>0</v>
      </c>
      <c r="CZ79" s="433" t="s">
        <v>67</v>
      </c>
      <c r="DA79" s="433">
        <v>5.0000000000000001E-4</v>
      </c>
      <c r="DB79" s="433" t="s">
        <v>67</v>
      </c>
      <c r="DC79" s="433">
        <v>8.9999999999999998E-4</v>
      </c>
      <c r="DD79" s="433" t="s">
        <v>67</v>
      </c>
      <c r="DE79" s="433">
        <v>1.8896658896658898E-3</v>
      </c>
      <c r="DF79" s="433"/>
      <c r="DG79" s="433"/>
      <c r="DH79" s="433"/>
      <c r="DI79" s="433"/>
      <c r="DJ79" s="433"/>
      <c r="DK79" s="433"/>
      <c r="DL79" s="433"/>
      <c r="DM79" s="433"/>
      <c r="DN79" s="433"/>
      <c r="DO79" s="433"/>
      <c r="DP79" s="433"/>
      <c r="DQ79" s="433"/>
    </row>
    <row r="80" spans="1:121" s="435" customFormat="1" x14ac:dyDescent="0.2">
      <c r="A80" s="432" t="s">
        <v>355</v>
      </c>
      <c r="B80" s="433">
        <v>0</v>
      </c>
      <c r="C80" s="433">
        <v>0</v>
      </c>
      <c r="D80" s="433">
        <v>0</v>
      </c>
      <c r="E80" s="433">
        <v>0</v>
      </c>
      <c r="F80" s="433">
        <v>0</v>
      </c>
      <c r="G80" s="433">
        <v>0</v>
      </c>
      <c r="H80" s="433" t="s">
        <v>67</v>
      </c>
      <c r="I80" s="433" t="s">
        <v>67</v>
      </c>
      <c r="J80" s="433" t="s">
        <v>67</v>
      </c>
      <c r="K80" s="433" t="s">
        <v>67</v>
      </c>
      <c r="L80" s="433">
        <v>0</v>
      </c>
      <c r="M80" s="433">
        <v>0</v>
      </c>
      <c r="N80" s="433" t="s">
        <v>67</v>
      </c>
      <c r="O80" s="433">
        <v>0</v>
      </c>
      <c r="P80" s="433" t="s">
        <v>67</v>
      </c>
      <c r="Q80" s="433">
        <v>0</v>
      </c>
      <c r="R80" s="433" t="s">
        <v>67</v>
      </c>
      <c r="S80" s="433">
        <v>0</v>
      </c>
      <c r="T80" s="433" t="s">
        <v>67</v>
      </c>
      <c r="U80" s="433">
        <v>0</v>
      </c>
      <c r="V80" s="433" t="s">
        <v>67</v>
      </c>
      <c r="W80" s="433">
        <v>0</v>
      </c>
      <c r="X80" s="433" t="s">
        <v>221</v>
      </c>
      <c r="Y80" s="433">
        <v>0</v>
      </c>
      <c r="Z80" s="433" t="s">
        <v>67</v>
      </c>
      <c r="AA80" s="433">
        <v>0</v>
      </c>
      <c r="AB80" s="433" t="s">
        <v>67</v>
      </c>
      <c r="AC80" s="433">
        <v>0</v>
      </c>
      <c r="AD80" s="433" t="s">
        <v>67</v>
      </c>
      <c r="AE80" s="433">
        <v>0</v>
      </c>
      <c r="AF80" s="433" t="s">
        <v>67</v>
      </c>
      <c r="AG80" s="433">
        <v>0</v>
      </c>
      <c r="AH80" s="433" t="s">
        <v>67</v>
      </c>
      <c r="AI80" s="433">
        <v>0</v>
      </c>
      <c r="AJ80" s="433" t="s">
        <v>67</v>
      </c>
      <c r="AK80" s="433">
        <v>0</v>
      </c>
      <c r="AL80" s="433" t="s">
        <v>67</v>
      </c>
      <c r="AM80" s="433">
        <v>0</v>
      </c>
      <c r="AN80" s="433" t="s">
        <v>67</v>
      </c>
      <c r="AO80" s="433">
        <v>0</v>
      </c>
      <c r="AP80" s="433"/>
      <c r="AQ80" s="433">
        <v>0</v>
      </c>
      <c r="AR80" s="433" t="s">
        <v>67</v>
      </c>
      <c r="AS80" s="433">
        <v>1E-4</v>
      </c>
      <c r="AT80" s="433" t="s">
        <v>67</v>
      </c>
      <c r="AU80" s="433">
        <v>0</v>
      </c>
      <c r="AV80" s="433" t="s">
        <v>67</v>
      </c>
      <c r="AW80" s="433">
        <v>0</v>
      </c>
      <c r="AX80" s="433" t="s">
        <v>67</v>
      </c>
      <c r="AY80" s="433">
        <v>0</v>
      </c>
      <c r="AZ80" s="433" t="s">
        <v>67</v>
      </c>
      <c r="BA80" s="433">
        <v>0</v>
      </c>
      <c r="BB80" s="433" t="s">
        <v>67</v>
      </c>
      <c r="BC80" s="433">
        <v>0</v>
      </c>
      <c r="BD80" s="433" t="s">
        <v>353</v>
      </c>
      <c r="BE80" s="433">
        <v>0</v>
      </c>
      <c r="BF80" s="433" t="s">
        <v>67</v>
      </c>
      <c r="BG80" s="433">
        <v>1E-4</v>
      </c>
      <c r="BH80" s="433" t="s">
        <v>67</v>
      </c>
      <c r="BI80" s="433">
        <v>0</v>
      </c>
      <c r="BJ80" s="433" t="s">
        <v>67</v>
      </c>
      <c r="BK80" s="433">
        <v>0</v>
      </c>
      <c r="BL80" s="433" t="s">
        <v>67</v>
      </c>
      <c r="BM80" s="433">
        <v>0</v>
      </c>
      <c r="BN80" s="433" t="s">
        <v>354</v>
      </c>
      <c r="BO80" s="433">
        <v>0</v>
      </c>
      <c r="BP80" s="433" t="s">
        <v>67</v>
      </c>
      <c r="BQ80" s="433">
        <v>0</v>
      </c>
      <c r="BR80" s="433" t="s">
        <v>67</v>
      </c>
      <c r="BS80" s="433">
        <v>0</v>
      </c>
      <c r="BT80" s="433" t="s">
        <v>67</v>
      </c>
      <c r="BU80" s="433">
        <v>0</v>
      </c>
      <c r="BV80" s="433" t="s">
        <v>67</v>
      </c>
      <c r="BW80" s="433">
        <v>0</v>
      </c>
      <c r="BX80" s="433" t="s">
        <v>67</v>
      </c>
      <c r="BY80" s="433">
        <v>4.0000000000000002E-4</v>
      </c>
      <c r="BZ80" s="433" t="s">
        <v>67</v>
      </c>
      <c r="CA80" s="433">
        <v>0</v>
      </c>
      <c r="CB80" s="433" t="s">
        <v>67</v>
      </c>
      <c r="CC80" s="433">
        <v>0</v>
      </c>
      <c r="CD80" s="433" t="s">
        <v>67</v>
      </c>
      <c r="CE80" s="433">
        <v>0</v>
      </c>
      <c r="CF80" s="433" t="s">
        <v>67</v>
      </c>
      <c r="CG80" s="433">
        <v>0</v>
      </c>
      <c r="CH80" s="433" t="s">
        <v>67</v>
      </c>
      <c r="CI80" s="433">
        <v>0</v>
      </c>
      <c r="CJ80" s="433" t="s">
        <v>67</v>
      </c>
      <c r="CK80" s="433">
        <v>0</v>
      </c>
      <c r="CL80" s="433" t="s">
        <v>67</v>
      </c>
      <c r="CM80" s="433">
        <v>0</v>
      </c>
      <c r="CN80" s="433" t="s">
        <v>67</v>
      </c>
      <c r="CO80" s="433">
        <v>5.0000000000000001E-4</v>
      </c>
      <c r="CP80" s="433" t="s">
        <v>67</v>
      </c>
      <c r="CQ80" s="433">
        <v>0</v>
      </c>
      <c r="CR80" s="433" t="s">
        <v>67</v>
      </c>
      <c r="CS80" s="434">
        <v>0</v>
      </c>
      <c r="CT80" s="433" t="s">
        <v>67</v>
      </c>
      <c r="CU80" s="433">
        <v>0</v>
      </c>
      <c r="CV80" s="433" t="s">
        <v>67</v>
      </c>
      <c r="CW80" s="433">
        <v>0</v>
      </c>
      <c r="CX80" s="433" t="s">
        <v>67</v>
      </c>
      <c r="CY80" s="433">
        <v>0</v>
      </c>
      <c r="CZ80" s="433" t="s">
        <v>67</v>
      </c>
      <c r="DA80" s="433">
        <v>0</v>
      </c>
      <c r="DB80" s="433" t="s">
        <v>67</v>
      </c>
      <c r="DC80" s="433">
        <v>0</v>
      </c>
      <c r="DD80" s="433" t="s">
        <v>67</v>
      </c>
      <c r="DE80" s="433">
        <v>0</v>
      </c>
      <c r="DF80" s="433"/>
      <c r="DG80" s="433"/>
      <c r="DH80" s="433"/>
      <c r="DI80" s="433"/>
      <c r="DJ80" s="433"/>
      <c r="DK80" s="433"/>
      <c r="DL80" s="433"/>
      <c r="DM80" s="433"/>
      <c r="DN80" s="433"/>
      <c r="DO80" s="433"/>
      <c r="DP80" s="433"/>
      <c r="DQ80" s="433"/>
    </row>
    <row r="81" spans="1:121" s="435" customFormat="1" x14ac:dyDescent="0.2">
      <c r="A81" s="432" t="s">
        <v>356</v>
      </c>
      <c r="B81" s="433">
        <v>0</v>
      </c>
      <c r="C81" s="433">
        <v>1.5800000000000002E-2</v>
      </c>
      <c r="D81" s="433">
        <v>0</v>
      </c>
      <c r="E81" s="433">
        <v>1.5800000000000002E-2</v>
      </c>
      <c r="F81" s="433">
        <v>0</v>
      </c>
      <c r="G81" s="433">
        <v>2.9999999999999997E-4</v>
      </c>
      <c r="H81" s="433" t="s">
        <v>67</v>
      </c>
      <c r="I81" s="433">
        <v>1.2E-2</v>
      </c>
      <c r="J81" s="433" t="s">
        <v>67</v>
      </c>
      <c r="K81" s="433">
        <v>1.6199999999999999E-2</v>
      </c>
      <c r="L81" s="433">
        <v>0</v>
      </c>
      <c r="M81" s="433">
        <v>6.8999999999999999E-3</v>
      </c>
      <c r="N81" s="433" t="s">
        <v>67</v>
      </c>
      <c r="O81" s="433">
        <v>2.7000000000000001E-3</v>
      </c>
      <c r="P81" s="433" t="s">
        <v>67</v>
      </c>
      <c r="Q81" s="433">
        <v>0</v>
      </c>
      <c r="R81" s="433" t="s">
        <v>67</v>
      </c>
      <c r="S81" s="433">
        <v>4.3E-3</v>
      </c>
      <c r="T81" s="433" t="s">
        <v>67</v>
      </c>
      <c r="U81" s="433">
        <v>3.3E-3</v>
      </c>
      <c r="V81" s="433" t="s">
        <v>67</v>
      </c>
      <c r="W81" s="433">
        <v>4.7999999999999996E-3</v>
      </c>
      <c r="X81" s="433" t="s">
        <v>221</v>
      </c>
      <c r="Y81" s="433">
        <v>2.8E-3</v>
      </c>
      <c r="Z81" s="433" t="s">
        <v>67</v>
      </c>
      <c r="AA81" s="433">
        <v>0.55000000000000004</v>
      </c>
      <c r="AB81" s="433" t="s">
        <v>67</v>
      </c>
      <c r="AC81" s="433">
        <v>8.0000000000000004E-4</v>
      </c>
      <c r="AD81" s="433" t="s">
        <v>67</v>
      </c>
      <c r="AE81" s="433">
        <v>4.4000000000000003E-3</v>
      </c>
      <c r="AF81" s="433" t="s">
        <v>67</v>
      </c>
      <c r="AG81" s="433">
        <v>4.1000000000000003E-3</v>
      </c>
      <c r="AH81" s="433" t="s">
        <v>67</v>
      </c>
      <c r="AI81" s="433">
        <v>3.2000000000000002E-3</v>
      </c>
      <c r="AJ81" s="433" t="s">
        <v>67</v>
      </c>
      <c r="AK81" s="433">
        <v>2.2000000000000001E-3</v>
      </c>
      <c r="AL81" s="433" t="s">
        <v>67</v>
      </c>
      <c r="AM81" s="433">
        <v>7.4000000000000003E-3</v>
      </c>
      <c r="AN81" s="433" t="s">
        <v>67</v>
      </c>
      <c r="AO81" s="433">
        <v>3.0000000000000001E-3</v>
      </c>
      <c r="AP81" s="433"/>
      <c r="AQ81" s="433">
        <v>6.0000000000000001E-3</v>
      </c>
      <c r="AR81" s="433" t="s">
        <v>67</v>
      </c>
      <c r="AS81" s="433">
        <v>5.1999999999999998E-3</v>
      </c>
      <c r="AT81" s="433" t="s">
        <v>67</v>
      </c>
      <c r="AU81" s="433">
        <v>4.0000000000000001E-3</v>
      </c>
      <c r="AV81" s="433" t="s">
        <v>67</v>
      </c>
      <c r="AW81" s="433">
        <v>3.2000000000000002E-3</v>
      </c>
      <c r="AX81" s="433" t="s">
        <v>67</v>
      </c>
      <c r="AY81" s="433">
        <v>5.4000000000000003E-3</v>
      </c>
      <c r="AZ81" s="433" t="s">
        <v>67</v>
      </c>
      <c r="BA81" s="433">
        <v>2.7000000000000001E-3</v>
      </c>
      <c r="BB81" s="433" t="s">
        <v>67</v>
      </c>
      <c r="BC81" s="433">
        <v>1.6999999999999999E-3</v>
      </c>
      <c r="BD81" s="433" t="s">
        <v>353</v>
      </c>
      <c r="BE81" s="433">
        <v>3.3999999999999998E-3</v>
      </c>
      <c r="BF81" s="433" t="s">
        <v>67</v>
      </c>
      <c r="BG81" s="433">
        <v>1.6999999999999999E-3</v>
      </c>
      <c r="BH81" s="433" t="s">
        <v>67</v>
      </c>
      <c r="BI81" s="433">
        <v>3.5000000000000001E-3</v>
      </c>
      <c r="BJ81" s="433" t="s">
        <v>67</v>
      </c>
      <c r="BK81" s="433">
        <v>4.0000000000000001E-3</v>
      </c>
      <c r="BL81" s="433" t="s">
        <v>67</v>
      </c>
      <c r="BM81" s="433">
        <v>1.1999999999999999E-3</v>
      </c>
      <c r="BN81" s="433" t="s">
        <v>354</v>
      </c>
      <c r="BO81" s="433">
        <v>0</v>
      </c>
      <c r="BP81" s="433" t="s">
        <v>67</v>
      </c>
      <c r="BQ81" s="433">
        <v>2.2000000000000001E-3</v>
      </c>
      <c r="BR81" s="433" t="s">
        <v>67</v>
      </c>
      <c r="BS81" s="433">
        <v>5.0000000000000001E-3</v>
      </c>
      <c r="BT81" s="433" t="s">
        <v>67</v>
      </c>
      <c r="BU81" s="433">
        <v>3.8999999999999998E-3</v>
      </c>
      <c r="BV81" s="433" t="s">
        <v>67</v>
      </c>
      <c r="BW81" s="433">
        <v>2.3999999999999998E-3</v>
      </c>
      <c r="BX81" s="433" t="s">
        <v>67</v>
      </c>
      <c r="BY81" s="433">
        <v>6.7000000000000002E-3</v>
      </c>
      <c r="BZ81" s="433" t="s">
        <v>67</v>
      </c>
      <c r="CA81" s="433">
        <v>1.85</v>
      </c>
      <c r="CB81" s="433" t="s">
        <v>67</v>
      </c>
      <c r="CC81" s="433">
        <v>1.5204</v>
      </c>
      <c r="CD81" s="433" t="s">
        <v>67</v>
      </c>
      <c r="CE81" s="433">
        <v>0.33</v>
      </c>
      <c r="CF81" s="433" t="s">
        <v>67</v>
      </c>
      <c r="CG81" s="433">
        <v>3.1533000000000002</v>
      </c>
      <c r="CH81" s="433" t="s">
        <v>67</v>
      </c>
      <c r="CI81" s="433">
        <v>3.5206</v>
      </c>
      <c r="CJ81" s="433" t="s">
        <v>67</v>
      </c>
      <c r="CK81" s="433">
        <v>3.2000000000000002E-3</v>
      </c>
      <c r="CL81" s="433" t="s">
        <v>67</v>
      </c>
      <c r="CM81" s="433">
        <v>5.4999999999999997E-3</v>
      </c>
      <c r="CN81" s="433" t="s">
        <v>67</v>
      </c>
      <c r="CO81" s="433">
        <v>6.3E-3</v>
      </c>
      <c r="CP81" s="433" t="s">
        <v>67</v>
      </c>
      <c r="CQ81" s="433">
        <v>7.3000000000000001E-3</v>
      </c>
      <c r="CR81" s="433" t="s">
        <v>67</v>
      </c>
      <c r="CS81" s="434">
        <v>5.3E-3</v>
      </c>
      <c r="CT81" s="433" t="s">
        <v>67</v>
      </c>
      <c r="CU81" s="433">
        <v>4.1999999999999997E-3</v>
      </c>
      <c r="CV81" s="433" t="s">
        <v>67</v>
      </c>
      <c r="CW81" s="433">
        <v>3.7000000000000002E-3</v>
      </c>
      <c r="CX81" s="433" t="s">
        <v>67</v>
      </c>
      <c r="CY81" s="433">
        <v>3.8999999999999998E-3</v>
      </c>
      <c r="CZ81" s="433" t="s">
        <v>67</v>
      </c>
      <c r="DA81" s="433">
        <v>4.1999999999999997E-3</v>
      </c>
      <c r="DB81" s="433" t="s">
        <v>67</v>
      </c>
      <c r="DC81" s="433">
        <v>4.0000000000000001E-3</v>
      </c>
      <c r="DD81" s="433" t="s">
        <v>67</v>
      </c>
      <c r="DE81" s="433">
        <v>3.7407407407407415E-3</v>
      </c>
      <c r="DF81" s="433"/>
      <c r="DG81" s="433"/>
      <c r="DH81" s="433"/>
      <c r="DI81" s="433"/>
      <c r="DJ81" s="433"/>
      <c r="DK81" s="433"/>
      <c r="DL81" s="433"/>
      <c r="DM81" s="433"/>
      <c r="DN81" s="433"/>
      <c r="DO81" s="433"/>
      <c r="DP81" s="433"/>
      <c r="DQ81" s="433"/>
    </row>
    <row r="82" spans="1:121" s="435" customFormat="1" x14ac:dyDescent="0.2">
      <c r="A82" s="432" t="s">
        <v>357</v>
      </c>
      <c r="B82" s="433">
        <v>0</v>
      </c>
      <c r="C82" s="433">
        <v>0</v>
      </c>
      <c r="D82" s="433">
        <v>0</v>
      </c>
      <c r="E82" s="433">
        <v>0</v>
      </c>
      <c r="F82" s="433">
        <v>0</v>
      </c>
      <c r="G82" s="433">
        <v>1E-4</v>
      </c>
      <c r="H82" s="433" t="s">
        <v>67</v>
      </c>
      <c r="I82" s="433">
        <v>4.8999999999999998E-3</v>
      </c>
      <c r="J82" s="433" t="s">
        <v>67</v>
      </c>
      <c r="K82" s="433">
        <v>1E-3</v>
      </c>
      <c r="L82" s="433">
        <v>0</v>
      </c>
      <c r="M82" s="433">
        <v>4.0000000000000001E-3</v>
      </c>
      <c r="N82" s="433" t="s">
        <v>67</v>
      </c>
      <c r="O82" s="433">
        <v>2E-3</v>
      </c>
      <c r="P82" s="433" t="s">
        <v>67</v>
      </c>
      <c r="Q82" s="433">
        <v>0</v>
      </c>
      <c r="R82" s="433" t="s">
        <v>67</v>
      </c>
      <c r="S82" s="433">
        <v>4.0000000000000002E-4</v>
      </c>
      <c r="T82" s="433" t="s">
        <v>67</v>
      </c>
      <c r="U82" s="433">
        <v>0</v>
      </c>
      <c r="V82" s="433" t="s">
        <v>67</v>
      </c>
      <c r="W82" s="433">
        <v>8.0000000000000004E-4</v>
      </c>
      <c r="X82" s="433" t="s">
        <v>221</v>
      </c>
      <c r="Y82" s="433">
        <v>2.9999999999999997E-4</v>
      </c>
      <c r="Z82" s="433" t="s">
        <v>67</v>
      </c>
      <c r="AA82" s="433">
        <v>0.11</v>
      </c>
      <c r="AB82" s="433" t="s">
        <v>67</v>
      </c>
      <c r="AC82" s="433">
        <v>1.1000000000000001E-3</v>
      </c>
      <c r="AD82" s="433" t="s">
        <v>67</v>
      </c>
      <c r="AE82" s="433">
        <v>1.2999999999999999E-3</v>
      </c>
      <c r="AF82" s="433" t="s">
        <v>67</v>
      </c>
      <c r="AG82" s="433">
        <v>6.9999999999999999E-4</v>
      </c>
      <c r="AH82" s="433" t="s">
        <v>67</v>
      </c>
      <c r="AI82" s="433">
        <v>2.0000000000000001E-4</v>
      </c>
      <c r="AJ82" s="433" t="s">
        <v>67</v>
      </c>
      <c r="AK82" s="433">
        <v>1E-4</v>
      </c>
      <c r="AL82" s="433" t="s">
        <v>67</v>
      </c>
      <c r="AM82" s="433">
        <v>1E-4</v>
      </c>
      <c r="AN82" s="433" t="s">
        <v>67</v>
      </c>
      <c r="AO82" s="433">
        <v>0</v>
      </c>
      <c r="AP82" s="433"/>
      <c r="AQ82" s="433">
        <v>5.0000000000000001E-4</v>
      </c>
      <c r="AR82" s="433" t="s">
        <v>67</v>
      </c>
      <c r="AS82" s="433">
        <v>0</v>
      </c>
      <c r="AT82" s="433" t="s">
        <v>67</v>
      </c>
      <c r="AU82" s="433">
        <v>2.9999999999999997E-4</v>
      </c>
      <c r="AV82" s="433" t="s">
        <v>67</v>
      </c>
      <c r="AW82" s="433">
        <v>0</v>
      </c>
      <c r="AX82" s="433" t="s">
        <v>67</v>
      </c>
      <c r="AY82" s="433">
        <v>0</v>
      </c>
      <c r="AZ82" s="433" t="s">
        <v>67</v>
      </c>
      <c r="BA82" s="433">
        <v>6.9999999999999999E-4</v>
      </c>
      <c r="BB82" s="433" t="s">
        <v>67</v>
      </c>
      <c r="BC82" s="433">
        <v>2E-3</v>
      </c>
      <c r="BD82" s="433" t="s">
        <v>353</v>
      </c>
      <c r="BE82" s="433">
        <v>1.1000000000000001E-3</v>
      </c>
      <c r="BF82" s="433" t="s">
        <v>67</v>
      </c>
      <c r="BG82" s="433">
        <v>0</v>
      </c>
      <c r="BH82" s="433" t="s">
        <v>67</v>
      </c>
      <c r="BI82" s="433">
        <v>0</v>
      </c>
      <c r="BJ82" s="433" t="s">
        <v>67</v>
      </c>
      <c r="BK82" s="433">
        <v>0</v>
      </c>
      <c r="BL82" s="433" t="s">
        <v>67</v>
      </c>
      <c r="BM82" s="433">
        <v>5.0000000000000001E-4</v>
      </c>
      <c r="BN82" s="433" t="s">
        <v>354</v>
      </c>
      <c r="BO82" s="433">
        <v>0</v>
      </c>
      <c r="BP82" s="433" t="s">
        <v>67</v>
      </c>
      <c r="BQ82" s="433">
        <v>0</v>
      </c>
      <c r="BR82" s="433" t="s">
        <v>67</v>
      </c>
      <c r="BS82" s="433">
        <v>0</v>
      </c>
      <c r="BT82" s="433" t="s">
        <v>67</v>
      </c>
      <c r="BU82" s="433">
        <v>0</v>
      </c>
      <c r="BV82" s="433" t="s">
        <v>67</v>
      </c>
      <c r="BW82" s="433">
        <v>1E-4</v>
      </c>
      <c r="BX82" s="433" t="s">
        <v>67</v>
      </c>
      <c r="BY82" s="433">
        <v>2.0000000000000001E-4</v>
      </c>
      <c r="BZ82" s="433" t="s">
        <v>67</v>
      </c>
      <c r="CA82" s="433">
        <v>0</v>
      </c>
      <c r="CB82" s="433" t="s">
        <v>67</v>
      </c>
      <c r="CC82" s="433">
        <v>0</v>
      </c>
      <c r="CD82" s="433" t="s">
        <v>67</v>
      </c>
      <c r="CE82" s="433">
        <v>0</v>
      </c>
      <c r="CF82" s="433" t="s">
        <v>67</v>
      </c>
      <c r="CG82" s="433">
        <v>0</v>
      </c>
      <c r="CH82" s="433" t="s">
        <v>67</v>
      </c>
      <c r="CI82" s="433">
        <v>0.1139</v>
      </c>
      <c r="CJ82" s="433" t="s">
        <v>67</v>
      </c>
      <c r="CK82" s="433">
        <v>5.0000000000000001E-4</v>
      </c>
      <c r="CL82" s="433" t="s">
        <v>67</v>
      </c>
      <c r="CM82" s="433">
        <v>5.9999999999999995E-4</v>
      </c>
      <c r="CN82" s="433" t="s">
        <v>67</v>
      </c>
      <c r="CO82" s="433">
        <v>2.0000000000000001E-4</v>
      </c>
      <c r="CP82" s="433" t="s">
        <v>67</v>
      </c>
      <c r="CQ82" s="433">
        <v>2.0000000000000001E-4</v>
      </c>
      <c r="CR82" s="433" t="s">
        <v>67</v>
      </c>
      <c r="CS82" s="434">
        <v>2.0000000000000001E-4</v>
      </c>
      <c r="CT82" s="433" t="s">
        <v>67</v>
      </c>
      <c r="CU82" s="433">
        <v>1E-4</v>
      </c>
      <c r="CV82" s="433" t="s">
        <v>67</v>
      </c>
      <c r="CW82" s="433">
        <v>0</v>
      </c>
      <c r="CX82" s="433" t="s">
        <v>67</v>
      </c>
      <c r="CY82" s="433">
        <v>2.0000000000000001E-4</v>
      </c>
      <c r="CZ82" s="433" t="s">
        <v>67</v>
      </c>
      <c r="DA82" s="433">
        <v>0</v>
      </c>
      <c r="DB82" s="433" t="s">
        <v>67</v>
      </c>
      <c r="DC82" s="433">
        <v>5.0000000000000001E-4</v>
      </c>
      <c r="DD82" s="433" t="s">
        <v>67</v>
      </c>
      <c r="DE82" s="433">
        <v>2.6275576275576278E-4</v>
      </c>
      <c r="DF82" s="433"/>
      <c r="DG82" s="433"/>
      <c r="DH82" s="433"/>
      <c r="DI82" s="433"/>
      <c r="DJ82" s="433"/>
      <c r="DK82" s="433"/>
      <c r="DL82" s="433"/>
      <c r="DM82" s="433"/>
      <c r="DN82" s="433"/>
      <c r="DO82" s="433"/>
      <c r="DP82" s="433"/>
      <c r="DQ82" s="433"/>
    </row>
    <row r="83" spans="1:121" s="435" customFormat="1" x14ac:dyDescent="0.2">
      <c r="A83" s="432" t="s">
        <v>358</v>
      </c>
      <c r="B83" s="433">
        <v>0</v>
      </c>
      <c r="C83" s="433">
        <v>0</v>
      </c>
      <c r="D83" s="433">
        <v>0</v>
      </c>
      <c r="E83" s="433">
        <v>0</v>
      </c>
      <c r="F83" s="433">
        <v>0</v>
      </c>
      <c r="G83" s="433">
        <v>0</v>
      </c>
      <c r="H83" s="433" t="s">
        <v>67</v>
      </c>
      <c r="I83" s="433" t="s">
        <v>67</v>
      </c>
      <c r="J83" s="433" t="s">
        <v>67</v>
      </c>
      <c r="K83" s="433" t="s">
        <v>67</v>
      </c>
      <c r="L83" s="433">
        <v>0</v>
      </c>
      <c r="M83" s="433">
        <v>0</v>
      </c>
      <c r="N83" s="433" t="s">
        <v>67</v>
      </c>
      <c r="O83" s="433">
        <v>0</v>
      </c>
      <c r="P83" s="433" t="s">
        <v>67</v>
      </c>
      <c r="Q83" s="433">
        <v>0</v>
      </c>
      <c r="R83" s="433" t="s">
        <v>67</v>
      </c>
      <c r="S83" s="433">
        <v>0</v>
      </c>
      <c r="T83" s="433" t="s">
        <v>67</v>
      </c>
      <c r="U83" s="433">
        <v>0</v>
      </c>
      <c r="V83" s="433" t="s">
        <v>67</v>
      </c>
      <c r="W83" s="433" t="s">
        <v>67</v>
      </c>
      <c r="X83" s="433" t="s">
        <v>221</v>
      </c>
      <c r="Y83" s="433">
        <v>0</v>
      </c>
      <c r="Z83" s="433" t="s">
        <v>67</v>
      </c>
      <c r="AA83" s="433" t="s">
        <v>67</v>
      </c>
      <c r="AB83" s="433" t="s">
        <v>67</v>
      </c>
      <c r="AC83" s="433">
        <v>0</v>
      </c>
      <c r="AD83" s="433" t="s">
        <v>67</v>
      </c>
      <c r="AE83" s="433">
        <v>0</v>
      </c>
      <c r="AF83" s="433" t="s">
        <v>67</v>
      </c>
      <c r="AG83" s="433">
        <v>0</v>
      </c>
      <c r="AH83" s="433" t="s">
        <v>67</v>
      </c>
      <c r="AI83" s="433" t="s">
        <v>67</v>
      </c>
      <c r="AJ83" s="433" t="s">
        <v>67</v>
      </c>
      <c r="AK83" s="433" t="s">
        <v>67</v>
      </c>
      <c r="AL83" s="433" t="s">
        <v>67</v>
      </c>
      <c r="AM83" s="433" t="s">
        <v>67</v>
      </c>
      <c r="AN83" s="433" t="s">
        <v>67</v>
      </c>
      <c r="AO83" s="433" t="s">
        <v>67</v>
      </c>
      <c r="AP83" s="433"/>
      <c r="AQ83" s="433">
        <v>0</v>
      </c>
      <c r="AR83" s="433" t="s">
        <v>67</v>
      </c>
      <c r="AS83" s="433">
        <v>0</v>
      </c>
      <c r="AT83" s="433" t="s">
        <v>67</v>
      </c>
      <c r="AU83" s="433">
        <v>0</v>
      </c>
      <c r="AV83" s="433" t="s">
        <v>67</v>
      </c>
      <c r="AW83" s="433">
        <v>2.9999999999999997E-4</v>
      </c>
      <c r="AX83" s="433" t="s">
        <v>67</v>
      </c>
      <c r="AY83" s="433">
        <v>2.0000000000000001E-4</v>
      </c>
      <c r="AZ83" s="433" t="s">
        <v>67</v>
      </c>
      <c r="BA83" s="433">
        <v>1.9E-3</v>
      </c>
      <c r="BB83" s="433" t="s">
        <v>67</v>
      </c>
      <c r="BC83" s="433">
        <v>0</v>
      </c>
      <c r="BD83" s="433" t="s">
        <v>353</v>
      </c>
      <c r="BE83" s="433">
        <v>6.9999999999999999E-4</v>
      </c>
      <c r="BF83" s="433" t="s">
        <v>67</v>
      </c>
      <c r="BG83" s="433">
        <v>5.9999999999999995E-4</v>
      </c>
      <c r="BH83" s="433" t="s">
        <v>67</v>
      </c>
      <c r="BI83" s="433">
        <v>2.0000000000000001E-4</v>
      </c>
      <c r="BJ83" s="433" t="s">
        <v>67</v>
      </c>
      <c r="BK83" s="433">
        <v>5.0000000000000001E-4</v>
      </c>
      <c r="BL83" s="433" t="s">
        <v>67</v>
      </c>
      <c r="BM83" s="433">
        <v>0</v>
      </c>
      <c r="BN83" s="433" t="s">
        <v>354</v>
      </c>
      <c r="BO83" s="433">
        <v>0</v>
      </c>
      <c r="BP83" s="433" t="s">
        <v>67</v>
      </c>
      <c r="BQ83" s="433">
        <v>0</v>
      </c>
      <c r="BR83" s="433" t="s">
        <v>67</v>
      </c>
      <c r="BS83" s="433">
        <v>0</v>
      </c>
      <c r="BT83" s="433" t="s">
        <v>67</v>
      </c>
      <c r="BU83" s="433">
        <v>1E-4</v>
      </c>
      <c r="BV83" s="433" t="s">
        <v>67</v>
      </c>
      <c r="BW83" s="433">
        <v>0</v>
      </c>
      <c r="BX83" s="433" t="s">
        <v>67</v>
      </c>
      <c r="BY83" s="433">
        <v>0</v>
      </c>
      <c r="BZ83" s="433" t="s">
        <v>67</v>
      </c>
      <c r="CA83" s="433">
        <v>0</v>
      </c>
      <c r="CB83" s="433" t="s">
        <v>67</v>
      </c>
      <c r="CC83" s="433">
        <v>0</v>
      </c>
      <c r="CD83" s="433" t="s">
        <v>67</v>
      </c>
      <c r="CE83" s="433">
        <v>0</v>
      </c>
      <c r="CF83" s="433" t="s">
        <v>67</v>
      </c>
      <c r="CG83" s="433">
        <v>0</v>
      </c>
      <c r="CH83" s="433" t="s">
        <v>67</v>
      </c>
      <c r="CI83" s="433">
        <v>0.18779999999999999</v>
      </c>
      <c r="CJ83" s="433" t="s">
        <v>67</v>
      </c>
      <c r="CK83" s="433">
        <v>0</v>
      </c>
      <c r="CL83" s="433" t="s">
        <v>67</v>
      </c>
      <c r="CM83" s="433">
        <v>1E-4</v>
      </c>
      <c r="CN83" s="433" t="s">
        <v>67</v>
      </c>
      <c r="CO83" s="433">
        <v>0</v>
      </c>
      <c r="CP83" s="433" t="s">
        <v>67</v>
      </c>
      <c r="CQ83" s="433">
        <v>1.4E-3</v>
      </c>
      <c r="CR83" s="433" t="s">
        <v>67</v>
      </c>
      <c r="CS83" s="434">
        <v>0</v>
      </c>
      <c r="CT83" s="433" t="s">
        <v>67</v>
      </c>
      <c r="CU83" s="433">
        <v>0</v>
      </c>
      <c r="CV83" s="433" t="s">
        <v>67</v>
      </c>
      <c r="CW83" s="433">
        <v>2.0000000000000001E-4</v>
      </c>
      <c r="CX83" s="433" t="s">
        <v>67</v>
      </c>
      <c r="CY83" s="433">
        <v>1E-4</v>
      </c>
      <c r="CZ83" s="433" t="s">
        <v>67</v>
      </c>
      <c r="DA83" s="433">
        <v>0</v>
      </c>
      <c r="DB83" s="433" t="s">
        <v>67</v>
      </c>
      <c r="DC83" s="433">
        <v>4.0000000000000002E-4</v>
      </c>
      <c r="DD83" s="433" t="s">
        <v>67</v>
      </c>
      <c r="DE83" s="433">
        <v>3.7231287231287235E-4</v>
      </c>
      <c r="DF83" s="433"/>
      <c r="DG83" s="433"/>
      <c r="DH83" s="433"/>
      <c r="DI83" s="433"/>
      <c r="DJ83" s="433"/>
      <c r="DK83" s="433"/>
      <c r="DL83" s="433"/>
      <c r="DM83" s="433"/>
      <c r="DN83" s="433"/>
      <c r="DO83" s="433"/>
      <c r="DP83" s="433"/>
      <c r="DQ83" s="433"/>
    </row>
    <row r="84" spans="1:121" s="435" customFormat="1" x14ac:dyDescent="0.2">
      <c r="A84" s="432" t="s">
        <v>359</v>
      </c>
      <c r="B84" s="433">
        <v>0</v>
      </c>
      <c r="C84" s="433">
        <v>5.2499999999999998E-2</v>
      </c>
      <c r="D84" s="433">
        <v>0</v>
      </c>
      <c r="E84" s="433">
        <v>5.2499999999999998E-2</v>
      </c>
      <c r="F84" s="433">
        <v>0</v>
      </c>
      <c r="G84" s="433">
        <v>2.5000000000000001E-3</v>
      </c>
      <c r="H84" s="433" t="s">
        <v>67</v>
      </c>
      <c r="I84" s="433">
        <v>1.6E-2</v>
      </c>
      <c r="J84" s="433" t="s">
        <v>67</v>
      </c>
      <c r="K84" s="433">
        <v>3.9800000000000002E-2</v>
      </c>
      <c r="L84" s="433">
        <v>0</v>
      </c>
      <c r="M84" s="433">
        <v>4.1300000000000003E-2</v>
      </c>
      <c r="N84" s="433">
        <v>0</v>
      </c>
      <c r="O84" s="433">
        <v>2.81E-2</v>
      </c>
      <c r="P84" s="433">
        <v>0</v>
      </c>
      <c r="Q84" s="433">
        <v>1.7899999999999999E-2</v>
      </c>
      <c r="R84" s="433" t="s">
        <v>67</v>
      </c>
      <c r="S84" s="433">
        <v>1.3599999999999999E-2</v>
      </c>
      <c r="T84" s="433">
        <v>0</v>
      </c>
      <c r="U84" s="433">
        <v>9.9000000000000008E-3</v>
      </c>
      <c r="V84" s="433">
        <v>0</v>
      </c>
      <c r="W84" s="433">
        <v>1.7100000000000001E-2</v>
      </c>
      <c r="X84" s="433">
        <v>0</v>
      </c>
      <c r="Y84" s="433">
        <v>1.4999999999999999E-2</v>
      </c>
      <c r="Z84" s="433" t="s">
        <v>67</v>
      </c>
      <c r="AA84" s="433">
        <v>3.99</v>
      </c>
      <c r="AB84" s="433">
        <v>0</v>
      </c>
      <c r="AC84" s="433">
        <v>1.03E-2</v>
      </c>
      <c r="AD84" s="433">
        <v>0</v>
      </c>
      <c r="AE84" s="433">
        <v>9.4999999999999998E-3</v>
      </c>
      <c r="AF84" s="433">
        <v>0</v>
      </c>
      <c r="AG84" s="433">
        <v>1.5299999999999999E-2</v>
      </c>
      <c r="AH84" s="433">
        <v>0</v>
      </c>
      <c r="AI84" s="433">
        <v>5.4999999999999997E-3</v>
      </c>
      <c r="AJ84" s="433">
        <v>0</v>
      </c>
      <c r="AK84" s="433">
        <v>3.7000000000000002E-3</v>
      </c>
      <c r="AL84" s="433">
        <v>0</v>
      </c>
      <c r="AM84" s="433">
        <v>1.01E-2</v>
      </c>
      <c r="AN84" s="433">
        <v>0</v>
      </c>
      <c r="AO84" s="433">
        <v>0.01</v>
      </c>
      <c r="AP84" s="433"/>
      <c r="AQ84" s="433">
        <v>0</v>
      </c>
      <c r="AR84" s="433" t="s">
        <v>67</v>
      </c>
      <c r="AS84" s="433">
        <v>0</v>
      </c>
      <c r="AT84" s="433" t="s">
        <v>67</v>
      </c>
      <c r="AU84" s="433">
        <v>0</v>
      </c>
      <c r="AV84" s="433" t="s">
        <v>67</v>
      </c>
      <c r="AW84" s="433">
        <v>0</v>
      </c>
      <c r="AX84" s="433" t="s">
        <v>67</v>
      </c>
      <c r="AY84" s="433">
        <v>0</v>
      </c>
      <c r="AZ84" s="433" t="s">
        <v>67</v>
      </c>
      <c r="BA84" s="433">
        <v>0</v>
      </c>
      <c r="BB84" s="433" t="s">
        <v>67</v>
      </c>
      <c r="BC84" s="433">
        <v>1E-4</v>
      </c>
      <c r="BD84" s="433" t="s">
        <v>353</v>
      </c>
      <c r="BE84" s="433">
        <v>0</v>
      </c>
      <c r="BF84" s="433" t="s">
        <v>67</v>
      </c>
      <c r="BG84" s="433">
        <v>0</v>
      </c>
      <c r="BH84" s="433" t="s">
        <v>67</v>
      </c>
      <c r="BI84" s="433">
        <v>0</v>
      </c>
      <c r="BJ84" s="433" t="s">
        <v>67</v>
      </c>
      <c r="BK84" s="433">
        <v>0</v>
      </c>
      <c r="BL84" s="433" t="s">
        <v>67</v>
      </c>
      <c r="BM84" s="433">
        <v>0</v>
      </c>
      <c r="BN84" s="433" t="s">
        <v>354</v>
      </c>
      <c r="BO84" s="433">
        <v>0</v>
      </c>
      <c r="BP84" s="433" t="s">
        <v>67</v>
      </c>
      <c r="BQ84" s="433">
        <v>0</v>
      </c>
      <c r="BR84" s="433" t="s">
        <v>67</v>
      </c>
      <c r="BS84" s="433">
        <v>0</v>
      </c>
      <c r="BT84" s="433" t="s">
        <v>67</v>
      </c>
      <c r="BU84" s="433">
        <v>0</v>
      </c>
      <c r="BV84" s="433" t="s">
        <v>67</v>
      </c>
      <c r="BW84" s="433">
        <v>1E-4</v>
      </c>
      <c r="BX84" s="433" t="s">
        <v>67</v>
      </c>
      <c r="BY84" s="433">
        <v>1E-4</v>
      </c>
      <c r="BZ84" s="433" t="s">
        <v>67</v>
      </c>
      <c r="CA84" s="433">
        <v>0</v>
      </c>
      <c r="CB84" s="433" t="s">
        <v>67</v>
      </c>
      <c r="CC84" s="433">
        <v>0</v>
      </c>
      <c r="CD84" s="433" t="s">
        <v>67</v>
      </c>
      <c r="CE84" s="433">
        <v>0</v>
      </c>
      <c r="CF84" s="433" t="s">
        <v>67</v>
      </c>
      <c r="CG84" s="433">
        <v>4.1999999999999997E-3</v>
      </c>
      <c r="CH84" s="433" t="s">
        <v>67</v>
      </c>
      <c r="CI84" s="433">
        <v>5.45E-2</v>
      </c>
      <c r="CJ84" s="433" t="s">
        <v>67</v>
      </c>
      <c r="CK84" s="433">
        <v>1E-4</v>
      </c>
      <c r="CL84" s="433" t="s">
        <v>67</v>
      </c>
      <c r="CM84" s="433">
        <v>1E-4</v>
      </c>
      <c r="CN84" s="433" t="s">
        <v>67</v>
      </c>
      <c r="CO84" s="433">
        <v>0</v>
      </c>
      <c r="CP84" s="433" t="s">
        <v>67</v>
      </c>
      <c r="CQ84" s="433">
        <v>1E-4</v>
      </c>
      <c r="CR84" s="433" t="s">
        <v>67</v>
      </c>
      <c r="CS84" s="434">
        <v>0</v>
      </c>
      <c r="CT84" s="433" t="s">
        <v>67</v>
      </c>
      <c r="CU84" s="433">
        <v>2.0000000000000001E-4</v>
      </c>
      <c r="CV84" s="433" t="s">
        <v>67</v>
      </c>
      <c r="CW84" s="433">
        <v>1E-4</v>
      </c>
      <c r="CX84" s="433" t="s">
        <v>67</v>
      </c>
      <c r="CY84" s="433">
        <v>0</v>
      </c>
      <c r="CZ84" s="433" t="s">
        <v>67</v>
      </c>
      <c r="DA84" s="433">
        <v>0</v>
      </c>
      <c r="DB84" s="433" t="s">
        <v>67</v>
      </c>
      <c r="DC84" s="433">
        <v>2.0000000000000001E-4</v>
      </c>
      <c r="DD84" s="433" t="s">
        <v>67</v>
      </c>
      <c r="DE84" s="433">
        <v>0</v>
      </c>
      <c r="DF84" s="433"/>
      <c r="DG84" s="433"/>
      <c r="DH84" s="433"/>
      <c r="DI84" s="433"/>
      <c r="DJ84" s="433"/>
      <c r="DK84" s="433"/>
      <c r="DL84" s="433"/>
      <c r="DM84" s="433"/>
      <c r="DN84" s="433"/>
      <c r="DO84" s="433"/>
      <c r="DP84" s="433"/>
      <c r="DQ84" s="433"/>
    </row>
    <row r="85" spans="1:121" s="435" customFormat="1" x14ac:dyDescent="0.2">
      <c r="A85" s="432" t="s">
        <v>360</v>
      </c>
      <c r="B85" s="433"/>
      <c r="C85" s="433"/>
      <c r="D85" s="433"/>
      <c r="E85" s="433"/>
      <c r="F85" s="433"/>
      <c r="G85" s="433"/>
      <c r="H85" s="433"/>
      <c r="I85" s="433"/>
      <c r="J85" s="433"/>
      <c r="K85" s="433"/>
      <c r="L85" s="433"/>
      <c r="M85" s="433"/>
      <c r="N85" s="433"/>
      <c r="O85" s="433"/>
      <c r="P85" s="433"/>
      <c r="Q85" s="433"/>
      <c r="R85" s="433"/>
      <c r="S85" s="433"/>
      <c r="T85" s="433"/>
      <c r="U85" s="433"/>
      <c r="V85" s="433"/>
      <c r="W85" s="433"/>
      <c r="X85" s="433"/>
      <c r="Y85" s="433"/>
      <c r="Z85" s="433"/>
      <c r="AA85" s="433"/>
      <c r="AB85" s="433"/>
      <c r="AC85" s="433"/>
      <c r="AD85" s="433"/>
      <c r="AE85" s="433"/>
      <c r="AF85" s="433"/>
      <c r="AG85" s="433"/>
      <c r="AH85" s="433"/>
      <c r="AI85" s="433"/>
      <c r="AJ85" s="433"/>
      <c r="AK85" s="433"/>
      <c r="AL85" s="433"/>
      <c r="AM85" s="433"/>
      <c r="AN85" s="433"/>
      <c r="AO85" s="433"/>
      <c r="AP85" s="433"/>
      <c r="AQ85" s="433">
        <v>4.0000000000000002E-4</v>
      </c>
      <c r="AR85" s="433" t="s">
        <v>67</v>
      </c>
      <c r="AS85" s="433">
        <v>0</v>
      </c>
      <c r="AT85" s="433" t="s">
        <v>67</v>
      </c>
      <c r="AU85" s="433">
        <v>1E-4</v>
      </c>
      <c r="AV85" s="433" t="s">
        <v>67</v>
      </c>
      <c r="AW85" s="433">
        <v>0</v>
      </c>
      <c r="AX85" s="433" t="s">
        <v>67</v>
      </c>
      <c r="AY85" s="433">
        <v>0</v>
      </c>
      <c r="AZ85" s="433" t="s">
        <v>67</v>
      </c>
      <c r="BA85" s="433">
        <v>0</v>
      </c>
      <c r="BB85" s="433" t="s">
        <v>67</v>
      </c>
      <c r="BC85" s="433">
        <v>0</v>
      </c>
      <c r="BD85" s="433" t="s">
        <v>353</v>
      </c>
      <c r="BE85" s="433">
        <v>0</v>
      </c>
      <c r="BF85" s="433" t="s">
        <v>67</v>
      </c>
      <c r="BG85" s="433">
        <v>0</v>
      </c>
      <c r="BH85" s="433" t="s">
        <v>67</v>
      </c>
      <c r="BI85" s="433">
        <v>0</v>
      </c>
      <c r="BJ85" s="433" t="s">
        <v>67</v>
      </c>
      <c r="BK85" s="433">
        <v>0</v>
      </c>
      <c r="BL85" s="433" t="s">
        <v>67</v>
      </c>
      <c r="BM85" s="433">
        <v>0</v>
      </c>
      <c r="BN85" s="433" t="s">
        <v>354</v>
      </c>
      <c r="BO85" s="433">
        <v>0</v>
      </c>
      <c r="BP85" s="433" t="s">
        <v>67</v>
      </c>
      <c r="BQ85" s="433">
        <v>0</v>
      </c>
      <c r="BR85" s="433" t="s">
        <v>67</v>
      </c>
      <c r="BS85" s="433">
        <v>0</v>
      </c>
      <c r="BT85" s="433" t="s">
        <v>67</v>
      </c>
      <c r="BU85" s="433">
        <v>0</v>
      </c>
      <c r="BV85" s="433" t="s">
        <v>67</v>
      </c>
      <c r="BW85" s="433">
        <v>0</v>
      </c>
      <c r="BX85" s="433" t="s">
        <v>67</v>
      </c>
      <c r="BY85" s="433">
        <v>0</v>
      </c>
      <c r="BZ85" s="433" t="s">
        <v>67</v>
      </c>
      <c r="CA85" s="433">
        <v>0</v>
      </c>
      <c r="CB85" s="433" t="s">
        <v>67</v>
      </c>
      <c r="CC85" s="433">
        <v>0</v>
      </c>
      <c r="CD85" s="433" t="s">
        <v>67</v>
      </c>
      <c r="CE85" s="433">
        <v>0</v>
      </c>
      <c r="CF85" s="433" t="s">
        <v>67</v>
      </c>
      <c r="CG85" s="433">
        <v>0</v>
      </c>
      <c r="CH85" s="433" t="s">
        <v>67</v>
      </c>
      <c r="CI85" s="433">
        <v>0</v>
      </c>
      <c r="CJ85" s="433" t="s">
        <v>67</v>
      </c>
      <c r="CK85" s="433">
        <v>0</v>
      </c>
      <c r="CL85" s="433" t="s">
        <v>67</v>
      </c>
      <c r="CM85" s="433">
        <v>1E-4</v>
      </c>
      <c r="CN85" s="433" t="s">
        <v>67</v>
      </c>
      <c r="CO85" s="433">
        <v>1E-4</v>
      </c>
      <c r="CP85" s="433" t="s">
        <v>67</v>
      </c>
      <c r="CQ85" s="433">
        <v>0</v>
      </c>
      <c r="CR85" s="433" t="s">
        <v>67</v>
      </c>
      <c r="CS85" s="434">
        <v>0</v>
      </c>
      <c r="CT85" s="433" t="s">
        <v>67</v>
      </c>
      <c r="CU85" s="433">
        <v>1E-4</v>
      </c>
      <c r="CV85" s="433" t="s">
        <v>67</v>
      </c>
      <c r="CW85" s="433">
        <v>2.0000000000000001E-4</v>
      </c>
      <c r="CX85" s="433" t="s">
        <v>67</v>
      </c>
      <c r="CY85" s="433">
        <v>0</v>
      </c>
      <c r="CZ85" s="433" t="s">
        <v>67</v>
      </c>
      <c r="DA85" s="433">
        <v>0</v>
      </c>
      <c r="DB85" s="433" t="s">
        <v>67</v>
      </c>
      <c r="DC85" s="433">
        <v>2.0000000000000001E-4</v>
      </c>
      <c r="DD85" s="433" t="s">
        <v>67</v>
      </c>
      <c r="DE85" s="433">
        <v>0</v>
      </c>
      <c r="DF85" s="433"/>
      <c r="DG85" s="433"/>
      <c r="DH85" s="433"/>
      <c r="DI85" s="433"/>
      <c r="DJ85" s="433"/>
      <c r="DK85" s="433"/>
      <c r="DL85" s="433"/>
      <c r="DM85" s="433"/>
      <c r="DN85" s="433"/>
      <c r="DO85" s="433"/>
      <c r="DP85" s="433"/>
      <c r="DQ85" s="433"/>
    </row>
    <row r="86" spans="1:121" s="435" customFormat="1" x14ac:dyDescent="0.2">
      <c r="A86" s="432" t="s">
        <v>361</v>
      </c>
      <c r="B86" s="433"/>
      <c r="C86" s="433"/>
      <c r="D86" s="433"/>
      <c r="E86" s="433"/>
      <c r="F86" s="433"/>
      <c r="G86" s="433"/>
      <c r="H86" s="433"/>
      <c r="I86" s="433"/>
      <c r="J86" s="433"/>
      <c r="K86" s="433"/>
      <c r="L86" s="433"/>
      <c r="M86" s="433"/>
      <c r="N86" s="433"/>
      <c r="O86" s="433"/>
      <c r="P86" s="433"/>
      <c r="Q86" s="433"/>
      <c r="R86" s="433"/>
      <c r="S86" s="433"/>
      <c r="T86" s="433"/>
      <c r="U86" s="433"/>
      <c r="V86" s="433"/>
      <c r="W86" s="433"/>
      <c r="X86" s="433"/>
      <c r="Y86" s="433"/>
      <c r="Z86" s="433"/>
      <c r="AA86" s="433"/>
      <c r="AB86" s="433"/>
      <c r="AC86" s="433"/>
      <c r="AD86" s="433"/>
      <c r="AE86" s="433"/>
      <c r="AF86" s="433"/>
      <c r="AG86" s="433"/>
      <c r="AH86" s="433"/>
      <c r="AI86" s="433"/>
      <c r="AJ86" s="433"/>
      <c r="AK86" s="433"/>
      <c r="AL86" s="433"/>
      <c r="AM86" s="433"/>
      <c r="AN86" s="433"/>
      <c r="AO86" s="433"/>
      <c r="AP86" s="433"/>
      <c r="AQ86" s="433">
        <v>9.5999999999999992E-3</v>
      </c>
      <c r="AR86" s="433">
        <v>0</v>
      </c>
      <c r="AS86" s="433">
        <v>1.37E-2</v>
      </c>
      <c r="AT86" s="433">
        <v>0</v>
      </c>
      <c r="AU86" s="433">
        <v>7.7999999999999996E-3</v>
      </c>
      <c r="AV86" s="433">
        <v>0</v>
      </c>
      <c r="AW86" s="433">
        <v>5.7000000000000002E-3</v>
      </c>
      <c r="AX86" s="433">
        <v>0</v>
      </c>
      <c r="AY86" s="433">
        <v>7.6E-3</v>
      </c>
      <c r="AZ86" s="433">
        <v>0</v>
      </c>
      <c r="BA86" s="433">
        <v>1.4E-2</v>
      </c>
      <c r="BB86" s="433">
        <v>0</v>
      </c>
      <c r="BC86" s="433">
        <v>5.1999999999999998E-3</v>
      </c>
      <c r="BD86" s="433">
        <v>0</v>
      </c>
      <c r="BE86" s="433">
        <v>9.7000000000000003E-3</v>
      </c>
      <c r="BF86" s="433">
        <v>0</v>
      </c>
      <c r="BG86" s="433">
        <v>6.0000000000000001E-3</v>
      </c>
      <c r="BH86" s="433">
        <v>0</v>
      </c>
      <c r="BI86" s="433">
        <v>9.4999999999999998E-3</v>
      </c>
      <c r="BJ86" s="433">
        <v>0</v>
      </c>
      <c r="BK86" s="433">
        <v>4.1999999999999997E-3</v>
      </c>
      <c r="BL86" s="433">
        <v>0</v>
      </c>
      <c r="BM86" s="433">
        <v>1.9E-3</v>
      </c>
      <c r="BN86" s="433">
        <v>0</v>
      </c>
      <c r="BO86" s="433">
        <v>1.43E-2</v>
      </c>
      <c r="BP86" s="433">
        <v>0</v>
      </c>
      <c r="BQ86" s="433">
        <v>6.7999999999999996E-3</v>
      </c>
      <c r="BR86" s="433">
        <v>0</v>
      </c>
      <c r="BS86" s="433">
        <v>7.4000000000000003E-3</v>
      </c>
      <c r="BT86" s="433">
        <v>0</v>
      </c>
      <c r="BU86" s="433">
        <v>1.0800000000000001E-2</v>
      </c>
      <c r="BV86" s="433">
        <v>0</v>
      </c>
      <c r="BW86" s="433">
        <v>1.09E-2</v>
      </c>
      <c r="BX86" s="433">
        <v>0</v>
      </c>
      <c r="BY86" s="433">
        <v>1.72E-2</v>
      </c>
      <c r="BZ86" s="433">
        <v>0</v>
      </c>
      <c r="CA86" s="433">
        <v>5.5</v>
      </c>
      <c r="CB86" s="433">
        <v>0</v>
      </c>
      <c r="CC86" s="433">
        <v>5.202</v>
      </c>
      <c r="CD86" s="433">
        <v>0</v>
      </c>
      <c r="CE86" s="433">
        <v>1.65</v>
      </c>
      <c r="CF86" s="433">
        <v>0</v>
      </c>
      <c r="CG86" s="433">
        <v>5.7464000000000004</v>
      </c>
      <c r="CH86" s="433">
        <v>0</v>
      </c>
      <c r="CI86" s="433">
        <v>7.5053000000000001</v>
      </c>
      <c r="CJ86" s="433">
        <v>0</v>
      </c>
      <c r="CK86" s="433">
        <v>1.21E-2</v>
      </c>
      <c r="CL86" s="433">
        <v>0</v>
      </c>
      <c r="CM86" s="433">
        <v>1.8800000000000001E-2</v>
      </c>
      <c r="CN86" s="433">
        <v>0</v>
      </c>
      <c r="CO86" s="433">
        <v>1.4200000000000001E-2</v>
      </c>
      <c r="CP86" s="433">
        <v>0</v>
      </c>
      <c r="CQ86" s="433">
        <v>1.6799999999999999E-2</v>
      </c>
      <c r="CR86" s="433">
        <v>0</v>
      </c>
      <c r="CS86" s="434">
        <v>1.5699999999999999E-2</v>
      </c>
      <c r="CT86" s="433">
        <v>0</v>
      </c>
      <c r="CU86" s="433">
        <v>1.06E-2</v>
      </c>
      <c r="CV86" s="433">
        <v>0</v>
      </c>
      <c r="CW86" s="433">
        <v>1.15E-2</v>
      </c>
      <c r="CX86" s="433">
        <v>0</v>
      </c>
      <c r="CY86" s="433">
        <v>1.2500000000000001E-2</v>
      </c>
      <c r="CZ86" s="433">
        <v>0</v>
      </c>
      <c r="DA86" s="433">
        <v>1.5599999999999999E-2</v>
      </c>
      <c r="DB86" s="433">
        <v>0</v>
      </c>
      <c r="DC86" s="433">
        <v>1.7000000000000001E-2</v>
      </c>
      <c r="DD86" s="433">
        <v>0</v>
      </c>
      <c r="DE86" s="433">
        <v>2.4141414141414144E-2</v>
      </c>
      <c r="DF86" s="433"/>
      <c r="DG86" s="433"/>
      <c r="DH86" s="433"/>
      <c r="DI86" s="433"/>
      <c r="DJ86" s="433"/>
      <c r="DK86" s="433"/>
      <c r="DL86" s="433"/>
      <c r="DM86" s="433"/>
      <c r="DN86" s="433"/>
      <c r="DO86" s="433"/>
      <c r="DP86" s="433"/>
      <c r="DQ86" s="433"/>
    </row>
    <row r="87" spans="1:121" s="435" customFormat="1" x14ac:dyDescent="0.2">
      <c r="A87" s="432" t="s">
        <v>362</v>
      </c>
      <c r="B87" s="433">
        <v>0</v>
      </c>
      <c r="C87" s="433">
        <v>0</v>
      </c>
      <c r="D87" s="433">
        <v>0</v>
      </c>
      <c r="E87" s="433">
        <v>0</v>
      </c>
      <c r="F87" s="433">
        <v>0</v>
      </c>
      <c r="G87" s="433">
        <v>0</v>
      </c>
      <c r="H87" s="433" t="s">
        <v>67</v>
      </c>
      <c r="I87" s="433">
        <v>0</v>
      </c>
      <c r="J87" s="433" t="s">
        <v>67</v>
      </c>
      <c r="K87" s="433" t="s">
        <v>67</v>
      </c>
      <c r="L87" s="433">
        <v>0</v>
      </c>
      <c r="M87" s="433">
        <v>0</v>
      </c>
      <c r="N87" s="433" t="s">
        <v>67</v>
      </c>
      <c r="O87" s="433">
        <v>0</v>
      </c>
      <c r="P87" s="433" t="s">
        <v>67</v>
      </c>
      <c r="Q87" s="433">
        <v>0</v>
      </c>
      <c r="R87" s="433" t="s">
        <v>67</v>
      </c>
      <c r="S87" s="433">
        <v>0</v>
      </c>
      <c r="T87" s="433" t="s">
        <v>67</v>
      </c>
      <c r="U87" s="433">
        <v>0</v>
      </c>
      <c r="V87" s="433" t="s">
        <v>67</v>
      </c>
      <c r="W87" s="433">
        <v>0</v>
      </c>
      <c r="X87" s="433" t="s">
        <v>221</v>
      </c>
      <c r="Y87" s="433">
        <v>0</v>
      </c>
      <c r="Z87" s="433" t="s">
        <v>67</v>
      </c>
      <c r="AA87" s="433">
        <v>0</v>
      </c>
      <c r="AB87" s="433" t="s">
        <v>67</v>
      </c>
      <c r="AC87" s="433">
        <v>0</v>
      </c>
      <c r="AD87" s="433" t="s">
        <v>67</v>
      </c>
      <c r="AE87" s="433">
        <v>0</v>
      </c>
      <c r="AF87" s="433" t="s">
        <v>67</v>
      </c>
      <c r="AG87" s="433">
        <v>0</v>
      </c>
      <c r="AH87" s="433" t="s">
        <v>67</v>
      </c>
      <c r="AI87" s="433">
        <v>0</v>
      </c>
      <c r="AJ87" s="433" t="s">
        <v>67</v>
      </c>
      <c r="AK87" s="433">
        <v>0</v>
      </c>
      <c r="AL87" s="433" t="s">
        <v>67</v>
      </c>
      <c r="AM87" s="433">
        <v>0</v>
      </c>
      <c r="AN87" s="433" t="s">
        <v>67</v>
      </c>
      <c r="AO87" s="433">
        <v>0</v>
      </c>
      <c r="AP87" s="433"/>
      <c r="AQ87" s="433">
        <v>0</v>
      </c>
      <c r="AR87" s="433" t="s">
        <v>67</v>
      </c>
      <c r="AS87" s="433">
        <v>0</v>
      </c>
      <c r="AT87" s="433" t="s">
        <v>67</v>
      </c>
      <c r="AU87" s="433">
        <v>0</v>
      </c>
      <c r="AV87" s="433" t="s">
        <v>67</v>
      </c>
      <c r="AW87" s="433">
        <v>0</v>
      </c>
      <c r="AX87" s="433" t="s">
        <v>67</v>
      </c>
      <c r="AY87" s="433">
        <v>0</v>
      </c>
      <c r="AZ87" s="433" t="s">
        <v>67</v>
      </c>
      <c r="BA87" s="433">
        <v>1E-4</v>
      </c>
      <c r="BB87" s="433" t="s">
        <v>67</v>
      </c>
      <c r="BC87" s="433">
        <v>1E-4</v>
      </c>
      <c r="BD87" s="433" t="s">
        <v>353</v>
      </c>
      <c r="BE87" s="433">
        <v>5.0000000000000001E-4</v>
      </c>
      <c r="BF87" s="433" t="s">
        <v>67</v>
      </c>
      <c r="BG87" s="433">
        <v>0</v>
      </c>
      <c r="BH87" s="433" t="s">
        <v>67</v>
      </c>
      <c r="BI87" s="433">
        <v>2.9999999999999997E-4</v>
      </c>
      <c r="BJ87" s="433" t="s">
        <v>67</v>
      </c>
      <c r="BK87" s="433">
        <v>2.5000000000000001E-3</v>
      </c>
      <c r="BL87" s="433" t="s">
        <v>67</v>
      </c>
      <c r="BM87" s="433">
        <v>1E-4</v>
      </c>
      <c r="BN87" s="433" t="s">
        <v>354</v>
      </c>
      <c r="BO87" s="433">
        <v>0</v>
      </c>
      <c r="BP87" s="433" t="s">
        <v>67</v>
      </c>
      <c r="BQ87" s="433">
        <v>1E-4</v>
      </c>
      <c r="BR87" s="433" t="s">
        <v>67</v>
      </c>
      <c r="BS87" s="433">
        <v>0</v>
      </c>
      <c r="BT87" s="433" t="s">
        <v>67</v>
      </c>
      <c r="BU87" s="433">
        <v>1E-4</v>
      </c>
      <c r="BV87" s="433" t="s">
        <v>67</v>
      </c>
      <c r="BW87" s="433">
        <v>0</v>
      </c>
      <c r="BX87" s="433" t="s">
        <v>67</v>
      </c>
      <c r="BY87" s="433">
        <v>0</v>
      </c>
      <c r="BZ87" s="433" t="s">
        <v>67</v>
      </c>
      <c r="CA87" s="433">
        <v>0</v>
      </c>
      <c r="CB87" s="433" t="s">
        <v>67</v>
      </c>
      <c r="CC87" s="433">
        <v>0</v>
      </c>
      <c r="CD87" s="433" t="s">
        <v>67</v>
      </c>
      <c r="CE87" s="433">
        <v>0</v>
      </c>
      <c r="CF87" s="433" t="s">
        <v>67</v>
      </c>
      <c r="CG87" s="433">
        <v>0</v>
      </c>
      <c r="CH87" s="433" t="s">
        <v>67</v>
      </c>
      <c r="CI87" s="433">
        <v>0</v>
      </c>
      <c r="CJ87" s="433" t="s">
        <v>67</v>
      </c>
      <c r="CK87" s="433">
        <v>0</v>
      </c>
      <c r="CL87" s="433" t="s">
        <v>67</v>
      </c>
      <c r="CM87" s="433">
        <v>0</v>
      </c>
      <c r="CN87" s="433" t="s">
        <v>67</v>
      </c>
      <c r="CO87" s="433">
        <v>0</v>
      </c>
      <c r="CP87" s="433" t="s">
        <v>67</v>
      </c>
      <c r="CQ87" s="433">
        <v>0</v>
      </c>
      <c r="CR87" s="433" t="s">
        <v>67</v>
      </c>
      <c r="CS87" s="434">
        <v>0</v>
      </c>
      <c r="CT87" s="433" t="s">
        <v>67</v>
      </c>
      <c r="CU87" s="433">
        <v>0</v>
      </c>
      <c r="CV87" s="433" t="s">
        <v>67</v>
      </c>
      <c r="CW87" s="433">
        <v>0</v>
      </c>
      <c r="CX87" s="433" t="s">
        <v>67</v>
      </c>
      <c r="CY87" s="433">
        <v>0</v>
      </c>
      <c r="CZ87" s="433" t="s">
        <v>67</v>
      </c>
      <c r="DA87" s="433">
        <v>0</v>
      </c>
      <c r="DB87" s="433" t="s">
        <v>67</v>
      </c>
      <c r="DC87" s="433">
        <v>0</v>
      </c>
      <c r="DD87" s="433" t="s">
        <v>67</v>
      </c>
      <c r="DE87" s="433">
        <v>0</v>
      </c>
      <c r="DF87" s="433"/>
      <c r="DG87" s="433"/>
      <c r="DH87" s="433"/>
      <c r="DI87" s="433"/>
      <c r="DJ87" s="433"/>
      <c r="DK87" s="433"/>
      <c r="DL87" s="433"/>
      <c r="DM87" s="433"/>
      <c r="DN87" s="433"/>
      <c r="DO87" s="433"/>
      <c r="DP87" s="433"/>
      <c r="DQ87" s="433"/>
    </row>
    <row r="88" spans="1:121" s="435" customFormat="1" x14ac:dyDescent="0.2">
      <c r="A88" s="432" t="s">
        <v>363</v>
      </c>
      <c r="B88" s="433">
        <v>0</v>
      </c>
      <c r="C88" s="433">
        <v>2.3E-3</v>
      </c>
      <c r="D88" s="433">
        <v>0</v>
      </c>
      <c r="E88" s="433">
        <v>2.3E-3</v>
      </c>
      <c r="F88" s="433">
        <v>0</v>
      </c>
      <c r="G88" s="433">
        <v>0</v>
      </c>
      <c r="H88" s="433" t="s">
        <v>67</v>
      </c>
      <c r="I88" s="433">
        <v>3.0999999999999999E-3</v>
      </c>
      <c r="J88" s="433" t="s">
        <v>67</v>
      </c>
      <c r="K88" s="433">
        <v>1.5900000000000001E-2</v>
      </c>
      <c r="L88" s="433">
        <v>0</v>
      </c>
      <c r="M88" s="433">
        <v>1.3899999999999999E-2</v>
      </c>
      <c r="N88" s="433" t="s">
        <v>67</v>
      </c>
      <c r="O88" s="433">
        <v>8.3999999999999995E-3</v>
      </c>
      <c r="P88" s="433" t="s">
        <v>67</v>
      </c>
      <c r="Q88" s="433">
        <v>0</v>
      </c>
      <c r="R88" s="433" t="s">
        <v>67</v>
      </c>
      <c r="S88" s="433">
        <v>2.7000000000000001E-3</v>
      </c>
      <c r="T88" s="433" t="s">
        <v>67</v>
      </c>
      <c r="U88" s="433">
        <v>1.6000000000000001E-3</v>
      </c>
      <c r="V88" s="433" t="s">
        <v>67</v>
      </c>
      <c r="W88" s="433">
        <v>9.4999999999999998E-3</v>
      </c>
      <c r="X88" s="433" t="s">
        <v>221</v>
      </c>
      <c r="Y88" s="433">
        <v>8.8000000000000005E-3</v>
      </c>
      <c r="Z88" s="433" t="s">
        <v>67</v>
      </c>
      <c r="AA88" s="433">
        <v>1.28</v>
      </c>
      <c r="AB88" s="433" t="s">
        <v>67</v>
      </c>
      <c r="AC88" s="433">
        <v>1.8E-3</v>
      </c>
      <c r="AD88" s="433" t="s">
        <v>67</v>
      </c>
      <c r="AE88" s="433">
        <v>6.8999999999999999E-3</v>
      </c>
      <c r="AF88" s="433" t="s">
        <v>67</v>
      </c>
      <c r="AG88" s="433">
        <v>3.8999999999999998E-3</v>
      </c>
      <c r="AH88" s="433" t="s">
        <v>67</v>
      </c>
      <c r="AI88" s="433">
        <v>4.7000000000000002E-3</v>
      </c>
      <c r="AJ88" s="433" t="s">
        <v>67</v>
      </c>
      <c r="AK88" s="433">
        <v>3.3999999999999998E-3</v>
      </c>
      <c r="AL88" s="433" t="s">
        <v>67</v>
      </c>
      <c r="AM88" s="433">
        <v>7.1000000000000004E-3</v>
      </c>
      <c r="AN88" s="433" t="s">
        <v>67</v>
      </c>
      <c r="AO88" s="433">
        <v>2.3999999999999998E-3</v>
      </c>
      <c r="AP88" s="433"/>
      <c r="AQ88" s="433">
        <v>2.3999999999999998E-3</v>
      </c>
      <c r="AR88" s="433" t="s">
        <v>67</v>
      </c>
      <c r="AS88" s="433">
        <v>4.3E-3</v>
      </c>
      <c r="AT88" s="433" t="s">
        <v>67</v>
      </c>
      <c r="AU88" s="433">
        <v>4.1999999999999997E-3</v>
      </c>
      <c r="AV88" s="433" t="s">
        <v>67</v>
      </c>
      <c r="AW88" s="433">
        <v>2.8999999999999998E-3</v>
      </c>
      <c r="AX88" s="433" t="s">
        <v>67</v>
      </c>
      <c r="AY88" s="433">
        <v>3.8999999999999998E-3</v>
      </c>
      <c r="AZ88" s="433" t="s">
        <v>67</v>
      </c>
      <c r="BA88" s="433">
        <v>4.4999999999999997E-3</v>
      </c>
      <c r="BB88" s="433" t="s">
        <v>67</v>
      </c>
      <c r="BC88" s="433">
        <v>3.5999999999999999E-3</v>
      </c>
      <c r="BD88" s="433" t="s">
        <v>353</v>
      </c>
      <c r="BE88" s="433">
        <v>8.0000000000000004E-4</v>
      </c>
      <c r="BF88" s="433" t="s">
        <v>67</v>
      </c>
      <c r="BG88" s="433">
        <v>4.7999999999999996E-3</v>
      </c>
      <c r="BH88" s="433" t="s">
        <v>67</v>
      </c>
      <c r="BI88" s="433">
        <v>3.5999999999999999E-3</v>
      </c>
      <c r="BJ88" s="433" t="s">
        <v>67</v>
      </c>
      <c r="BK88" s="433">
        <v>3.3E-3</v>
      </c>
      <c r="BL88" s="433" t="s">
        <v>67</v>
      </c>
      <c r="BM88" s="433">
        <v>6.9999999999999999E-4</v>
      </c>
      <c r="BN88" s="433" t="s">
        <v>354</v>
      </c>
      <c r="BO88" s="433">
        <v>7.1999999999999998E-3</v>
      </c>
      <c r="BP88" s="433" t="s">
        <v>67</v>
      </c>
      <c r="BQ88" s="433">
        <v>1.6000000000000001E-3</v>
      </c>
      <c r="BR88" s="433" t="s">
        <v>67</v>
      </c>
      <c r="BS88" s="433">
        <v>0</v>
      </c>
      <c r="BT88" s="433" t="s">
        <v>67</v>
      </c>
      <c r="BU88" s="433">
        <v>1.9E-3</v>
      </c>
      <c r="BV88" s="433" t="s">
        <v>67</v>
      </c>
      <c r="BW88" s="433">
        <v>3.8E-3</v>
      </c>
      <c r="BX88" s="433" t="s">
        <v>67</v>
      </c>
      <c r="BY88" s="433">
        <v>7.0000000000000001E-3</v>
      </c>
      <c r="BZ88" s="433" t="s">
        <v>67</v>
      </c>
      <c r="CA88" s="433">
        <v>1.08</v>
      </c>
      <c r="CB88" s="433" t="s">
        <v>67</v>
      </c>
      <c r="CC88" s="433">
        <v>1.1681999999999999</v>
      </c>
      <c r="CD88" s="433" t="s">
        <v>67</v>
      </c>
      <c r="CE88" s="433">
        <v>0</v>
      </c>
      <c r="CF88" s="433" t="s">
        <v>67</v>
      </c>
      <c r="CG88" s="433">
        <v>1.9169</v>
      </c>
      <c r="CH88" s="433" t="s">
        <v>67</v>
      </c>
      <c r="CI88" s="433">
        <v>1.5609999999999999</v>
      </c>
      <c r="CJ88" s="433" t="s">
        <v>67</v>
      </c>
      <c r="CK88" s="433">
        <v>4.5999999999999999E-3</v>
      </c>
      <c r="CL88" s="433" t="s">
        <v>67</v>
      </c>
      <c r="CM88" s="433">
        <v>2E-3</v>
      </c>
      <c r="CN88" s="433" t="s">
        <v>67</v>
      </c>
      <c r="CO88" s="433">
        <v>1E-3</v>
      </c>
      <c r="CP88" s="433" t="s">
        <v>67</v>
      </c>
      <c r="CQ88" s="433">
        <v>8.9999999999999998E-4</v>
      </c>
      <c r="CR88" s="433" t="s">
        <v>67</v>
      </c>
      <c r="CS88" s="434">
        <v>4.0000000000000001E-3</v>
      </c>
      <c r="CT88" s="433" t="s">
        <v>67</v>
      </c>
      <c r="CU88" s="433">
        <v>2.8999999999999998E-3</v>
      </c>
      <c r="CV88" s="433" t="s">
        <v>67</v>
      </c>
      <c r="CW88" s="433">
        <v>2.5999999999999999E-3</v>
      </c>
      <c r="CX88" s="433" t="s">
        <v>67</v>
      </c>
      <c r="CY88" s="433">
        <v>1.5E-3</v>
      </c>
      <c r="CZ88" s="433" t="s">
        <v>67</v>
      </c>
      <c r="DA88" s="433">
        <v>1.1999999999999999E-3</v>
      </c>
      <c r="DB88" s="433" t="s">
        <v>67</v>
      </c>
      <c r="DC88" s="433">
        <v>3.7000000000000002E-3</v>
      </c>
      <c r="DD88" s="433" t="s">
        <v>67</v>
      </c>
      <c r="DE88" s="433">
        <v>4.2645687645687649E-3</v>
      </c>
      <c r="DF88" s="433"/>
      <c r="DG88" s="433"/>
      <c r="DH88" s="433"/>
      <c r="DI88" s="433"/>
      <c r="DJ88" s="433"/>
      <c r="DK88" s="433"/>
      <c r="DL88" s="433"/>
      <c r="DM88" s="433"/>
      <c r="DN88" s="433"/>
      <c r="DO88" s="433"/>
      <c r="DP88" s="433"/>
      <c r="DQ88" s="433"/>
    </row>
    <row r="89" spans="1:121" s="404" customFormat="1" x14ac:dyDescent="0.2">
      <c r="A89" s="403" t="s">
        <v>364</v>
      </c>
      <c r="B89" s="571">
        <v>0.1042</v>
      </c>
      <c r="C89" s="572"/>
      <c r="D89" s="571">
        <v>3.49E-2</v>
      </c>
      <c r="E89" s="572"/>
      <c r="F89" s="571">
        <v>2.75E-2</v>
      </c>
      <c r="G89" s="572"/>
      <c r="H89" s="571">
        <v>3.5999999999999997E-2</v>
      </c>
      <c r="I89" s="572"/>
      <c r="J89" s="571">
        <v>7.2900000000000006E-2</v>
      </c>
      <c r="K89" s="572"/>
      <c r="L89" s="571">
        <v>6.6100000000000006E-2</v>
      </c>
      <c r="M89" s="572"/>
      <c r="N89" s="571">
        <v>4.1099999999999998E-2</v>
      </c>
      <c r="O89" s="572"/>
      <c r="P89" s="571">
        <v>1.7899999999999999E-2</v>
      </c>
      <c r="Q89" s="572"/>
      <c r="R89" s="571"/>
      <c r="S89" s="572"/>
      <c r="T89" s="571">
        <v>1.4800000000000001E-2</v>
      </c>
      <c r="U89" s="572"/>
      <c r="V89" s="571">
        <v>3.2099999999999997E-2</v>
      </c>
      <c r="W89" s="572"/>
      <c r="X89" s="571">
        <v>2.69E-2</v>
      </c>
      <c r="Y89" s="572"/>
      <c r="Z89" s="571">
        <v>1.47E-2</v>
      </c>
      <c r="AA89" s="572"/>
      <c r="AB89" s="571">
        <v>1.41E-2</v>
      </c>
      <c r="AC89" s="572"/>
      <c r="AD89" s="571">
        <v>2.2100000000000002E-2</v>
      </c>
      <c r="AE89" s="572"/>
      <c r="AF89" s="571">
        <v>2.4E-2</v>
      </c>
      <c r="AG89" s="572"/>
      <c r="AH89" s="571">
        <v>1.3599999999999999E-2</v>
      </c>
      <c r="AI89" s="572"/>
      <c r="AJ89" s="571">
        <v>9.4000000000000004E-3</v>
      </c>
      <c r="AK89" s="572"/>
      <c r="AL89" s="571">
        <v>2.47E-2</v>
      </c>
      <c r="AM89" s="572"/>
      <c r="AN89" s="571"/>
      <c r="AO89" s="572"/>
      <c r="AP89" s="571">
        <v>2.0899999999999998E-2</v>
      </c>
      <c r="AQ89" s="572"/>
      <c r="AR89" s="571">
        <v>2.4299999999999999E-2</v>
      </c>
      <c r="AS89" s="572"/>
      <c r="AT89" s="571">
        <v>1.7600000000000001E-2</v>
      </c>
      <c r="AU89" s="572"/>
      <c r="AV89" s="571">
        <v>1.21E-2</v>
      </c>
      <c r="AW89" s="572"/>
      <c r="AX89" s="571"/>
      <c r="AY89" s="572"/>
      <c r="AZ89" s="571">
        <v>2.75E-2</v>
      </c>
      <c r="BA89" s="572"/>
      <c r="BB89" s="571">
        <v>1.7100000000000001E-2</v>
      </c>
      <c r="BC89" s="572"/>
      <c r="BD89" s="571">
        <v>1.67E-2</v>
      </c>
      <c r="BE89" s="572"/>
      <c r="BF89" s="571">
        <v>1.4200000000000001E-2</v>
      </c>
      <c r="BG89" s="572"/>
      <c r="BH89" s="571">
        <v>1.8499999999999999E-2</v>
      </c>
      <c r="BI89" s="572"/>
      <c r="BJ89" s="571">
        <v>1.55E-2</v>
      </c>
      <c r="BK89" s="572"/>
      <c r="BL89" s="571">
        <v>6.1999999999999998E-3</v>
      </c>
      <c r="BM89" s="572"/>
      <c r="BN89" s="571">
        <v>2.1499999999999998E-2</v>
      </c>
      <c r="BO89" s="572"/>
      <c r="BP89" s="571">
        <v>1.0999999999999999E-2</v>
      </c>
      <c r="BQ89" s="572"/>
      <c r="BR89" s="571">
        <v>1.3100000000000001E-2</v>
      </c>
      <c r="BS89" s="572"/>
      <c r="BT89" s="571">
        <v>1.7100000000000001E-2</v>
      </c>
      <c r="BU89" s="572"/>
      <c r="BV89" s="571">
        <v>1.7399999999999999E-2</v>
      </c>
      <c r="BW89" s="572"/>
      <c r="BX89" s="571">
        <v>3.1800000000000002E-2</v>
      </c>
      <c r="BY89" s="572"/>
      <c r="BZ89" s="571">
        <v>1.9199999999999998E-2</v>
      </c>
      <c r="CA89" s="572"/>
      <c r="CB89" s="571">
        <v>1.6E-2</v>
      </c>
      <c r="CC89" s="572"/>
      <c r="CD89" s="571">
        <v>2.3E-2</v>
      </c>
      <c r="CE89" s="572"/>
      <c r="CF89" s="571">
        <v>2.1999999999999999E-2</v>
      </c>
      <c r="CG89" s="572"/>
      <c r="CH89" s="571">
        <v>2.5999999999999999E-2</v>
      </c>
      <c r="CI89" s="572"/>
      <c r="CJ89" s="571">
        <v>2.2499999999999999E-2</v>
      </c>
      <c r="CK89" s="572"/>
      <c r="CL89" s="571">
        <v>2.7400000000000001E-2</v>
      </c>
      <c r="CM89" s="572"/>
      <c r="CN89" s="571">
        <f>SUM(CO79:CO88)</f>
        <v>2.2900000000000004E-2</v>
      </c>
      <c r="CO89" s="572"/>
      <c r="CP89" s="571">
        <f>SUM(CQ79:CQ88)</f>
        <v>2.7699999999999999E-2</v>
      </c>
      <c r="CQ89" s="572"/>
      <c r="CR89" s="571">
        <f>SUM(CS79:CS88)</f>
        <v>2.6199999999999998E-2</v>
      </c>
      <c r="CS89" s="572"/>
      <c r="CT89" s="571">
        <f>SUM(CU79:CU88)</f>
        <v>1.8800000000000001E-2</v>
      </c>
      <c r="CU89" s="572"/>
      <c r="CV89" s="571">
        <f>SUM(CV79:CW88)</f>
        <v>1.9099999999999999E-2</v>
      </c>
      <c r="CW89" s="572"/>
      <c r="CX89" s="571">
        <f>SUM(CX79:CY88)</f>
        <v>1.8200000000000001E-2</v>
      </c>
      <c r="CY89" s="572"/>
      <c r="CZ89" s="571">
        <f>SUM(CZ79:DA88)</f>
        <v>2.1499999999999998E-2</v>
      </c>
      <c r="DA89" s="572"/>
      <c r="DB89" s="571">
        <v>2.7E-2</v>
      </c>
      <c r="DC89" s="572"/>
      <c r="DD89" s="571">
        <f>SUM(DE79:DE88)</f>
        <v>3.4671458171458176E-2</v>
      </c>
      <c r="DE89" s="572"/>
      <c r="DF89" s="571"/>
      <c r="DG89" s="572"/>
      <c r="DH89" s="571"/>
      <c r="DI89" s="572"/>
      <c r="DJ89" s="571"/>
      <c r="DK89" s="572"/>
      <c r="DL89" s="571"/>
      <c r="DM89" s="572"/>
      <c r="DN89" s="571"/>
      <c r="DO89" s="572"/>
      <c r="DP89" s="571"/>
      <c r="DQ89" s="572"/>
    </row>
    <row r="90" spans="1:121" x14ac:dyDescent="0.2">
      <c r="A90" s="436" t="s">
        <v>365</v>
      </c>
      <c r="B90" s="437"/>
      <c r="C90" s="437"/>
      <c r="D90" s="437"/>
      <c r="E90" s="437"/>
      <c r="F90" s="437"/>
      <c r="G90" s="437"/>
      <c r="H90" s="437"/>
      <c r="I90" s="437"/>
      <c r="J90" s="437"/>
      <c r="K90" s="437"/>
      <c r="L90" s="437"/>
      <c r="M90" s="437"/>
      <c r="N90" s="437"/>
      <c r="O90" s="437"/>
      <c r="P90" s="437"/>
      <c r="Q90" s="437"/>
      <c r="R90" s="437"/>
      <c r="S90" s="437"/>
      <c r="T90" s="437"/>
      <c r="U90" s="437"/>
      <c r="V90" s="437"/>
      <c r="W90" s="437"/>
      <c r="X90" s="437"/>
      <c r="Y90" s="438"/>
      <c r="Z90" s="437"/>
      <c r="AA90" s="438"/>
      <c r="AB90" s="437"/>
      <c r="AC90" s="438"/>
      <c r="AD90" s="437"/>
      <c r="AE90" s="438"/>
      <c r="AF90" s="437"/>
      <c r="AG90" s="438"/>
      <c r="AH90" s="437"/>
      <c r="AI90" s="438"/>
      <c r="AJ90" s="437"/>
      <c r="AK90" s="438"/>
      <c r="AL90" s="437"/>
      <c r="AM90" s="438"/>
      <c r="AN90" s="437"/>
      <c r="AO90" s="438"/>
      <c r="AP90" s="437"/>
      <c r="AQ90" s="438"/>
      <c r="AR90" s="437"/>
      <c r="AS90" s="438"/>
      <c r="AT90" s="437"/>
      <c r="AU90" s="438"/>
      <c r="AV90" s="437"/>
      <c r="AW90" s="438"/>
      <c r="AX90" s="437"/>
      <c r="AY90" s="438"/>
      <c r="AZ90" s="437"/>
      <c r="BA90" s="438"/>
      <c r="BB90" s="437"/>
      <c r="BC90" s="438"/>
      <c r="BD90" s="437"/>
      <c r="BE90" s="438"/>
      <c r="BF90" s="437"/>
      <c r="BG90" s="438"/>
      <c r="BH90" s="437"/>
      <c r="BI90" s="438"/>
      <c r="BJ90" s="437"/>
      <c r="BK90" s="438"/>
      <c r="BL90" s="437"/>
      <c r="BM90" s="438"/>
      <c r="BN90" s="437"/>
      <c r="BO90" s="438"/>
      <c r="BP90" s="437"/>
      <c r="BQ90" s="438"/>
      <c r="BR90" s="437"/>
      <c r="BS90" s="438"/>
      <c r="BT90" s="437"/>
      <c r="BU90" s="438"/>
      <c r="BV90" s="437"/>
      <c r="BW90" s="438"/>
      <c r="BX90" s="437"/>
      <c r="BY90" s="438"/>
      <c r="BZ90" s="437"/>
      <c r="CA90" s="438"/>
      <c r="CB90" s="437"/>
      <c r="CC90" s="438"/>
      <c r="CD90" s="437"/>
      <c r="CE90" s="438"/>
      <c r="CF90" s="437"/>
      <c r="CG90" s="438"/>
      <c r="CH90" s="437"/>
      <c r="CI90" s="438"/>
      <c r="CJ90" s="439"/>
      <c r="CK90" s="440"/>
      <c r="CL90" s="437"/>
      <c r="CM90" s="438"/>
      <c r="CN90" s="437"/>
      <c r="CO90" s="438"/>
      <c r="CP90" s="437"/>
      <c r="CQ90" s="438"/>
      <c r="CR90" s="437"/>
      <c r="CS90" s="438"/>
      <c r="CT90" s="437"/>
      <c r="CU90" s="438"/>
      <c r="CV90" s="437"/>
      <c r="CW90" s="438"/>
      <c r="CX90" s="437"/>
      <c r="CY90" s="438"/>
      <c r="CZ90" s="437"/>
      <c r="DA90" s="438"/>
      <c r="DB90" s="437"/>
      <c r="DC90" s="438"/>
      <c r="DD90" s="437"/>
      <c r="DE90" s="438"/>
      <c r="DF90" s="437"/>
      <c r="DG90" s="438"/>
      <c r="DH90" s="437"/>
      <c r="DI90" s="438"/>
      <c r="DJ90" s="437"/>
      <c r="DK90" s="438"/>
      <c r="DL90" s="437"/>
      <c r="DM90" s="438"/>
      <c r="DN90" s="437"/>
      <c r="DO90" s="438"/>
      <c r="DP90" s="437"/>
      <c r="DQ90" s="438"/>
    </row>
    <row r="91" spans="1:121" x14ac:dyDescent="0.2">
      <c r="A91" s="441"/>
      <c r="B91" s="442"/>
      <c r="C91" s="442"/>
      <c r="D91" s="442"/>
      <c r="E91" s="442"/>
      <c r="F91" s="442"/>
      <c r="G91" s="442"/>
      <c r="H91" s="442"/>
      <c r="I91" s="442"/>
      <c r="J91" s="442"/>
      <c r="K91" s="442"/>
      <c r="L91" s="442"/>
      <c r="M91" s="442"/>
      <c r="N91" s="442"/>
      <c r="O91" s="442"/>
      <c r="P91" s="442"/>
      <c r="Q91" s="442"/>
      <c r="R91" s="442"/>
      <c r="S91" s="442"/>
      <c r="T91" s="442"/>
      <c r="U91" s="442"/>
      <c r="V91" s="442"/>
      <c r="W91" s="442"/>
      <c r="X91" s="442"/>
      <c r="Y91" s="443"/>
      <c r="Z91" s="442"/>
      <c r="AA91" s="443"/>
      <c r="AB91" s="442"/>
      <c r="AC91" s="443"/>
      <c r="AD91" s="442"/>
      <c r="AE91" s="444"/>
      <c r="AF91" s="442"/>
      <c r="AG91" s="444"/>
      <c r="AH91" s="442"/>
      <c r="AI91" s="444"/>
      <c r="AJ91" s="442"/>
      <c r="AK91" s="444"/>
      <c r="AL91" s="442"/>
      <c r="AM91" s="444"/>
      <c r="AN91" s="442"/>
      <c r="AO91" s="444"/>
      <c r="AP91" s="442"/>
      <c r="AQ91" s="444"/>
      <c r="AR91" s="442"/>
      <c r="AS91" s="444"/>
      <c r="AT91" s="442"/>
      <c r="AU91" s="444"/>
      <c r="AV91" s="442"/>
      <c r="AW91" s="444"/>
      <c r="AX91" s="442"/>
      <c r="AY91" s="444"/>
      <c r="AZ91" s="442"/>
      <c r="BA91" s="444"/>
      <c r="BB91" s="442"/>
      <c r="BC91" s="444"/>
      <c r="BD91" s="442"/>
      <c r="BE91" s="444"/>
      <c r="BF91" s="442"/>
      <c r="BG91" s="444"/>
      <c r="BH91" s="442"/>
      <c r="BI91" s="444"/>
      <c r="BJ91" s="442"/>
      <c r="BK91" s="444"/>
      <c r="BL91" s="442"/>
      <c r="BM91" s="444"/>
      <c r="BN91" s="442"/>
      <c r="BO91" s="444"/>
      <c r="BP91" s="442"/>
      <c r="BQ91" s="444"/>
      <c r="BR91" s="442"/>
      <c r="BS91" s="444"/>
      <c r="BT91" s="442"/>
      <c r="BU91" s="444"/>
      <c r="BV91" s="442"/>
      <c r="BW91" s="444"/>
      <c r="BX91" s="442"/>
      <c r="BY91" s="444"/>
      <c r="BZ91" s="442"/>
      <c r="CA91" s="444"/>
      <c r="CB91" s="442"/>
      <c r="CC91" s="444"/>
      <c r="CD91" s="442"/>
      <c r="CE91" s="444"/>
      <c r="CF91" s="442"/>
      <c r="CG91" s="444"/>
      <c r="CH91" s="442"/>
      <c r="CI91" s="444"/>
      <c r="CJ91" s="444"/>
      <c r="CK91" s="444"/>
      <c r="CL91" s="442"/>
      <c r="CM91" s="444"/>
      <c r="CN91" s="442"/>
      <c r="CO91" s="444"/>
      <c r="CP91" s="442"/>
      <c r="CQ91" s="444"/>
      <c r="CR91" s="442"/>
      <c r="CS91" s="444"/>
      <c r="CT91" s="442"/>
      <c r="CU91" s="444"/>
      <c r="CV91" s="442"/>
      <c r="CW91" s="444"/>
      <c r="CX91" s="442"/>
      <c r="CY91" s="444"/>
      <c r="CZ91" s="442"/>
      <c r="DA91" s="444"/>
      <c r="DB91" s="442"/>
      <c r="DC91" s="444"/>
      <c r="DD91" s="442"/>
      <c r="DE91" s="444"/>
      <c r="DF91" s="442"/>
      <c r="DG91" s="444"/>
      <c r="DH91" s="442"/>
      <c r="DI91" s="444"/>
      <c r="DJ91" s="442"/>
      <c r="DK91" s="444"/>
      <c r="DL91" s="442"/>
      <c r="DM91" s="444"/>
      <c r="DN91" s="442"/>
      <c r="DO91" s="444"/>
      <c r="DP91" s="442"/>
      <c r="DQ91" s="444"/>
    </row>
    <row r="92" spans="1:121" s="90" customFormat="1" ht="15" x14ac:dyDescent="0.25">
      <c r="A92" s="422" t="s">
        <v>366</v>
      </c>
      <c r="B92" s="503">
        <v>44562</v>
      </c>
      <c r="C92" s="504"/>
      <c r="D92" s="503">
        <v>44593</v>
      </c>
      <c r="E92" s="504"/>
      <c r="F92" s="503">
        <v>44621</v>
      </c>
      <c r="G92" s="504"/>
      <c r="H92" s="503">
        <v>44652</v>
      </c>
      <c r="I92" s="504"/>
      <c r="J92" s="503">
        <v>44682</v>
      </c>
      <c r="K92" s="504"/>
      <c r="L92" s="503">
        <v>44713</v>
      </c>
      <c r="M92" s="504"/>
      <c r="N92" s="503">
        <v>44743</v>
      </c>
      <c r="O92" s="504"/>
      <c r="P92" s="503">
        <v>44774</v>
      </c>
      <c r="Q92" s="504"/>
      <c r="R92" s="503">
        <v>44805</v>
      </c>
      <c r="S92" s="504"/>
      <c r="T92" s="503">
        <v>44835</v>
      </c>
      <c r="U92" s="504"/>
      <c r="V92" s="503">
        <v>44866</v>
      </c>
      <c r="W92" s="504"/>
      <c r="X92" s="503">
        <v>44896</v>
      </c>
      <c r="Y92" s="504"/>
      <c r="Z92" s="503" t="e">
        <f ca="1">Z77</f>
        <v>#NAME?</v>
      </c>
      <c r="AA92" s="504"/>
      <c r="AB92" s="503" t="e">
        <f ca="1">AB77</f>
        <v>#NAME?</v>
      </c>
      <c r="AC92" s="504"/>
      <c r="AD92" s="503" t="e">
        <f ca="1">AD77</f>
        <v>#NAME?</v>
      </c>
      <c r="AE92" s="504"/>
      <c r="AF92" s="505" t="e">
        <f ca="1">AF77</f>
        <v>#NAME?</v>
      </c>
      <c r="AG92" s="506"/>
      <c r="AH92" s="505" t="e">
        <f ca="1">AH77</f>
        <v>#NAME?</v>
      </c>
      <c r="AI92" s="506"/>
      <c r="AJ92" s="505" t="e">
        <f ca="1">AJ77</f>
        <v>#NAME?</v>
      </c>
      <c r="AK92" s="506"/>
      <c r="AL92" s="505" t="e">
        <f ca="1">AL77</f>
        <v>#NAME?</v>
      </c>
      <c r="AM92" s="506"/>
      <c r="AN92" s="505" t="e">
        <f ca="1">AN77</f>
        <v>#NAME?</v>
      </c>
      <c r="AO92" s="506"/>
      <c r="AP92" s="505" t="e">
        <f ca="1">AP77</f>
        <v>#NAME?</v>
      </c>
      <c r="AQ92" s="506"/>
      <c r="AR92" s="503"/>
      <c r="AS92" s="504"/>
      <c r="AT92" s="503"/>
      <c r="AU92" s="504"/>
      <c r="AV92" s="503"/>
      <c r="AW92" s="504"/>
      <c r="AX92" s="578" t="e">
        <f ca="1">AX77</f>
        <v>#NAME?</v>
      </c>
      <c r="AY92" s="579"/>
      <c r="AZ92" s="505" t="e">
        <f ca="1">AZ$8</f>
        <v>#NAME?</v>
      </c>
      <c r="BA92" s="506"/>
      <c r="BB92" s="505" t="e">
        <f ca="1">BB$8</f>
        <v>#NAME?</v>
      </c>
      <c r="BC92" s="506"/>
      <c r="BD92" s="505" t="e">
        <f ca="1">BD$8</f>
        <v>#NAME?</v>
      </c>
      <c r="BE92" s="506"/>
      <c r="BF92" s="505" t="e">
        <f ca="1">BF$8</f>
        <v>#NAME?</v>
      </c>
      <c r="BG92" s="506"/>
      <c r="BH92" s="505" t="e">
        <f ca="1">BH$8</f>
        <v>#NAME?</v>
      </c>
      <c r="BI92" s="506"/>
      <c r="BJ92" s="505" t="e">
        <f ca="1">BJ$8</f>
        <v>#NAME?</v>
      </c>
      <c r="BK92" s="506"/>
      <c r="BL92" s="505" t="e">
        <f ca="1">BL$8</f>
        <v>#NAME?</v>
      </c>
      <c r="BM92" s="506"/>
      <c r="BN92" s="505" t="e">
        <f ca="1">BN$8</f>
        <v>#NAME?</v>
      </c>
      <c r="BO92" s="506"/>
      <c r="BP92" s="505" t="e">
        <f ca="1">BP$8</f>
        <v>#NAME?</v>
      </c>
      <c r="BQ92" s="506"/>
      <c r="BR92" s="505" t="e">
        <f ca="1">BR$8</f>
        <v>#NAME?</v>
      </c>
      <c r="BS92" s="506"/>
      <c r="BT92" s="505" t="e">
        <f ca="1">BT$8</f>
        <v>#NAME?</v>
      </c>
      <c r="BU92" s="506"/>
      <c r="BV92" s="505" t="e">
        <f ca="1">BV$8</f>
        <v>#NAME?</v>
      </c>
      <c r="BW92" s="506"/>
      <c r="BX92" s="505" t="e">
        <f ca="1">BX$8</f>
        <v>#NAME?</v>
      </c>
      <c r="BY92" s="506"/>
      <c r="BZ92" s="505" t="e">
        <f ca="1">BZ$8</f>
        <v>#NAME?</v>
      </c>
      <c r="CA92" s="506"/>
      <c r="CB92" s="505" t="e">
        <f ca="1">CB$8</f>
        <v>#NAME?</v>
      </c>
      <c r="CC92" s="506"/>
      <c r="CD92" s="505" t="e">
        <f ca="1">CD$8</f>
        <v>#NAME?</v>
      </c>
      <c r="CE92" s="506"/>
      <c r="CF92" s="505" t="e">
        <f ca="1">CF$8</f>
        <v>#NAME?</v>
      </c>
      <c r="CG92" s="506"/>
      <c r="CH92" s="505" t="e">
        <f ca="1">CH$8</f>
        <v>#NAME?</v>
      </c>
      <c r="CI92" s="506"/>
      <c r="CJ92" s="505" t="e">
        <f ca="1">CJ$8</f>
        <v>#NAME?</v>
      </c>
      <c r="CK92" s="506"/>
      <c r="CL92" s="505" t="e">
        <f ca="1">CL$8</f>
        <v>#NAME?</v>
      </c>
      <c r="CM92" s="506"/>
      <c r="CN92" s="505" t="e">
        <f ca="1">CN$8</f>
        <v>#NAME?</v>
      </c>
      <c r="CO92" s="506"/>
      <c r="CP92" s="505" t="e">
        <f ca="1">CP$8</f>
        <v>#NAME?</v>
      </c>
      <c r="CQ92" s="506"/>
      <c r="CR92" s="505" t="e">
        <f ca="1">CR$8</f>
        <v>#NAME?</v>
      </c>
      <c r="CS92" s="506"/>
      <c r="CT92" s="505" t="e">
        <f ca="1">CT$8</f>
        <v>#NAME?</v>
      </c>
      <c r="CU92" s="506"/>
      <c r="CV92" s="505" t="e">
        <f ca="1">CV$8</f>
        <v>#NAME?</v>
      </c>
      <c r="CW92" s="506"/>
      <c r="CX92" s="505" t="e">
        <f ca="1">CX$8</f>
        <v>#NAME?</v>
      </c>
      <c r="CY92" s="506"/>
      <c r="CZ92" s="505" t="e">
        <f ca="1">CZ$8</f>
        <v>#NAME?</v>
      </c>
      <c r="DA92" s="506"/>
      <c r="DB92" s="505" t="e">
        <f ca="1">DB$8</f>
        <v>#NAME?</v>
      </c>
      <c r="DC92" s="506"/>
      <c r="DD92" s="505" t="e">
        <f ca="1">DD$8</f>
        <v>#NAME?</v>
      </c>
      <c r="DE92" s="506"/>
      <c r="DF92" s="505" t="e">
        <f ca="1">DF$8</f>
        <v>#NAME?</v>
      </c>
      <c r="DG92" s="506"/>
      <c r="DH92" s="505" t="e">
        <f ca="1">DH$8</f>
        <v>#NAME?</v>
      </c>
      <c r="DI92" s="506"/>
      <c r="DJ92" s="505" t="e">
        <f ca="1">DJ$8</f>
        <v>#NAME?</v>
      </c>
      <c r="DK92" s="506"/>
      <c r="DL92" s="505" t="e">
        <f ca="1">DL$8</f>
        <v>#NAME?</v>
      </c>
      <c r="DM92" s="506"/>
      <c r="DN92" s="505" t="e">
        <f ca="1">DN$8</f>
        <v>#NAME?</v>
      </c>
      <c r="DO92" s="506"/>
      <c r="DP92" s="505" t="e">
        <f ca="1">DP$8</f>
        <v>#NAME?</v>
      </c>
      <c r="DQ92" s="506"/>
    </row>
    <row r="93" spans="1:121" s="24" customFormat="1" ht="15" x14ac:dyDescent="0.2">
      <c r="A93" s="192" t="s">
        <v>367</v>
      </c>
      <c r="B93" s="535"/>
      <c r="C93" s="538"/>
      <c r="D93" s="539"/>
      <c r="E93" s="570"/>
      <c r="F93" s="535"/>
      <c r="G93" s="538"/>
      <c r="H93" s="576"/>
      <c r="I93" s="577"/>
      <c r="J93" s="576"/>
      <c r="K93" s="577"/>
      <c r="L93" s="576"/>
      <c r="M93" s="577"/>
      <c r="N93" s="576">
        <v>13</v>
      </c>
      <c r="O93" s="577"/>
      <c r="P93" s="576">
        <v>19</v>
      </c>
      <c r="Q93" s="577"/>
      <c r="R93" s="580">
        <v>12</v>
      </c>
      <c r="S93" s="581"/>
      <c r="T93" s="576">
        <v>13</v>
      </c>
      <c r="U93" s="577"/>
      <c r="V93" s="576">
        <v>9</v>
      </c>
      <c r="W93" s="577"/>
      <c r="X93" s="576">
        <v>14</v>
      </c>
      <c r="Y93" s="577"/>
      <c r="Z93" s="576">
        <f>producao!AT172</f>
        <v>16</v>
      </c>
      <c r="AA93" s="577"/>
      <c r="AB93" s="582">
        <f>producao!AU172</f>
        <v>8</v>
      </c>
      <c r="AC93" s="583"/>
      <c r="AD93" s="582">
        <f>producao!AV172</f>
        <v>11</v>
      </c>
      <c r="AE93" s="583"/>
      <c r="AF93" s="584">
        <f>producao!AW172</f>
        <v>14</v>
      </c>
      <c r="AG93" s="585"/>
      <c r="AH93" s="584">
        <f>producao!AX172</f>
        <v>13</v>
      </c>
      <c r="AI93" s="585"/>
      <c r="AJ93" s="584">
        <f>producao!AY172</f>
        <v>12</v>
      </c>
      <c r="AK93" s="585"/>
      <c r="AL93" s="584">
        <f>producao!AZ172</f>
        <v>12</v>
      </c>
      <c r="AM93" s="585"/>
      <c r="AN93" s="584">
        <f>producao!BC172</f>
        <v>12</v>
      </c>
      <c r="AO93" s="585"/>
      <c r="AP93" s="584">
        <f>producao!BD172</f>
        <v>19</v>
      </c>
      <c r="AQ93" s="585"/>
      <c r="AR93" s="582"/>
      <c r="AS93" s="583"/>
      <c r="AT93" s="582">
        <v>19</v>
      </c>
      <c r="AU93" s="583"/>
      <c r="AV93" s="582">
        <v>20</v>
      </c>
      <c r="AW93" s="586"/>
      <c r="AX93" s="587">
        <v>14</v>
      </c>
      <c r="AY93" s="587"/>
      <c r="AZ93" s="536">
        <f>producao!BQ172</f>
        <v>19</v>
      </c>
      <c r="BA93" s="537"/>
      <c r="BB93" s="536">
        <f>producao!BR172</f>
        <v>13</v>
      </c>
      <c r="BC93" s="537"/>
      <c r="BD93" s="536">
        <f>producao!BS172</f>
        <v>10</v>
      </c>
      <c r="BE93" s="537"/>
      <c r="BF93" s="536">
        <f>producao!BT172</f>
        <v>12</v>
      </c>
      <c r="BG93" s="537"/>
      <c r="BH93" s="536">
        <f>producao!BU172</f>
        <v>17</v>
      </c>
      <c r="BI93" s="537"/>
      <c r="BJ93" s="536">
        <f>producao!BV172</f>
        <v>16</v>
      </c>
      <c r="BK93" s="537"/>
      <c r="BL93" s="536">
        <f>producao!BW172</f>
        <v>11</v>
      </c>
      <c r="BM93" s="537"/>
      <c r="BN93" s="536">
        <f>producao!BX172</f>
        <v>21</v>
      </c>
      <c r="BO93" s="537"/>
      <c r="BP93" s="536">
        <f>producao!BY172</f>
        <v>15</v>
      </c>
      <c r="BQ93" s="537"/>
      <c r="BR93" s="536">
        <f>producao!BZ172</f>
        <v>11</v>
      </c>
      <c r="BS93" s="537"/>
      <c r="BT93" s="536">
        <f>producao!CA172</f>
        <v>17</v>
      </c>
      <c r="BU93" s="537"/>
      <c r="BV93" s="536">
        <f>producao!CB172</f>
        <v>9</v>
      </c>
      <c r="BW93" s="537"/>
      <c r="BX93" s="536">
        <v>9</v>
      </c>
      <c r="BY93" s="537"/>
      <c r="BZ93" s="536">
        <f>producao!CD172</f>
        <v>13</v>
      </c>
      <c r="CA93" s="537"/>
      <c r="CB93" s="536">
        <f>producao!CE172</f>
        <v>10</v>
      </c>
      <c r="CC93" s="537"/>
      <c r="CD93" s="536">
        <f>producao!CF172</f>
        <v>14</v>
      </c>
      <c r="CE93" s="537"/>
      <c r="CF93" s="536">
        <f>producao!CG172</f>
        <v>19</v>
      </c>
      <c r="CG93" s="537"/>
      <c r="CH93" s="536">
        <f>producao!CH172</f>
        <v>10</v>
      </c>
      <c r="CI93" s="537"/>
      <c r="CJ93" s="536">
        <f>producao!CI172</f>
        <v>12</v>
      </c>
      <c r="CK93" s="537"/>
      <c r="CL93" s="536">
        <f>producao!CJ172</f>
        <v>9</v>
      </c>
      <c r="CM93" s="537"/>
      <c r="CN93" s="536">
        <f>producao!CK172</f>
        <v>14</v>
      </c>
      <c r="CO93" s="537"/>
      <c r="CP93" s="536">
        <f>producao!CL172</f>
        <v>11</v>
      </c>
      <c r="CQ93" s="537"/>
      <c r="CR93" s="549">
        <f>producao!CM172</f>
        <v>10</v>
      </c>
      <c r="CS93" s="550"/>
      <c r="CT93" s="536">
        <f>producao!CN172</f>
        <v>12</v>
      </c>
      <c r="CU93" s="537"/>
      <c r="CV93" s="536">
        <f>producao!CO172</f>
        <v>1</v>
      </c>
      <c r="CW93" s="537"/>
      <c r="CX93" s="536">
        <v>14</v>
      </c>
      <c r="CY93" s="537"/>
      <c r="CZ93" s="536">
        <v>7</v>
      </c>
      <c r="DA93" s="537"/>
      <c r="DB93" s="536">
        <v>7</v>
      </c>
      <c r="DC93" s="537"/>
      <c r="DD93" s="536">
        <v>20</v>
      </c>
      <c r="DE93" s="537"/>
      <c r="DF93" s="536"/>
      <c r="DG93" s="537"/>
      <c r="DH93" s="536"/>
      <c r="DI93" s="537"/>
      <c r="DJ93" s="536"/>
      <c r="DK93" s="537"/>
      <c r="DL93" s="536"/>
      <c r="DM93" s="537"/>
      <c r="DN93" s="536"/>
      <c r="DO93" s="537"/>
      <c r="DP93" s="536"/>
      <c r="DQ93" s="537"/>
    </row>
    <row r="94" spans="1:121" s="24" customFormat="1" ht="15" x14ac:dyDescent="0.2">
      <c r="A94" s="192" t="s">
        <v>169</v>
      </c>
      <c r="B94" s="416"/>
      <c r="C94" s="417"/>
      <c r="D94" s="418"/>
      <c r="E94" s="428"/>
      <c r="F94" s="416"/>
      <c r="G94" s="417"/>
      <c r="H94" s="445"/>
      <c r="I94" s="446"/>
      <c r="J94" s="445"/>
      <c r="K94" s="446"/>
      <c r="L94" s="445"/>
      <c r="M94" s="446"/>
      <c r="N94" s="445"/>
      <c r="O94" s="446"/>
      <c r="P94" s="445"/>
      <c r="Q94" s="446"/>
      <c r="R94" s="447"/>
      <c r="S94" s="141"/>
      <c r="T94" s="445"/>
      <c r="U94" s="446"/>
      <c r="V94" s="445"/>
      <c r="W94" s="446"/>
      <c r="X94" s="445"/>
      <c r="Y94" s="446"/>
      <c r="Z94" s="445"/>
      <c r="AA94" s="446"/>
      <c r="AB94" s="448"/>
      <c r="AC94" s="449"/>
      <c r="AD94" s="448"/>
      <c r="AE94" s="449"/>
      <c r="AF94" s="450"/>
      <c r="AG94" s="451"/>
      <c r="AH94" s="450"/>
      <c r="AI94" s="451"/>
      <c r="AJ94" s="450"/>
      <c r="AK94" s="451"/>
      <c r="AL94" s="450"/>
      <c r="AM94" s="451"/>
      <c r="AN94" s="450"/>
      <c r="AO94" s="451"/>
      <c r="AP94" s="450"/>
      <c r="AQ94" s="451"/>
      <c r="AR94" s="448"/>
      <c r="AS94" s="449"/>
      <c r="AT94" s="448"/>
      <c r="AU94" s="449"/>
      <c r="AV94" s="448"/>
      <c r="AW94" s="452"/>
      <c r="AX94" s="587">
        <v>1</v>
      </c>
      <c r="AY94" s="587"/>
      <c r="AZ94" s="536">
        <f>producao!BQ173</f>
        <v>0</v>
      </c>
      <c r="BA94" s="537"/>
      <c r="BB94" s="536">
        <f>producao!BR173</f>
        <v>0</v>
      </c>
      <c r="BC94" s="537"/>
      <c r="BD94" s="536">
        <f>producao!BS173</f>
        <v>1</v>
      </c>
      <c r="BE94" s="537"/>
      <c r="BF94" s="536">
        <f>producao!BT173</f>
        <v>0</v>
      </c>
      <c r="BG94" s="537"/>
      <c r="BH94" s="536">
        <f>producao!BU173</f>
        <v>0</v>
      </c>
      <c r="BI94" s="537"/>
      <c r="BJ94" s="536">
        <f>producao!BV173</f>
        <v>0</v>
      </c>
      <c r="BK94" s="537"/>
      <c r="BL94" s="536">
        <f>producao!BW173</f>
        <v>1</v>
      </c>
      <c r="BM94" s="537"/>
      <c r="BN94" s="536">
        <f>producao!BX173</f>
        <v>1</v>
      </c>
      <c r="BO94" s="537"/>
      <c r="BP94" s="536">
        <f>producao!BY173</f>
        <v>2</v>
      </c>
      <c r="BQ94" s="537"/>
      <c r="BR94" s="536">
        <f>producao!BZ173</f>
        <v>0</v>
      </c>
      <c r="BS94" s="537"/>
      <c r="BT94" s="536">
        <f>producao!CA173</f>
        <v>2</v>
      </c>
      <c r="BU94" s="537"/>
      <c r="BV94" s="536">
        <f>producao!CB173</f>
        <v>1</v>
      </c>
      <c r="BW94" s="537"/>
      <c r="BX94" s="536">
        <v>2</v>
      </c>
      <c r="BY94" s="537"/>
      <c r="BZ94" s="536">
        <f>producao!CD173</f>
        <v>2</v>
      </c>
      <c r="CA94" s="537"/>
      <c r="CB94" s="536">
        <f>producao!CE173</f>
        <v>1</v>
      </c>
      <c r="CC94" s="537"/>
      <c r="CD94" s="536">
        <f>producao!CF173</f>
        <v>0</v>
      </c>
      <c r="CE94" s="537"/>
      <c r="CF94" s="536">
        <f>producao!CG173</f>
        <v>1</v>
      </c>
      <c r="CG94" s="537"/>
      <c r="CH94" s="536">
        <f>producao!CH173</f>
        <v>2</v>
      </c>
      <c r="CI94" s="537"/>
      <c r="CJ94" s="536">
        <f>producao!CI173</f>
        <v>1</v>
      </c>
      <c r="CK94" s="537"/>
      <c r="CL94" s="536">
        <f>producao!CJ173</f>
        <v>1</v>
      </c>
      <c r="CM94" s="537"/>
      <c r="CN94" s="536">
        <f>producao!CK173</f>
        <v>3</v>
      </c>
      <c r="CO94" s="537"/>
      <c r="CP94" s="536">
        <f>producao!CL173</f>
        <v>0</v>
      </c>
      <c r="CQ94" s="537"/>
      <c r="CR94" s="549">
        <f>producao!CM173</f>
        <v>1</v>
      </c>
      <c r="CS94" s="550"/>
      <c r="CT94" s="536">
        <f>producao!CN173</f>
        <v>2</v>
      </c>
      <c r="CU94" s="537"/>
      <c r="CV94" s="536">
        <f>producao!CO173</f>
        <v>1</v>
      </c>
      <c r="CW94" s="537"/>
      <c r="CX94" s="536">
        <v>1</v>
      </c>
      <c r="CY94" s="537"/>
      <c r="CZ94" s="536">
        <v>0</v>
      </c>
      <c r="DA94" s="537"/>
      <c r="DB94" s="536">
        <v>0</v>
      </c>
      <c r="DC94" s="537"/>
      <c r="DD94" s="536">
        <v>0</v>
      </c>
      <c r="DE94" s="537"/>
      <c r="DF94" s="536"/>
      <c r="DG94" s="537"/>
      <c r="DH94" s="536"/>
      <c r="DI94" s="537"/>
      <c r="DJ94" s="536"/>
      <c r="DK94" s="537"/>
      <c r="DL94" s="536"/>
      <c r="DM94" s="537"/>
      <c r="DN94" s="536"/>
      <c r="DO94" s="537"/>
      <c r="DP94" s="536"/>
      <c r="DQ94" s="537"/>
    </row>
    <row r="95" spans="1:121" s="24" customFormat="1" ht="15" x14ac:dyDescent="0.2">
      <c r="A95" s="192" t="s">
        <v>368</v>
      </c>
      <c r="B95" s="535"/>
      <c r="C95" s="538"/>
      <c r="D95" s="539"/>
      <c r="E95" s="570"/>
      <c r="F95" s="535"/>
      <c r="G95" s="538"/>
      <c r="H95" s="576"/>
      <c r="I95" s="577"/>
      <c r="J95" s="576"/>
      <c r="K95" s="577"/>
      <c r="L95" s="576"/>
      <c r="M95" s="577"/>
      <c r="N95" s="576">
        <v>0</v>
      </c>
      <c r="O95" s="577"/>
      <c r="P95" s="576">
        <v>1</v>
      </c>
      <c r="Q95" s="577"/>
      <c r="R95" s="580">
        <v>3</v>
      </c>
      <c r="S95" s="581"/>
      <c r="T95" s="576">
        <v>2</v>
      </c>
      <c r="U95" s="577"/>
      <c r="V95" s="576">
        <v>2</v>
      </c>
      <c r="W95" s="577"/>
      <c r="X95" s="576">
        <v>3</v>
      </c>
      <c r="Y95" s="577"/>
      <c r="Z95" s="576">
        <f>producao!AT174</f>
        <v>0</v>
      </c>
      <c r="AA95" s="577"/>
      <c r="AB95" s="588">
        <f>producao!AU174</f>
        <v>44</v>
      </c>
      <c r="AC95" s="589"/>
      <c r="AD95" s="588">
        <f>producao!AV174</f>
        <v>1</v>
      </c>
      <c r="AE95" s="589"/>
      <c r="AF95" s="590">
        <f>producao!AW174</f>
        <v>2</v>
      </c>
      <c r="AG95" s="591"/>
      <c r="AH95" s="590">
        <f>producao!AX174</f>
        <v>0</v>
      </c>
      <c r="AI95" s="591"/>
      <c r="AJ95" s="590">
        <f>producao!AY174</f>
        <v>3</v>
      </c>
      <c r="AK95" s="591"/>
      <c r="AL95" s="590">
        <f>producao!AZ174</f>
        <v>1</v>
      </c>
      <c r="AM95" s="591"/>
      <c r="AN95" s="590">
        <f>producao!BC174</f>
        <v>4</v>
      </c>
      <c r="AO95" s="591"/>
      <c r="AP95" s="590">
        <f>producao!BD174</f>
        <v>0</v>
      </c>
      <c r="AQ95" s="591"/>
      <c r="AR95" s="588"/>
      <c r="AS95" s="589"/>
      <c r="AT95" s="588">
        <v>1</v>
      </c>
      <c r="AU95" s="589"/>
      <c r="AV95" s="588">
        <v>1</v>
      </c>
      <c r="AW95" s="589"/>
      <c r="AX95" s="592">
        <v>3</v>
      </c>
      <c r="AY95" s="593"/>
      <c r="AZ95" s="536">
        <f>producao!BQ174</f>
        <v>1</v>
      </c>
      <c r="BA95" s="537"/>
      <c r="BB95" s="536">
        <f>producao!BR174</f>
        <v>1</v>
      </c>
      <c r="BC95" s="537"/>
      <c r="BD95" s="536">
        <f>producao!BS174</f>
        <v>0</v>
      </c>
      <c r="BE95" s="537"/>
      <c r="BF95" s="536">
        <f>producao!BT174</f>
        <v>2</v>
      </c>
      <c r="BG95" s="537"/>
      <c r="BH95" s="536">
        <f>producao!BU174</f>
        <v>2</v>
      </c>
      <c r="BI95" s="537"/>
      <c r="BJ95" s="536">
        <f>producao!BV174</f>
        <v>0</v>
      </c>
      <c r="BK95" s="537"/>
      <c r="BL95" s="536">
        <f>producao!BW174</f>
        <v>3</v>
      </c>
      <c r="BM95" s="537"/>
      <c r="BN95" s="536">
        <f>producao!BX174</f>
        <v>2</v>
      </c>
      <c r="BO95" s="537"/>
      <c r="BP95" s="536">
        <f>producao!BY174</f>
        <v>2</v>
      </c>
      <c r="BQ95" s="537"/>
      <c r="BR95" s="536">
        <f>producao!BZ174</f>
        <v>0</v>
      </c>
      <c r="BS95" s="537"/>
      <c r="BT95" s="536">
        <f>producao!CA174</f>
        <v>0</v>
      </c>
      <c r="BU95" s="537"/>
      <c r="BV95" s="536">
        <f>producao!CB174</f>
        <v>3</v>
      </c>
      <c r="BW95" s="537"/>
      <c r="BX95" s="536">
        <v>0</v>
      </c>
      <c r="BY95" s="537"/>
      <c r="BZ95" s="536">
        <f>producao!CD174</f>
        <v>1</v>
      </c>
      <c r="CA95" s="537"/>
      <c r="CB95" s="536">
        <f>producao!CE174</f>
        <v>4</v>
      </c>
      <c r="CC95" s="537"/>
      <c r="CD95" s="536">
        <f>producao!CF174</f>
        <v>2</v>
      </c>
      <c r="CE95" s="537"/>
      <c r="CF95" s="536">
        <f>producao!CG174</f>
        <v>1</v>
      </c>
      <c r="CG95" s="537"/>
      <c r="CH95" s="536">
        <f>producao!CH174</f>
        <v>1</v>
      </c>
      <c r="CI95" s="537"/>
      <c r="CJ95" s="536">
        <f>producao!CI174</f>
        <v>1</v>
      </c>
      <c r="CK95" s="537"/>
      <c r="CL95" s="536">
        <f>producao!CJ174</f>
        <v>0</v>
      </c>
      <c r="CM95" s="537"/>
      <c r="CN95" s="536">
        <f>producao!CK174</f>
        <v>2</v>
      </c>
      <c r="CO95" s="537"/>
      <c r="CP95" s="536">
        <f>producao!CL174</f>
        <v>4</v>
      </c>
      <c r="CQ95" s="537"/>
      <c r="CR95" s="549">
        <f>producao!CM174</f>
        <v>2</v>
      </c>
      <c r="CS95" s="550"/>
      <c r="CT95" s="536">
        <f>producao!CN174</f>
        <v>2</v>
      </c>
      <c r="CU95" s="537"/>
      <c r="CV95" s="536">
        <f>producao!CO174</f>
        <v>5</v>
      </c>
      <c r="CW95" s="537"/>
      <c r="CX95" s="536">
        <v>5</v>
      </c>
      <c r="CY95" s="537"/>
      <c r="CZ95" s="536">
        <v>6</v>
      </c>
      <c r="DA95" s="537"/>
      <c r="DB95" s="536">
        <v>1</v>
      </c>
      <c r="DC95" s="537"/>
      <c r="DD95" s="536">
        <v>1</v>
      </c>
      <c r="DE95" s="537"/>
      <c r="DF95" s="536"/>
      <c r="DG95" s="537"/>
      <c r="DH95" s="536"/>
      <c r="DI95" s="537"/>
      <c r="DJ95" s="536"/>
      <c r="DK95" s="537"/>
      <c r="DL95" s="536"/>
      <c r="DM95" s="537"/>
      <c r="DN95" s="536"/>
      <c r="DO95" s="537"/>
      <c r="DP95" s="536"/>
      <c r="DQ95" s="537"/>
    </row>
    <row r="96" spans="1:121" s="24" customFormat="1" ht="15" x14ac:dyDescent="0.2">
      <c r="A96" s="192" t="s">
        <v>369</v>
      </c>
      <c r="B96" s="535"/>
      <c r="C96" s="538"/>
      <c r="D96" s="539"/>
      <c r="E96" s="570"/>
      <c r="F96" s="535"/>
      <c r="G96" s="538"/>
      <c r="H96" s="576"/>
      <c r="I96" s="577"/>
      <c r="J96" s="576"/>
      <c r="K96" s="577"/>
      <c r="L96" s="576"/>
      <c r="M96" s="577"/>
      <c r="N96" s="576">
        <v>19</v>
      </c>
      <c r="O96" s="577"/>
      <c r="P96" s="576">
        <v>29</v>
      </c>
      <c r="Q96" s="577"/>
      <c r="R96" s="580">
        <v>21</v>
      </c>
      <c r="S96" s="581"/>
      <c r="T96" s="576">
        <v>31</v>
      </c>
      <c r="U96" s="577"/>
      <c r="V96" s="576">
        <v>31</v>
      </c>
      <c r="W96" s="577"/>
      <c r="X96" s="576">
        <v>22</v>
      </c>
      <c r="Y96" s="577"/>
      <c r="Z96" s="576">
        <f>producao!AT175</f>
        <v>39</v>
      </c>
      <c r="AA96" s="577"/>
      <c r="AB96" s="588">
        <f>producao!AU175</f>
        <v>2</v>
      </c>
      <c r="AC96" s="589"/>
      <c r="AD96" s="588">
        <f>producao!AV175</f>
        <v>44</v>
      </c>
      <c r="AE96" s="589"/>
      <c r="AF96" s="590">
        <f>producao!AW175</f>
        <v>30</v>
      </c>
      <c r="AG96" s="591"/>
      <c r="AH96" s="590">
        <f>producao!AX175</f>
        <v>30</v>
      </c>
      <c r="AI96" s="591"/>
      <c r="AJ96" s="590">
        <f>producao!AY175</f>
        <v>26</v>
      </c>
      <c r="AK96" s="591"/>
      <c r="AL96" s="590">
        <f>producao!AZ175</f>
        <v>26</v>
      </c>
      <c r="AM96" s="591"/>
      <c r="AN96" s="590">
        <f>producao!BC175</f>
        <v>18</v>
      </c>
      <c r="AO96" s="591"/>
      <c r="AP96" s="590">
        <f>producao!BD175</f>
        <v>32</v>
      </c>
      <c r="AQ96" s="591"/>
      <c r="AR96" s="588"/>
      <c r="AS96" s="589"/>
      <c r="AT96" s="588">
        <v>30</v>
      </c>
      <c r="AU96" s="589"/>
      <c r="AV96" s="588">
        <v>33</v>
      </c>
      <c r="AW96" s="589"/>
      <c r="AX96" s="588">
        <v>35</v>
      </c>
      <c r="AY96" s="589"/>
      <c r="AZ96" s="536">
        <f>producao!BQ175</f>
        <v>28</v>
      </c>
      <c r="BA96" s="537"/>
      <c r="BB96" s="536">
        <f>producao!BR175</f>
        <v>24</v>
      </c>
      <c r="BC96" s="537"/>
      <c r="BD96" s="536">
        <f>producao!BS175</f>
        <v>15</v>
      </c>
      <c r="BE96" s="537"/>
      <c r="BF96" s="536">
        <f>producao!BT175</f>
        <v>35</v>
      </c>
      <c r="BG96" s="537"/>
      <c r="BH96" s="536">
        <f>producao!BU175</f>
        <v>29</v>
      </c>
      <c r="BI96" s="537"/>
      <c r="BJ96" s="536">
        <f>producao!BV175</f>
        <v>18</v>
      </c>
      <c r="BK96" s="537"/>
      <c r="BL96" s="536">
        <f>producao!BW175</f>
        <v>28</v>
      </c>
      <c r="BM96" s="537"/>
      <c r="BN96" s="536">
        <f>producao!BX175</f>
        <v>23</v>
      </c>
      <c r="BO96" s="537"/>
      <c r="BP96" s="536">
        <f>producao!BY175</f>
        <v>32</v>
      </c>
      <c r="BQ96" s="537"/>
      <c r="BR96" s="536">
        <f>producao!BZ175</f>
        <v>21</v>
      </c>
      <c r="BS96" s="537"/>
      <c r="BT96" s="536">
        <f>producao!CA175</f>
        <v>26</v>
      </c>
      <c r="BU96" s="537"/>
      <c r="BV96" s="536">
        <f>producao!CB175</f>
        <v>21</v>
      </c>
      <c r="BW96" s="537"/>
      <c r="BX96" s="536">
        <v>19</v>
      </c>
      <c r="BY96" s="537"/>
      <c r="BZ96" s="536">
        <f>producao!CD175</f>
        <v>34</v>
      </c>
      <c r="CA96" s="537"/>
      <c r="CB96" s="536">
        <f>producao!CE175</f>
        <v>36</v>
      </c>
      <c r="CC96" s="537"/>
      <c r="CD96" s="536">
        <f>producao!CF175</f>
        <v>27</v>
      </c>
      <c r="CE96" s="537"/>
      <c r="CF96" s="536">
        <f>producao!CG175</f>
        <v>37</v>
      </c>
      <c r="CG96" s="537"/>
      <c r="CH96" s="536">
        <f>producao!CH175</f>
        <v>29</v>
      </c>
      <c r="CI96" s="537"/>
      <c r="CJ96" s="536">
        <f>producao!CI175</f>
        <v>25</v>
      </c>
      <c r="CK96" s="537"/>
      <c r="CL96" s="536">
        <f>producao!CJ175</f>
        <v>19</v>
      </c>
      <c r="CM96" s="537"/>
      <c r="CN96" s="536">
        <f>producao!CK175</f>
        <v>18</v>
      </c>
      <c r="CO96" s="537"/>
      <c r="CP96" s="536">
        <f>producao!CL175</f>
        <v>24</v>
      </c>
      <c r="CQ96" s="537"/>
      <c r="CR96" s="549">
        <f>producao!CM175</f>
        <v>19</v>
      </c>
      <c r="CS96" s="550"/>
      <c r="CT96" s="536">
        <f>producao!CN175</f>
        <v>18</v>
      </c>
      <c r="CU96" s="537"/>
      <c r="CV96" s="536">
        <f>producao!CO175</f>
        <v>11</v>
      </c>
      <c r="CW96" s="537"/>
      <c r="CX96" s="536">
        <v>34</v>
      </c>
      <c r="CY96" s="537"/>
      <c r="CZ96" s="536">
        <v>54</v>
      </c>
      <c r="DA96" s="537"/>
      <c r="DB96" s="536">
        <v>38</v>
      </c>
      <c r="DC96" s="537"/>
      <c r="DD96" s="536">
        <v>15</v>
      </c>
      <c r="DE96" s="537"/>
      <c r="DF96" s="536"/>
      <c r="DG96" s="537"/>
      <c r="DH96" s="536"/>
      <c r="DI96" s="537"/>
      <c r="DJ96" s="536"/>
      <c r="DK96" s="537"/>
      <c r="DL96" s="536"/>
      <c r="DM96" s="537"/>
      <c r="DN96" s="536"/>
      <c r="DO96" s="537"/>
      <c r="DP96" s="536"/>
      <c r="DQ96" s="537"/>
    </row>
    <row r="97" spans="1:121" s="111" customFormat="1" ht="15" x14ac:dyDescent="0.25">
      <c r="A97" s="128" t="s">
        <v>43</v>
      </c>
      <c r="B97" s="594">
        <v>0</v>
      </c>
      <c r="C97" s="595"/>
      <c r="D97" s="594">
        <v>0</v>
      </c>
      <c r="E97" s="595"/>
      <c r="F97" s="594">
        <v>0</v>
      </c>
      <c r="G97" s="595"/>
      <c r="H97" s="594">
        <v>0</v>
      </c>
      <c r="I97" s="595"/>
      <c r="J97" s="594">
        <v>0</v>
      </c>
      <c r="K97" s="595"/>
      <c r="L97" s="594">
        <v>0</v>
      </c>
      <c r="M97" s="595"/>
      <c r="N97" s="594">
        <v>32</v>
      </c>
      <c r="O97" s="595"/>
      <c r="P97" s="594">
        <v>49</v>
      </c>
      <c r="Q97" s="595"/>
      <c r="R97" s="594">
        <v>36</v>
      </c>
      <c r="S97" s="595"/>
      <c r="T97" s="594">
        <v>46</v>
      </c>
      <c r="U97" s="595"/>
      <c r="V97" s="594">
        <v>42</v>
      </c>
      <c r="W97" s="595"/>
      <c r="X97" s="594">
        <v>39</v>
      </c>
      <c r="Y97" s="595"/>
      <c r="Z97" s="594">
        <f>SUM(Z93:AA96)</f>
        <v>55</v>
      </c>
      <c r="AA97" s="595"/>
      <c r="AB97" s="596">
        <f>SUM(AB93:AC96)</f>
        <v>54</v>
      </c>
      <c r="AC97" s="597"/>
      <c r="AD97" s="596">
        <f>SUM(AD93:AE96)</f>
        <v>56</v>
      </c>
      <c r="AE97" s="597"/>
      <c r="AF97" s="598">
        <f>SUM(AF93:AG96)</f>
        <v>46</v>
      </c>
      <c r="AG97" s="599"/>
      <c r="AH97" s="598">
        <f>SUM(AH93:AI96)</f>
        <v>43</v>
      </c>
      <c r="AI97" s="599"/>
      <c r="AJ97" s="598">
        <f>SUM(AJ93:AK96)</f>
        <v>41</v>
      </c>
      <c r="AK97" s="599"/>
      <c r="AL97" s="598">
        <f>SUM(AL93:AM96)</f>
        <v>39</v>
      </c>
      <c r="AM97" s="599"/>
      <c r="AN97" s="598">
        <f>SUM(AN93:AO96)</f>
        <v>34</v>
      </c>
      <c r="AO97" s="599"/>
      <c r="AP97" s="598">
        <f>SUM(AP93:AQ96)</f>
        <v>51</v>
      </c>
      <c r="AQ97" s="599"/>
      <c r="AR97" s="596"/>
      <c r="AS97" s="597"/>
      <c r="AT97" s="596">
        <v>50</v>
      </c>
      <c r="AU97" s="597"/>
      <c r="AV97" s="596">
        <f>SUM(AV93:AW96)</f>
        <v>54</v>
      </c>
      <c r="AW97" s="597"/>
      <c r="AX97" s="596">
        <f>SUM(AX93:AY96)</f>
        <v>53</v>
      </c>
      <c r="AY97" s="597"/>
      <c r="AZ97" s="596">
        <f>SUM(AZ93:BA96)</f>
        <v>48</v>
      </c>
      <c r="BA97" s="597"/>
      <c r="BB97" s="596">
        <f>SUM(BB93:BC96)</f>
        <v>38</v>
      </c>
      <c r="BC97" s="597"/>
      <c r="BD97" s="596">
        <f>SUM(BD93:BE96)</f>
        <v>26</v>
      </c>
      <c r="BE97" s="597"/>
      <c r="BF97" s="596">
        <f>SUM(BF93:BG96)</f>
        <v>49</v>
      </c>
      <c r="BG97" s="597"/>
      <c r="BH97" s="596">
        <f>SUM(BH93:BI96)</f>
        <v>48</v>
      </c>
      <c r="BI97" s="597"/>
      <c r="BJ97" s="596">
        <f>SUM(BJ93:BK96)</f>
        <v>34</v>
      </c>
      <c r="BK97" s="597"/>
      <c r="BL97" s="596">
        <f>SUM(BL93:BM96)</f>
        <v>43</v>
      </c>
      <c r="BM97" s="597"/>
      <c r="BN97" s="596">
        <f>SUM(BN93:BO96)</f>
        <v>47</v>
      </c>
      <c r="BO97" s="597"/>
      <c r="BP97" s="596">
        <f>SUM(BP93:BQ96)</f>
        <v>51</v>
      </c>
      <c r="BQ97" s="597"/>
      <c r="BR97" s="596">
        <f>SUM(BR93:BS96)</f>
        <v>32</v>
      </c>
      <c r="BS97" s="597"/>
      <c r="BT97" s="596">
        <f>SUM(BT93:BU96)</f>
        <v>45</v>
      </c>
      <c r="BU97" s="597"/>
      <c r="BV97" s="596">
        <f>SUM(BV93:BW96)</f>
        <v>34</v>
      </c>
      <c r="BW97" s="597"/>
      <c r="BX97" s="596">
        <f>SUM(BX93:BY96)</f>
        <v>30</v>
      </c>
      <c r="BY97" s="597"/>
      <c r="BZ97" s="596">
        <f>SUM(BZ93:CA96)</f>
        <v>50</v>
      </c>
      <c r="CA97" s="597"/>
      <c r="CB97" s="596">
        <f>SUM(CB93:CC96)</f>
        <v>51</v>
      </c>
      <c r="CC97" s="597"/>
      <c r="CD97" s="596">
        <f>SUM(CD93:CE96)</f>
        <v>43</v>
      </c>
      <c r="CE97" s="597"/>
      <c r="CF97" s="596">
        <f>SUM(CF93:CG96)</f>
        <v>58</v>
      </c>
      <c r="CG97" s="597"/>
      <c r="CH97" s="596">
        <f>SUM(CH93:CI96)</f>
        <v>42</v>
      </c>
      <c r="CI97" s="597"/>
      <c r="CJ97" s="600">
        <f>producao!CI176</f>
        <v>39</v>
      </c>
      <c r="CK97" s="601"/>
      <c r="CL97" s="596">
        <f>SUM(CL93:CM96)</f>
        <v>29</v>
      </c>
      <c r="CM97" s="597"/>
      <c r="CN97" s="596">
        <f>SUM(CN93:CO96)</f>
        <v>37</v>
      </c>
      <c r="CO97" s="597"/>
      <c r="CP97" s="596">
        <f>SUM(CP93:CQ96)</f>
        <v>39</v>
      </c>
      <c r="CQ97" s="597"/>
      <c r="CR97" s="596">
        <f>SUM(CR93:CS96)</f>
        <v>32</v>
      </c>
      <c r="CS97" s="597"/>
      <c r="CT97" s="596">
        <f>SUM(CT93:CU96)</f>
        <v>34</v>
      </c>
      <c r="CU97" s="597"/>
      <c r="CV97" s="596">
        <f>SUM(CV93:CW96)</f>
        <v>18</v>
      </c>
      <c r="CW97" s="597"/>
      <c r="CX97" s="596">
        <f>SUM(CX93:CY96)</f>
        <v>54</v>
      </c>
      <c r="CY97" s="597"/>
      <c r="CZ97" s="598">
        <f>SUM(CZ93:DA96)</f>
        <v>67</v>
      </c>
      <c r="DA97" s="599"/>
      <c r="DB97" s="598">
        <f>SUM(DB93:DC96)</f>
        <v>46</v>
      </c>
      <c r="DC97" s="599"/>
      <c r="DD97" s="598">
        <f>SUM(DD93:DE96)</f>
        <v>36</v>
      </c>
      <c r="DE97" s="599"/>
      <c r="DF97" s="596">
        <f>SUM(DF93:DG96)</f>
        <v>0</v>
      </c>
      <c r="DG97" s="597"/>
      <c r="DH97" s="596">
        <f>SUM(DH93:DI96)</f>
        <v>0</v>
      </c>
      <c r="DI97" s="597"/>
      <c r="DJ97" s="596">
        <f>SUM(DJ93:DK96)</f>
        <v>0</v>
      </c>
      <c r="DK97" s="597"/>
      <c r="DL97" s="596">
        <f>SUM(DL93:DM96)</f>
        <v>0</v>
      </c>
      <c r="DM97" s="597"/>
      <c r="DN97" s="596">
        <f>SUM(DN93:DO96)</f>
        <v>0</v>
      </c>
      <c r="DO97" s="597"/>
      <c r="DP97" s="596">
        <f>SUM(DP93:DQ96)</f>
        <v>0</v>
      </c>
      <c r="DQ97" s="597"/>
    </row>
    <row r="98" spans="1:121" s="5" customFormat="1" ht="15" x14ac:dyDescent="0.25">
      <c r="A98" s="226"/>
      <c r="B98" s="227"/>
      <c r="C98" s="227"/>
      <c r="D98" s="227"/>
      <c r="E98" s="227"/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</row>
    <row r="99" spans="1:121" x14ac:dyDescent="0.2">
      <c r="CJ99" s="435"/>
      <c r="CK99" s="435"/>
    </row>
    <row r="100" spans="1:121" x14ac:dyDescent="0.2">
      <c r="CJ100" s="435"/>
      <c r="CK100" s="435"/>
    </row>
    <row r="101" spans="1:121" x14ac:dyDescent="0.2">
      <c r="CJ101" s="435"/>
      <c r="CK101" s="435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DL95:DM95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6:BY96"/>
    <mergeCell ref="BZ96:CA96"/>
    <mergeCell ref="CB96:CC96"/>
    <mergeCell ref="CJ95:CK95"/>
    <mergeCell ref="CL95:CM95"/>
    <mergeCell ref="CN95:CO95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AB95:AC95"/>
    <mergeCell ref="AD95:AE95"/>
    <mergeCell ref="AF95:AG95"/>
    <mergeCell ref="AH95:AI95"/>
    <mergeCell ref="AJ95:AK95"/>
    <mergeCell ref="AL95:AM95"/>
    <mergeCell ref="DN95:DO95"/>
    <mergeCell ref="BJ95:BK95"/>
    <mergeCell ref="BL95:BM95"/>
    <mergeCell ref="BN95:BO95"/>
    <mergeCell ref="BP95:BQ95"/>
    <mergeCell ref="BR95:BS95"/>
    <mergeCell ref="BT95:BU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BV95:BW95"/>
    <mergeCell ref="BX95:BY95"/>
    <mergeCell ref="BZ95:CA95"/>
    <mergeCell ref="CB95:CC95"/>
    <mergeCell ref="CD95:CE95"/>
    <mergeCell ref="CF95:CG95"/>
    <mergeCell ref="CH95:CI95"/>
    <mergeCell ref="DD94:DE94"/>
    <mergeCell ref="DF94:DG94"/>
    <mergeCell ref="DH94:DI94"/>
    <mergeCell ref="DJ94:DK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L93:DM93"/>
    <mergeCell ref="DN93:DO93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P93:DQ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BD92:BE92"/>
    <mergeCell ref="BF92:BG92"/>
    <mergeCell ref="BH92:BI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N92:BO92"/>
    <mergeCell ref="BP92:BQ92"/>
    <mergeCell ref="BR92:BS92"/>
    <mergeCell ref="BT92:BU92"/>
    <mergeCell ref="AX92:AY92"/>
    <mergeCell ref="AZ92:BA92"/>
    <mergeCell ref="BB92:BC92"/>
    <mergeCell ref="BD89:BE89"/>
    <mergeCell ref="BF89:BG89"/>
    <mergeCell ref="BH89:BI89"/>
    <mergeCell ref="AL89:AM89"/>
    <mergeCell ref="AN89:AO89"/>
    <mergeCell ref="AP89:AQ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CL89:CM89"/>
    <mergeCell ref="CN89:CO89"/>
    <mergeCell ref="CP89:CQ89"/>
    <mergeCell ref="CR89:CS89"/>
    <mergeCell ref="B92:C92"/>
    <mergeCell ref="D92:E92"/>
    <mergeCell ref="F92:G92"/>
    <mergeCell ref="H92:I92"/>
    <mergeCell ref="J92:K92"/>
    <mergeCell ref="L92:M92"/>
    <mergeCell ref="CF89:CG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CJ89:CK89"/>
    <mergeCell ref="BV89:BW89"/>
    <mergeCell ref="BX89:BY89"/>
    <mergeCell ref="BZ89:CA89"/>
    <mergeCell ref="CB89:CC89"/>
    <mergeCell ref="CD89:CE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AR89:AS89"/>
    <mergeCell ref="AT89:AU89"/>
    <mergeCell ref="AV89:AW89"/>
    <mergeCell ref="AF89:AG89"/>
    <mergeCell ref="AH89:AI89"/>
    <mergeCell ref="AJ89:AK89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DL74:DM74"/>
    <mergeCell ref="DN74:DO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AD77:AE77"/>
    <mergeCell ref="DP74:DQ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J73:BK73"/>
    <mergeCell ref="BL73:BM73"/>
    <mergeCell ref="AL74:AM74"/>
    <mergeCell ref="AN74:AO74"/>
    <mergeCell ref="AP74:AQ74"/>
    <mergeCell ref="AR74:AS74"/>
    <mergeCell ref="AT74:AU74"/>
    <mergeCell ref="AV74:AW74"/>
    <mergeCell ref="BJ74:BK74"/>
    <mergeCell ref="BL74:BM74"/>
    <mergeCell ref="DL72:DM72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Z73:AA73"/>
    <mergeCell ref="AB73:AC73"/>
    <mergeCell ref="AD73:AE73"/>
    <mergeCell ref="AF73:AG73"/>
    <mergeCell ref="AH73:AI73"/>
    <mergeCell ref="AJ73:AK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V73:BW73"/>
    <mergeCell ref="BX73:BY73"/>
    <mergeCell ref="BZ73:CA73"/>
    <mergeCell ref="CB73:CC73"/>
    <mergeCell ref="CR72:CS72"/>
    <mergeCell ref="AN72:AO72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BD73:BE73"/>
    <mergeCell ref="AX72:AY72"/>
    <mergeCell ref="AZ72:BA72"/>
    <mergeCell ref="BB72:BC72"/>
    <mergeCell ref="BD72:BE72"/>
    <mergeCell ref="BF72:BG72"/>
    <mergeCell ref="BH72:BI72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AJ72:AK72"/>
    <mergeCell ref="AL72:AM72"/>
    <mergeCell ref="DN72:DO72"/>
    <mergeCell ref="BJ72:BK72"/>
    <mergeCell ref="BL72:BM72"/>
    <mergeCell ref="BN72:BO72"/>
    <mergeCell ref="BP72:BQ72"/>
    <mergeCell ref="BR72:BS72"/>
    <mergeCell ref="BT72:BU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DP71:DQ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CT70:CU70"/>
    <mergeCell ref="CV70:CW70"/>
    <mergeCell ref="CX70:CY70"/>
    <mergeCell ref="CZ70:DA70"/>
    <mergeCell ref="DB70:DC70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DL69:DM69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BX70:BY70"/>
    <mergeCell ref="BZ70:CA70"/>
    <mergeCell ref="CB70:CC70"/>
    <mergeCell ref="CR69:CS69"/>
    <mergeCell ref="AN69:AO69"/>
    <mergeCell ref="AP69:AQ69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AX69:AY69"/>
    <mergeCell ref="AZ69:BA69"/>
    <mergeCell ref="BB69:BC69"/>
    <mergeCell ref="BD69:BE69"/>
    <mergeCell ref="BF69:BG69"/>
    <mergeCell ref="BH69:BI69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J69:AK69"/>
    <mergeCell ref="AL69:AM69"/>
    <mergeCell ref="DN69:DO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DP68:DQ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Z66:AA66"/>
    <mergeCell ref="AB66:AC66"/>
    <mergeCell ref="AD66:AE66"/>
    <mergeCell ref="BB66:BC66"/>
    <mergeCell ref="BD66:BE66"/>
    <mergeCell ref="BF66:BG66"/>
    <mergeCell ref="BH66:BI66"/>
    <mergeCell ref="AL66:AM66"/>
    <mergeCell ref="AN66:AO66"/>
    <mergeCell ref="AP66:AQ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CL66:CM66"/>
    <mergeCell ref="CN66:CO66"/>
    <mergeCell ref="CP66:CQ66"/>
    <mergeCell ref="CR66:CS66"/>
    <mergeCell ref="AF66:AG66"/>
    <mergeCell ref="AH66:AI66"/>
    <mergeCell ref="AJ66:AK66"/>
    <mergeCell ref="BN65:BO65"/>
    <mergeCell ref="BP65:BQ65"/>
    <mergeCell ref="B67:C67"/>
    <mergeCell ref="D67:E67"/>
    <mergeCell ref="F67:G67"/>
    <mergeCell ref="H67:I67"/>
    <mergeCell ref="J67:K67"/>
    <mergeCell ref="L67:M67"/>
    <mergeCell ref="CF66:CG66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V66:BW66"/>
    <mergeCell ref="BX66:BY66"/>
    <mergeCell ref="BZ66:CA66"/>
    <mergeCell ref="CB66:CC66"/>
    <mergeCell ref="CD66:CE66"/>
    <mergeCell ref="N66:O66"/>
    <mergeCell ref="P66:Q66"/>
    <mergeCell ref="R66:S66"/>
    <mergeCell ref="T66:U66"/>
    <mergeCell ref="V66:W66"/>
    <mergeCell ref="X66:Y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AR66:AS66"/>
    <mergeCell ref="AT66:AU66"/>
    <mergeCell ref="AV66:AW66"/>
    <mergeCell ref="CJ66:CK66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BR65:BS65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Z62:BA62"/>
    <mergeCell ref="BB62:BC62"/>
    <mergeCell ref="BD62:BE62"/>
    <mergeCell ref="BF62:BG62"/>
    <mergeCell ref="CJ61:CK61"/>
    <mergeCell ref="CL61:CM61"/>
    <mergeCell ref="CN61:CO61"/>
    <mergeCell ref="CP61:CQ61"/>
    <mergeCell ref="CR61:CS61"/>
    <mergeCell ref="CT61:CU61"/>
    <mergeCell ref="CV61:CW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CF62:CG62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X61:BY61"/>
    <mergeCell ref="BZ61:CA61"/>
    <mergeCell ref="CB61:CC61"/>
    <mergeCell ref="CD61:CE61"/>
    <mergeCell ref="AV62:AW62"/>
    <mergeCell ref="AX62:AY62"/>
    <mergeCell ref="CF61:CG61"/>
    <mergeCell ref="CH61:CI61"/>
    <mergeCell ref="BL61:BM61"/>
    <mergeCell ref="BN61:BO61"/>
    <mergeCell ref="BP61:BQ61"/>
    <mergeCell ref="BR61:BS61"/>
    <mergeCell ref="BT61:BU61"/>
    <mergeCell ref="BV61:BW61"/>
    <mergeCell ref="CZ60:DA60"/>
    <mergeCell ref="DB60:DC60"/>
    <mergeCell ref="DD60:DE60"/>
    <mergeCell ref="DF60:DG60"/>
    <mergeCell ref="DH60:DI60"/>
    <mergeCell ref="DJ60:DK60"/>
    <mergeCell ref="DL60:DM60"/>
    <mergeCell ref="BZ60:CA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X61:CY61"/>
    <mergeCell ref="CZ61:DA61"/>
    <mergeCell ref="DB61:DC61"/>
    <mergeCell ref="DD61:DE61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DB59:DC59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AT59:AU59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CR60:CS60"/>
    <mergeCell ref="CT60:CU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DN59:DO59"/>
    <mergeCell ref="CR59:CS59"/>
    <mergeCell ref="CT59:CU59"/>
    <mergeCell ref="CV59:CW59"/>
    <mergeCell ref="CX59:CY59"/>
    <mergeCell ref="CZ59:DA59"/>
    <mergeCell ref="AL58:AM58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BV58:BW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CD58:CE58"/>
    <mergeCell ref="CF58:CG58"/>
    <mergeCell ref="CH58:CI58"/>
    <mergeCell ref="BL58:BM58"/>
    <mergeCell ref="BN58:BO58"/>
    <mergeCell ref="BP58:BQ58"/>
    <mergeCell ref="BR58:BS58"/>
    <mergeCell ref="BT58:BU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CJ57:CK57"/>
    <mergeCell ref="CL57:CM57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BL54:BM54"/>
    <mergeCell ref="DL52:DM52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BX53:BY53"/>
    <mergeCell ref="BZ53:CA53"/>
    <mergeCell ref="CB53:CC53"/>
    <mergeCell ref="CR52:CS52"/>
    <mergeCell ref="AN52:AO52"/>
    <mergeCell ref="AP52:AQ52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AX52:AY52"/>
    <mergeCell ref="AZ52:BA52"/>
    <mergeCell ref="BB52:BC52"/>
    <mergeCell ref="BD52:BE52"/>
    <mergeCell ref="BF52:BG52"/>
    <mergeCell ref="BH52:BI52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J52:AK52"/>
    <mergeCell ref="AL52:AM52"/>
    <mergeCell ref="DN52:DO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DP51:DQ51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BJ50:BK50"/>
    <mergeCell ref="BL50:BM50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Z49:AA49"/>
    <mergeCell ref="AB49:AC49"/>
    <mergeCell ref="AD49:AE49"/>
    <mergeCell ref="BB49:BC49"/>
    <mergeCell ref="BD49:BE49"/>
    <mergeCell ref="BF49:BG49"/>
    <mergeCell ref="BH49:BI49"/>
    <mergeCell ref="AL49:AM49"/>
    <mergeCell ref="AN49:AO49"/>
    <mergeCell ref="AP49:AQ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CL49:CM49"/>
    <mergeCell ref="CN49:CO49"/>
    <mergeCell ref="CP49:CQ49"/>
    <mergeCell ref="CR49:CS49"/>
    <mergeCell ref="AF49:AG49"/>
    <mergeCell ref="AH49:AI49"/>
    <mergeCell ref="AJ49:AK49"/>
    <mergeCell ref="BN48:BO48"/>
    <mergeCell ref="BP48:BQ48"/>
    <mergeCell ref="B50:C50"/>
    <mergeCell ref="D50:E50"/>
    <mergeCell ref="F50:G50"/>
    <mergeCell ref="H50:I50"/>
    <mergeCell ref="J50:K50"/>
    <mergeCell ref="L50:M50"/>
    <mergeCell ref="CF49:CG49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V49:BW49"/>
    <mergeCell ref="BX49:BY49"/>
    <mergeCell ref="BZ49:CA49"/>
    <mergeCell ref="CB49:CC49"/>
    <mergeCell ref="CD49:CE49"/>
    <mergeCell ref="N49:O49"/>
    <mergeCell ref="P49:Q49"/>
    <mergeCell ref="R49:S49"/>
    <mergeCell ref="T49:U49"/>
    <mergeCell ref="V49:W49"/>
    <mergeCell ref="X49:Y49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AR49:AS49"/>
    <mergeCell ref="AT49:AU49"/>
    <mergeCell ref="AV49:AW49"/>
    <mergeCell ref="CJ49:CK49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BR48:BS48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Z45:BA45"/>
    <mergeCell ref="BB45:BC45"/>
    <mergeCell ref="BD45:BE45"/>
    <mergeCell ref="BF45:BG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R45:BS45"/>
    <mergeCell ref="CF45:CG45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V45:AW45"/>
    <mergeCell ref="AX45:AY45"/>
    <mergeCell ref="CR43:CS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CZ43:DA43"/>
    <mergeCell ref="DB43:DC43"/>
    <mergeCell ref="DD43:DE43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V43:CW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P42:Q42"/>
    <mergeCell ref="R42:S42"/>
    <mergeCell ref="T42:U42"/>
    <mergeCell ref="V42:W42"/>
    <mergeCell ref="BV41:BW41"/>
    <mergeCell ref="AZ41:BA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BZ41:CA41"/>
    <mergeCell ref="BL41:BM41"/>
    <mergeCell ref="BN41:BO41"/>
    <mergeCell ref="BP41:BQ41"/>
    <mergeCell ref="BR41:BS41"/>
    <mergeCell ref="BT41:BU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DD41:DE41"/>
    <mergeCell ref="DF41:DG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N42:O42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DB41:DC41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L39:DM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DH40:DI40"/>
    <mergeCell ref="DJ40:DK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BJ39:BK39"/>
    <mergeCell ref="BL39:BM39"/>
    <mergeCell ref="BN39:BO39"/>
    <mergeCell ref="BP39:BQ39"/>
    <mergeCell ref="BR39:BS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CV39:CW39"/>
    <mergeCell ref="CX39:CY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AR38:AS38"/>
    <mergeCell ref="AT38:AU38"/>
    <mergeCell ref="AV38:AW38"/>
    <mergeCell ref="AX38:AY38"/>
    <mergeCell ref="CL35:CM35"/>
    <mergeCell ref="CN35:CO35"/>
    <mergeCell ref="CP35:CQ35"/>
    <mergeCell ref="CR35:CS35"/>
    <mergeCell ref="CT35:CU35"/>
    <mergeCell ref="CV35:CW35"/>
    <mergeCell ref="CX35:CY35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P35:BQ35"/>
    <mergeCell ref="BR35:BS35"/>
    <mergeCell ref="BT35:BU35"/>
    <mergeCell ref="BV35:BW35"/>
    <mergeCell ref="CF38:CG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Z35:DA35"/>
    <mergeCell ref="DB35:DC35"/>
    <mergeCell ref="DD35:DE35"/>
    <mergeCell ref="CF35:CG35"/>
    <mergeCell ref="CH35:CI35"/>
    <mergeCell ref="CJ35:CK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3:BS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CJ34:CK34"/>
    <mergeCell ref="CL34:CM34"/>
    <mergeCell ref="DL33:DM33"/>
    <mergeCell ref="DN33:DO33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AT34:AU34"/>
    <mergeCell ref="CF33:CG33"/>
    <mergeCell ref="CH33:CI33"/>
    <mergeCell ref="BL33:BM33"/>
    <mergeCell ref="BN33:BO33"/>
    <mergeCell ref="BP33:BQ33"/>
    <mergeCell ref="BT33:BU33"/>
    <mergeCell ref="BV33:BW33"/>
    <mergeCell ref="BX33:BY33"/>
    <mergeCell ref="BZ33:CA33"/>
    <mergeCell ref="CB33:CC33"/>
    <mergeCell ref="CD33:CE33"/>
    <mergeCell ref="CN32:CO32"/>
    <mergeCell ref="CP32:CQ32"/>
    <mergeCell ref="CR32:CS32"/>
    <mergeCell ref="CT32:CU32"/>
    <mergeCell ref="CV32:CW32"/>
    <mergeCell ref="CX32:CY32"/>
    <mergeCell ref="CZ32:DA32"/>
    <mergeCell ref="DD33:DE33"/>
    <mergeCell ref="DF33:DG33"/>
    <mergeCell ref="DH33:DI33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DD31:DE31"/>
    <mergeCell ref="DF31:DG31"/>
    <mergeCell ref="DH31:DI31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BN32:BO32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BF31:BG31"/>
    <mergeCell ref="AZ30:BA30"/>
    <mergeCell ref="BB30:BC30"/>
    <mergeCell ref="BD30:BE30"/>
    <mergeCell ref="BF30:BG30"/>
    <mergeCell ref="BH30:BI30"/>
    <mergeCell ref="BJ30:BK30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H31:BI31"/>
    <mergeCell ref="BJ31:BK31"/>
    <mergeCell ref="BL31:BM31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N30:AO30"/>
    <mergeCell ref="AP30:AQ30"/>
    <mergeCell ref="AR30:AS30"/>
    <mergeCell ref="AT30:AU30"/>
    <mergeCell ref="AV30:AW30"/>
    <mergeCell ref="AX30:AY30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J30:CK30"/>
    <mergeCell ref="CL30:CM30"/>
    <mergeCell ref="CN30:CO30"/>
    <mergeCell ref="CP30:CQ30"/>
    <mergeCell ref="CR30:CS30"/>
    <mergeCell ref="CT30:CU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L28:M28"/>
    <mergeCell ref="N28:O28"/>
    <mergeCell ref="P28:Q28"/>
    <mergeCell ref="R28:S28"/>
    <mergeCell ref="T28:U28"/>
    <mergeCell ref="V28:W28"/>
    <mergeCell ref="BV25:BW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BZ25:CA25"/>
    <mergeCell ref="BL25:BM25"/>
    <mergeCell ref="BN25:BO25"/>
    <mergeCell ref="BP25:BQ25"/>
    <mergeCell ref="BR25:BS25"/>
    <mergeCell ref="BT25:BU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DF25:DG25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F24:G24"/>
    <mergeCell ref="H24:I24"/>
    <mergeCell ref="J24:K24"/>
    <mergeCell ref="L24:M24"/>
    <mergeCell ref="N24:O24"/>
    <mergeCell ref="P24:Q24"/>
    <mergeCell ref="R24:S24"/>
    <mergeCell ref="T24:U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24:C24"/>
    <mergeCell ref="D24:E24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AN23:AO23"/>
    <mergeCell ref="AP23:AQ23"/>
    <mergeCell ref="AR23:AS23"/>
    <mergeCell ref="AT23:AU23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V22:CW22"/>
    <mergeCell ref="CX22:CY22"/>
    <mergeCell ref="CZ22:DA22"/>
    <mergeCell ref="DB22:DC22"/>
    <mergeCell ref="DD22:DE22"/>
    <mergeCell ref="DF22:DG22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BV19:BW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BZ19:CA19"/>
    <mergeCell ref="BL19:BM19"/>
    <mergeCell ref="BN19:BO19"/>
    <mergeCell ref="BP19:BQ19"/>
    <mergeCell ref="BR19:BS19"/>
    <mergeCell ref="BT19:BU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DF19:DG19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F18: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18:C18"/>
    <mergeCell ref="D18:E18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DD15:DE15"/>
    <mergeCell ref="DF15:DG15"/>
    <mergeCell ref="DH15:DI15"/>
    <mergeCell ref="DJ15:DK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CT14:CU14"/>
    <mergeCell ref="BH14:BI14"/>
    <mergeCell ref="BJ14:BK14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BH15:BI15"/>
    <mergeCell ref="BJ15:BK15"/>
    <mergeCell ref="BL15:BM15"/>
    <mergeCell ref="BN15:BO15"/>
    <mergeCell ref="BP15:BQ15"/>
    <mergeCell ref="BR15:BS15"/>
    <mergeCell ref="AH15:AI15"/>
    <mergeCell ref="AJ15:AK15"/>
    <mergeCell ref="AL15:AM15"/>
    <mergeCell ref="AN15:AO15"/>
    <mergeCell ref="AP15:AQ15"/>
    <mergeCell ref="AR15:AS15"/>
    <mergeCell ref="AT15:AU15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CT15:CU15"/>
    <mergeCell ref="X15:Y15"/>
    <mergeCell ref="Z15:AA15"/>
    <mergeCell ref="AB15:AC15"/>
    <mergeCell ref="AD15:AE15"/>
    <mergeCell ref="AF15:AG15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V14:CW14"/>
    <mergeCell ref="CX14:CY14"/>
    <mergeCell ref="CZ14:DA14"/>
    <mergeCell ref="DB14:DC14"/>
    <mergeCell ref="DD14:DE14"/>
    <mergeCell ref="DF14:DG14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BV12:BW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X12:Y12"/>
    <mergeCell ref="Z12:AA12"/>
    <mergeCell ref="AB12:AC12"/>
    <mergeCell ref="AD12:AE12"/>
    <mergeCell ref="AF12:AG12"/>
    <mergeCell ref="AH12:AI12"/>
    <mergeCell ref="BZ11:CA11"/>
    <mergeCell ref="BL11:BM11"/>
    <mergeCell ref="BN11:BO11"/>
    <mergeCell ref="BP11:BQ11"/>
    <mergeCell ref="BR11:BS11"/>
    <mergeCell ref="BT11:BU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B12:C12"/>
    <mergeCell ref="D12:E12"/>
    <mergeCell ref="F12:G12"/>
    <mergeCell ref="H12:I12"/>
    <mergeCell ref="J12:K12"/>
    <mergeCell ref="BX11:BY11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F10:G10"/>
    <mergeCell ref="H10:I10"/>
    <mergeCell ref="J10:K10"/>
    <mergeCell ref="L10:M10"/>
    <mergeCell ref="N10:O10"/>
    <mergeCell ref="P10:Q10"/>
    <mergeCell ref="R10:S10"/>
    <mergeCell ref="T10:U10"/>
    <mergeCell ref="L12:M12"/>
    <mergeCell ref="N12:O12"/>
    <mergeCell ref="P12:Q12"/>
    <mergeCell ref="R12:S12"/>
    <mergeCell ref="T12:U12"/>
    <mergeCell ref="V12:W12"/>
    <mergeCell ref="BV11:BW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10:C10"/>
    <mergeCell ref="D10:E10"/>
    <mergeCell ref="CZ11:DA11"/>
    <mergeCell ref="DB11:DC11"/>
    <mergeCell ref="DD11:DE11"/>
    <mergeCell ref="DF11:DG11"/>
    <mergeCell ref="CB10:CC10"/>
    <mergeCell ref="CD10:CE10"/>
    <mergeCell ref="CF10:CG10"/>
    <mergeCell ref="CH10:CI10"/>
    <mergeCell ref="BB11:BC11"/>
    <mergeCell ref="BD11:BE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R10:AS10"/>
    <mergeCell ref="AT10:AU10"/>
    <mergeCell ref="AV10:AW10"/>
    <mergeCell ref="AX10:AY10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DH10:DI10"/>
    <mergeCell ref="DJ10:DK10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V9:BW9"/>
    <mergeCell ref="CJ8:CK8"/>
    <mergeCell ref="CL8:CM8"/>
    <mergeCell ref="CN8:CO8"/>
    <mergeCell ref="CP8:CQ8"/>
    <mergeCell ref="CR8:CS8"/>
    <mergeCell ref="CT8:CU8"/>
    <mergeCell ref="BH8:BI8"/>
    <mergeCell ref="BJ8:BK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DP8:D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AT9:AU9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55" max="120" man="1"/>
  </rowBreaks>
  <colBreaks count="1" manualBreakCount="1">
    <brk id="105" max="9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F3FC6E-E6C5-43F4-B4DB-3033191C2C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3617E5-DC10-46C8-92FA-BA2C5F40E2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producao</vt:lpstr>
      <vt:lpstr>desempenho</vt:lpstr>
      <vt:lpstr>efetividade</vt:lpstr>
      <vt:lpstr>desempenho!Area_de_impressao</vt:lpstr>
      <vt:lpstr>efetividade!Area_de_impressao</vt:lpstr>
      <vt:lpstr>producao!Area_de_impressao</vt:lpstr>
      <vt:lpstr>desempenho!Titulos_de_impressao</vt:lpstr>
      <vt:lpstr>efetividade!Titulos_de_impressao</vt:lpstr>
      <vt:lpstr>producao!Titulos_de_impressao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2026-07-03T17:42:05Z</dcterms:created>
  <dcterms:modified xsi:type="dcterms:W3CDTF">2026-07-14T19:16:42Z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