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1HUTRIN\2026\05-2026\"/>
    </mc:Choice>
  </mc:AlternateContent>
  <xr:revisionPtr revIDLastSave="0" documentId="8_{DBC955AF-0045-4786-AB01-09A3226654EA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MAIO 2026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14" i="19" l="1"/>
  <c r="B40" i="19"/>
  <c r="B65" i="19"/>
  <c r="B38" i="19"/>
  <c r="B144" i="19"/>
  <c r="B138" i="19"/>
  <c r="B78" i="19"/>
  <c r="B83" i="19"/>
  <c r="B68" i="19"/>
  <c r="B32" i="19"/>
  <c r="B41" i="19"/>
  <c r="B132" i="19"/>
  <c r="B27" i="19"/>
  <c r="B55" i="19"/>
  <c r="B130" i="19" l="1"/>
  <c r="B25" i="19"/>
  <c r="B99" i="19"/>
  <c r="B90" i="19" s="1"/>
  <c r="B125" i="19" l="1"/>
  <c r="B116" i="19"/>
  <c r="B89" i="19" s="1"/>
  <c r="B84" i="19"/>
  <c r="B150" i="19"/>
  <c r="B128" i="19"/>
  <c r="B122" i="19"/>
  <c r="B73" i="19"/>
  <c r="B75" i="19" s="1"/>
  <c r="B53" i="19"/>
  <c r="B86" i="19" l="1"/>
  <c r="B87" i="19"/>
  <c r="B123" i="19"/>
  <c r="B77" i="19"/>
  <c r="B67" i="19"/>
</calcChain>
</file>

<file path=xl/sharedStrings.xml><?xml version="1.0" encoding="utf-8"?>
<sst xmlns="http://schemas.openxmlformats.org/spreadsheetml/2006/main" count="140" uniqueCount="122">
  <si>
    <t>Relatório Mensal Comparativo de Recursos Recebidos, Gastos e Devolvidos ao Poder Público</t>
  </si>
  <si>
    <t>NOME DO ÓRGÃO PÚBLICO/CONTRATANTE: Secretária  de Estado da Saúde - SES</t>
  </si>
  <si>
    <t>CNPJ:02.529.964/0001-57</t>
  </si>
  <si>
    <t>NOME DA ORGANIZAÇÃO SOCIAL/CONTRATADA: Instituto de Medicina Estudo e Desenvolvimento - IMED</t>
  </si>
  <si>
    <t>CNPJ: 19.324.171/0001-02</t>
  </si>
  <si>
    <t>CNPJ: 19.324.171/0004-47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</si>
  <si>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</si>
  <si>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</si>
  <si>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</si>
  <si>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</si>
  <si>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</si>
  <si>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1.3 Aplicações financeiras  (DETALHAR NÚMERO DA CONTA E FINALIDADE -SE CUSTEIO OU INVESTIMENTO)</t>
  </si>
  <si>
    <t>SALDO ANTERIOR (1= 1.1 + 1.2 + 1.3)</t>
  </si>
  <si>
    <t>2.ENTRADAS DE RECURSOS FINANCEIROS</t>
  </si>
  <si>
    <t>2.2 Repasse - INVESTIMENTO (DETALHAR NÚMERO DA CONTA )</t>
  </si>
  <si>
    <t>2.3 Rendimento sobre Aplicação Financeiras - CUSTEIO (DETALHAR NÚMERO DA CONTA)</t>
  </si>
  <si>
    <t>2.4 Rendimento sobre Aplicação Financeiras - INVESTIMENTO (DETALHAR NÚMERO DA CONTA)</t>
  </si>
  <si>
    <t>2.5 Outras entradas (ex: convênio, doações - especificar)</t>
  </si>
  <si>
    <t>Recuperação de Despesas</t>
  </si>
  <si>
    <t>Desbloqueio Bancário</t>
  </si>
  <si>
    <t>Devolução do saldo de caixa</t>
  </si>
  <si>
    <t>Aporte para Caixa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</si>
  <si>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</si>
  <si>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</si>
  <si>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</si>
  <si>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</si>
  <si>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</si>
  <si>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</si>
  <si>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</si>
  <si>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</si>
  <si>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</si>
  <si>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</si>
  <si>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</si>
  <si>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</si>
  <si>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</si>
  <si>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</si>
  <si>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</si>
  <si>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>Concessionárias (Água, luz e telefonia)</t>
  </si>
  <si>
    <t>Rescisões Trabalhistas</t>
  </si>
  <si>
    <t>Encargos Sobre Rescisão Trabalhista</t>
  </si>
  <si>
    <t>Despesas Bancárias</t>
  </si>
  <si>
    <t>Alugueis</t>
  </si>
  <si>
    <t>Devolução de verba ao poder público</t>
  </si>
  <si>
    <t xml:space="preserve">IRRF/IOF S/Aplicação Financeira 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</si>
  <si>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</si>
  <si>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</si>
  <si>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</si>
  <si>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</si>
  <si>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</si>
  <si>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</si>
  <si>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</si>
  <si>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</si>
  <si>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</si>
  <si>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</si>
  <si>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</si>
  <si>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</si>
  <si>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</si>
  <si>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</si>
  <si>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</si>
  <si>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</si>
  <si>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</si>
  <si>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</si>
  <si>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</si>
  <si>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</si>
  <si>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</si>
  <si>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</si>
  <si>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</si>
  <si>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Lotal/Data da emissão</t>
  </si>
  <si>
    <t>Vale Transporte</t>
  </si>
  <si>
    <t>Pensões Alimentícias</t>
  </si>
  <si>
    <t>desbloqueio Judicial</t>
  </si>
  <si>
    <t>Custas Processuais</t>
  </si>
  <si>
    <t>Reembolso de Despesas</t>
  </si>
  <si>
    <t>VIGÊNCIA DO CONTRATO DE GESTÃO/TERMO ADITIVO:                                                             INÍCIO:    25/08/2023        E         TÉRMINO  24/08/2027</t>
  </si>
  <si>
    <t>Recursos Extracontratuais</t>
  </si>
  <si>
    <t xml:space="preserve">2.1 Repasse - CUSTEIO </t>
  </si>
  <si>
    <t>TOTAL GERAL DOS PAGAMENTOS (5=5.1+5.2)</t>
  </si>
  <si>
    <t>Outras Saídas</t>
  </si>
  <si>
    <t>Recibo de pagamento a Autônomo</t>
  </si>
  <si>
    <t xml:space="preserve">5.1.3 Materiais </t>
  </si>
  <si>
    <t xml:space="preserve">5.1.4 Investimetos </t>
  </si>
  <si>
    <t xml:space="preserve">5.1.5 Bloqueio Judicial </t>
  </si>
  <si>
    <t>5.1.6 Tributos: Impostos,Taxas e Contribuições</t>
  </si>
  <si>
    <t>5.1.7 Encargos Sociais</t>
  </si>
  <si>
    <t>5.1.8 Despesa Administrativa quando O.S. e unidade gerida se situarem em localidades diversas (Item 12.1.v da Minuta Padrão do Contrato de Gestão – PGE).</t>
  </si>
  <si>
    <t>5.1.9 Outros (Outros Fornecedores)</t>
  </si>
  <si>
    <t>5.2.5 Gastos com construção ou Ampliação</t>
  </si>
  <si>
    <t>5.2.4 Aquisições de Equipamento Médico Hospitalar</t>
  </si>
  <si>
    <t>C.E.F AG.0012 C/C 580133732-2  - CUSTEIO</t>
  </si>
  <si>
    <t>C.E.F AG: 0012 C/C 580133733-0 INVESTIMENTO</t>
  </si>
  <si>
    <t>C.E.F AG:0238 C/C: 579317302-8  CUSTEIO</t>
  </si>
  <si>
    <t>C.E.F AG: 0012 C/C  580133732-2 - CUSTEIO</t>
  </si>
  <si>
    <t>C.E.F AG: 0012 APLICAÇÃO 580133732-2  CUSTEIO</t>
  </si>
  <si>
    <t>C.E.F AG: 0012 APLICAÇÃO 580133734- 9  FUNDO RESCISÓRIO</t>
  </si>
  <si>
    <t>2.3</t>
  </si>
  <si>
    <t>2.1</t>
  </si>
  <si>
    <t>Metodologia Unificada das Entidades de Direito Privado Sem Fins 
Lucrativos - OSS SUBCIC - 2025</t>
  </si>
  <si>
    <t xml:space="preserve">Fundamento legal:  Item 12.1.p da Minuta Padrão do Contrato de Gestão – PGE, Art 11, V, alínea b da Resolução Normativa nº 4/2025 TCE-GO, Art. 21, § 4º da Lei Estadual nº 21.740 de 2022, Lei nº 22.485/2023
</t>
  </si>
  <si>
    <t>NOME DA UNIDADE GERIDA:  Hospital de Urgências de Trindade - HETRIN</t>
  </si>
  <si>
    <t>CONTRATO DE GESTÃO/ADITIVO Nº: 037/2019</t>
  </si>
  <si>
    <t xml:space="preserve">Outras Entradas </t>
  </si>
  <si>
    <t>Devolução de Pagamento Indevido</t>
  </si>
  <si>
    <t>C.E.F AG: 2512 APLICAÇÃO 580133732-2  CUSTEIO</t>
  </si>
  <si>
    <t xml:space="preserve">C.E.F AG: 2512 APLICAÇÃO 580133733 -0  INVESTIMENTO  </t>
  </si>
  <si>
    <t>C.E.F AG: 2512  APLICAÇÃO 578620547-5 OBRA CDB FLEX</t>
  </si>
  <si>
    <t>C.E.F   AG: 2512 APLICAÇÃO 578620547-5 OBRA</t>
  </si>
  <si>
    <t>C.E.F AG: 2512C/C  580133733 - 0 INVESTIMENTO</t>
  </si>
  <si>
    <t>C.E.F AG: 2512 C/C  580133734 -9  FUNDO RESCISORIO</t>
  </si>
  <si>
    <t>C.E.F AG:  2512 C/C 578620547-5 OBRA</t>
  </si>
  <si>
    <t>C.E.F AG: 2512  APLICAÇÃO 578620547-5 OBRA</t>
  </si>
  <si>
    <t>C.E.F AG: 2512 APLICAÇÃO 580133734- 9  FUNDO RESCISÓRIO</t>
  </si>
  <si>
    <t>C.E.F AG.2512 C/C 580133734 - 9 FUNDO RESCISÓRIO</t>
  </si>
  <si>
    <t>C.E.F AG.2512 C/C 580133733 - 0 INVESTIMENTO</t>
  </si>
  <si>
    <t>C.E.F AG.2512  C/C  578620547-5 OBRA</t>
  </si>
  <si>
    <t>C.E.F. AG.: 2512 APLICAÇÃO 578620547-5 OBRA</t>
  </si>
  <si>
    <t>C.E.F. AG.: 2512  APLICAÇÃO 578620547-5 OBRA</t>
  </si>
  <si>
    <t>C.E.F AG: 2512C/C 580133732-2 CUSTEIO</t>
  </si>
  <si>
    <t>C.E.F AG:2512 C/C  580133734-9 FUNDO RESCISORIO</t>
  </si>
  <si>
    <t>C.E.F AG: 2512 C/C 578620547-5 OBRA</t>
  </si>
  <si>
    <t>PREVISÃO DE REPASSE MENSAL DO CONTRATO DE GESTÃO/ADITIVO - CUSTEIO : R$  9.035.343,37</t>
  </si>
  <si>
    <t>Competência: MAIO/2026</t>
  </si>
  <si>
    <t>7. SALDO BANCÁRIO FINAL EM 31.05.2026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</si>
</sst>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5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rgb="FFBFBFBF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CCCC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2F2F2"/>
      </patternFill>
    </fill>
    <fill>
      <patternFill patternType="solid">
        <fgColor theme="0" tint="-0.249977111117893"/>
        <bgColor rgb="FFCCCCFF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9"/>
        <bgColor rgb="FFFFFFFF"/>
      </patternFill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99">
    <xf numFmtId="0" fontId="0" fillId="0" borderId="0" xfId="0"/>
    <xf numFmtId="0" fontId="5" fillId="3" borderId="1" xfId="0" applyFont="1" applyFill="1" applyBorder="1" applyAlignment="1">
      <alignment vertical="top"/>
    </xf>
    <xf numFmtId="0" fontId="0" fillId="5" borderId="0" xfId="0" applyFill="1"/>
    <xf numFmtId="0" fontId="4" fillId="6" borderId="1" xfId="0" applyFont="1" applyFill="1" applyBorder="1" applyAlignment="1">
      <alignment horizontal="center" vertical="center"/>
    </xf>
    <xf numFmtId="0" fontId="6" fillId="6" borderId="1" xfId="0" applyFont="1" applyFill="1" applyBorder="1"/>
    <xf numFmtId="4" fontId="0" fillId="6" borderId="1" xfId="0" applyNumberFormat="1" applyFill="1" applyBorder="1" applyAlignment="1">
      <alignment vertical="center" shrinkToFit="1"/>
    </xf>
    <xf numFmtId="4" fontId="0" fillId="5" borderId="1" xfId="0" applyNumberFormat="1" applyFill="1" applyBorder="1"/>
    <xf numFmtId="4" fontId="0" fillId="5" borderId="1" xfId="0" applyNumberFormat="1" applyFill="1" applyBorder="1" applyAlignment="1">
      <alignment vertical="center" shrinkToFit="1"/>
    </xf>
    <xf numFmtId="0" fontId="0" fillId="6" borderId="1" xfId="0" applyFill="1" applyBorder="1" applyAlignment="1">
      <alignment vertical="center" wrapText="1"/>
    </xf>
    <xf numFmtId="0" fontId="0" fillId="6" borderId="1" xfId="0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0" fontId="5" fillId="8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4" fontId="2" fillId="6" borderId="1" xfId="0" applyNumberFormat="1" applyFont="1" applyFill="1" applyBorder="1" applyAlignment="1">
      <alignment horizontal="right"/>
    </xf>
    <xf numFmtId="0" fontId="2" fillId="6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9" borderId="1" xfId="0" applyFill="1" applyBorder="1"/>
    <xf numFmtId="0" fontId="5" fillId="8" borderId="1" xfId="0" applyFont="1" applyFill="1" applyBorder="1" applyAlignment="1">
      <alignment vertical="top"/>
    </xf>
    <xf numFmtId="4" fontId="0" fillId="6" borderId="1" xfId="0" applyNumberFormat="1" applyFill="1" applyBorder="1" applyAlignment="1">
      <alignment horizontal="right"/>
    </xf>
    <xf numFmtId="0" fontId="0" fillId="6" borderId="1" xfId="0" applyFill="1" applyBorder="1"/>
    <xf numFmtId="0" fontId="2" fillId="6" borderId="1" xfId="0" applyFont="1" applyFill="1" applyBorder="1"/>
    <xf numFmtId="4" fontId="2" fillId="6" borderId="1" xfId="0" applyNumberFormat="1" applyFont="1" applyFill="1" applyBorder="1" applyAlignment="1">
      <alignment horizontal="left"/>
    </xf>
    <xf numFmtId="44" fontId="0" fillId="5" borderId="1" xfId="1" applyFont="1" applyFill="1" applyBorder="1" applyAlignment="1" applyProtection="1">
      <alignment vertical="center"/>
    </xf>
    <xf numFmtId="44" fontId="0" fillId="5" borderId="1" xfId="1" applyFont="1" applyFill="1" applyBorder="1"/>
    <xf numFmtId="44" fontId="9" fillId="5" borderId="1" xfId="1" applyFont="1" applyFill="1" applyBorder="1"/>
    <xf numFmtId="44" fontId="0" fillId="5" borderId="1" xfId="1" applyFont="1" applyFill="1" applyBorder="1" applyAlignment="1">
      <alignment vertical="center"/>
    </xf>
    <xf numFmtId="44" fontId="6" fillId="6" borderId="1" xfId="1" applyFont="1" applyFill="1" applyBorder="1" applyAlignment="1">
      <alignment vertical="center"/>
    </xf>
    <xf numFmtId="44" fontId="2" fillId="5" borderId="1" xfId="1" applyFont="1" applyFill="1" applyBorder="1" applyAlignment="1">
      <alignment vertical="center"/>
    </xf>
    <xf numFmtId="44" fontId="0" fillId="6" borderId="1" xfId="1" applyFont="1" applyFill="1" applyBorder="1" applyAlignment="1">
      <alignment vertical="center"/>
    </xf>
    <xf numFmtId="44" fontId="0" fillId="5" borderId="1" xfId="1" applyFont="1" applyFill="1" applyBorder="1" applyAlignment="1">
      <alignment horizontal="right"/>
    </xf>
    <xf numFmtId="44" fontId="0" fillId="6" borderId="1" xfId="1" applyFont="1" applyFill="1" applyBorder="1" applyAlignment="1" applyProtection="1">
      <alignment vertical="center"/>
    </xf>
    <xf numFmtId="44" fontId="0" fillId="9" borderId="1" xfId="1" applyFont="1" applyFill="1" applyBorder="1"/>
    <xf numFmtId="44" fontId="0" fillId="8" borderId="1" xfId="1" applyFont="1" applyFill="1" applyBorder="1"/>
    <xf numFmtId="44" fontId="5" fillId="3" borderId="1" xfId="1" applyFont="1" applyFill="1" applyBorder="1" applyAlignment="1" applyProtection="1">
      <alignment vertical="center"/>
    </xf>
    <xf numFmtId="0" fontId="2" fillId="0" borderId="1" xfId="0" applyFont="1" applyBorder="1" applyAlignment="1">
      <alignment vertical="center" wrapText="1"/>
    </xf>
    <xf numFmtId="4" fontId="9" fillId="6" borderId="1" xfId="0" applyNumberFormat="1" applyFont="1" applyFill="1" applyBorder="1" applyAlignment="1">
      <alignment vertical="center" shrinkToFit="1"/>
    </xf>
    <xf numFmtId="44" fontId="9" fillId="5" borderId="1" xfId="1" applyFont="1" applyFill="1" applyBorder="1" applyAlignment="1" applyProtection="1">
      <alignment vertical="center"/>
    </xf>
    <xf numFmtId="0" fontId="9" fillId="6" borderId="1" xfId="0" applyFont="1" applyFill="1" applyBorder="1" applyAlignment="1">
      <alignment vertical="center" wrapText="1"/>
    </xf>
    <xf numFmtId="44" fontId="9" fillId="5" borderId="1" xfId="1" applyFont="1" applyFill="1" applyBorder="1" applyAlignment="1">
      <alignment vertical="center"/>
    </xf>
    <xf numFmtId="0" fontId="10" fillId="6" borderId="1" xfId="0" applyFont="1" applyFill="1" applyBorder="1" applyAlignment="1">
      <alignment vertical="center" wrapText="1"/>
    </xf>
    <xf numFmtId="4" fontId="9" fillId="9" borderId="1" xfId="0" applyNumberFormat="1" applyFont="1" applyFill="1" applyBorder="1" applyAlignment="1">
      <alignment vertical="center" shrinkToFit="1"/>
    </xf>
    <xf numFmtId="0" fontId="5" fillId="0" borderId="1" xfId="0" applyFont="1" applyBorder="1" applyAlignment="1">
      <alignment vertical="center"/>
    </xf>
    <xf numFmtId="44" fontId="2" fillId="0" borderId="1" xfId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44" fontId="10" fillId="0" borderId="1" xfId="1" applyFont="1" applyFill="1" applyBorder="1" applyAlignment="1">
      <alignment vertical="center"/>
    </xf>
    <xf numFmtId="44" fontId="9" fillId="7" borderId="1" xfId="1" applyFont="1" applyFill="1" applyBorder="1" applyAlignment="1" applyProtection="1">
      <alignment vertical="center"/>
    </xf>
    <xf numFmtId="44" fontId="9" fillId="0" borderId="1" xfId="1" applyFont="1" applyFill="1" applyBorder="1" applyAlignment="1" applyProtection="1">
      <alignment vertical="center"/>
    </xf>
    <xf numFmtId="44" fontId="9" fillId="0" borderId="1" xfId="1" applyFont="1" applyFill="1" applyBorder="1" applyAlignment="1">
      <alignment vertical="center"/>
    </xf>
    <xf numFmtId="44" fontId="0" fillId="0" borderId="1" xfId="1" applyFont="1" applyFill="1" applyBorder="1"/>
    <xf numFmtId="44" fontId="5" fillId="0" borderId="1" xfId="1" applyFont="1" applyFill="1" applyBorder="1" applyAlignment="1">
      <alignment vertical="center"/>
    </xf>
    <xf numFmtId="0" fontId="0" fillId="0" borderId="1" xfId="0" applyBorder="1" applyAlignment="1">
      <alignment vertical="top"/>
    </xf>
    <xf numFmtId="44" fontId="5" fillId="0" borderId="1" xfId="1" applyFont="1" applyFill="1" applyBorder="1" applyAlignment="1" applyProtection="1">
      <alignment vertical="center"/>
    </xf>
    <xf numFmtId="0" fontId="5" fillId="10" borderId="1" xfId="0" applyFont="1" applyFill="1" applyBorder="1" applyAlignment="1">
      <alignment horizontal="left" vertical="center"/>
    </xf>
    <xf numFmtId="44" fontId="9" fillId="11" borderId="1" xfId="1" applyFont="1" applyFill="1" applyBorder="1" applyAlignment="1" applyProtection="1">
      <alignment vertical="center"/>
    </xf>
    <xf numFmtId="44" fontId="5" fillId="10" borderId="1" xfId="1" applyFont="1" applyFill="1" applyBorder="1" applyAlignment="1">
      <alignment horizontal="left" vertical="center"/>
    </xf>
    <xf numFmtId="0" fontId="5" fillId="12" borderId="1" xfId="0" applyFont="1" applyFill="1" applyBorder="1" applyAlignment="1">
      <alignment vertical="center"/>
    </xf>
    <xf numFmtId="44" fontId="10" fillId="12" borderId="1" xfId="1" applyFont="1" applyFill="1" applyBorder="1" applyAlignment="1">
      <alignment vertical="center"/>
    </xf>
    <xf numFmtId="44" fontId="10" fillId="5" borderId="1" xfId="1" applyFont="1" applyFill="1" applyBorder="1" applyAlignment="1">
      <alignment vertical="center"/>
    </xf>
    <xf numFmtId="0" fontId="9" fillId="10" borderId="1" xfId="0" applyFont="1" applyFill="1" applyBorder="1" applyAlignment="1">
      <alignment vertical="center"/>
    </xf>
    <xf numFmtId="44" fontId="10" fillId="10" borderId="1" xfId="1" applyFont="1" applyFill="1" applyBorder="1" applyAlignment="1">
      <alignment vertical="center"/>
    </xf>
    <xf numFmtId="0" fontId="9" fillId="6" borderId="1" xfId="0" applyFont="1" applyFill="1" applyBorder="1" applyAlignment="1">
      <alignment vertical="center"/>
    </xf>
    <xf numFmtId="44" fontId="10" fillId="12" borderId="1" xfId="1" applyFont="1" applyFill="1" applyBorder="1" applyAlignment="1">
      <alignment horizontal="right"/>
    </xf>
    <xf numFmtId="44" fontId="5" fillId="12" borderId="1" xfId="1" applyFont="1" applyFill="1" applyBorder="1" applyAlignment="1">
      <alignment vertical="center"/>
    </xf>
    <xf numFmtId="0" fontId="9" fillId="10" borderId="1" xfId="0" applyFont="1" applyFill="1" applyBorder="1" applyAlignment="1">
      <alignment horizontal="left" vertical="center"/>
    </xf>
    <xf numFmtId="44" fontId="9" fillId="11" borderId="1" xfId="0" applyNumberFormat="1" applyFont="1" applyFill="1" applyBorder="1"/>
    <xf numFmtId="0" fontId="11" fillId="5" borderId="1" xfId="0" applyFont="1" applyFill="1" applyBorder="1" applyAlignment="1">
      <alignment vertical="center"/>
    </xf>
    <xf numFmtId="0" fontId="2" fillId="0" borderId="1" xfId="0" applyFont="1" applyBorder="1"/>
    <xf numFmtId="44" fontId="9" fillId="13" borderId="1" xfId="1" applyFont="1" applyFill="1" applyBorder="1"/>
    <xf numFmtId="44" fontId="5" fillId="13" borderId="1" xfId="1" applyFont="1" applyFill="1" applyBorder="1" applyAlignment="1">
      <alignment vertical="center"/>
    </xf>
    <xf numFmtId="44" fontId="10" fillId="14" borderId="1" xfId="1" applyFont="1" applyFill="1" applyBorder="1" applyAlignment="1">
      <alignment vertical="center"/>
    </xf>
    <xf numFmtId="44" fontId="6" fillId="15" borderId="1" xfId="1" applyFont="1" applyFill="1" applyBorder="1" applyAlignment="1">
      <alignment horizontal="right"/>
    </xf>
    <xf numFmtId="44" fontId="6" fillId="14" borderId="1" xfId="1" applyFont="1" applyFill="1" applyBorder="1" applyAlignment="1">
      <alignment vertical="center"/>
    </xf>
    <xf numFmtId="44" fontId="5" fillId="16" borderId="1" xfId="1" applyFont="1" applyFill="1" applyBorder="1" applyAlignment="1">
      <alignment horizontal="right"/>
    </xf>
    <xf numFmtId="44" fontId="12" fillId="5" borderId="1" xfId="1" applyFont="1" applyFill="1" applyBorder="1"/>
    <xf numFmtId="44" fontId="0" fillId="5" borderId="0" xfId="0" applyNumberFormat="1" applyFill="1"/>
    <xf numFmtId="0" fontId="5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vertical="center"/>
    </xf>
    <xf numFmtId="0" fontId="5" fillId="15" borderId="1" xfId="0" applyFont="1" applyFill="1" applyBorder="1" applyAlignment="1">
      <alignment vertical="center"/>
    </xf>
    <xf numFmtId="0" fontId="5" fillId="14" borderId="1" xfId="0" applyFont="1" applyFill="1" applyBorder="1" applyAlignment="1">
      <alignment vertical="center"/>
    </xf>
    <xf numFmtId="0" fontId="5" fillId="16" borderId="1" xfId="0" applyFont="1" applyFill="1" applyBorder="1" applyAlignment="1">
      <alignment vertical="center"/>
    </xf>
    <xf numFmtId="4" fontId="14" fillId="0" borderId="0" xfId="0" applyNumberFormat="1" applyFont="1"/>
    <xf numFmtId="0" fontId="5" fillId="17" borderId="1" xfId="0" applyFont="1" applyFill="1" applyBorder="1" applyAlignment="1">
      <alignment vertical="center"/>
    </xf>
    <xf numFmtId="4" fontId="0" fillId="18" borderId="0" xfId="0" applyNumberFormat="1" applyFill="1"/>
    <xf numFmtId="4" fontId="0" fillId="0" borderId="1" xfId="0" applyNumberFormat="1" applyBorder="1"/>
    <xf numFmtId="0" fontId="5" fillId="6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top"/>
    </xf>
    <xf numFmtId="0" fontId="3" fillId="6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left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0</xdr:row>
          <xdr:rowOff>9525</xdr:rowOff>
        </xdr:from>
        <xdr:to>
          <xdr:col>1</xdr:col>
          <xdr:colOff>5019675</xdr:colOff>
          <xdr:row>0</xdr:row>
          <xdr:rowOff>1190625</xdr:rowOff>
        </xdr:to>
        <xdr:sp macro="" textlink="">
          <xdr:nvSpPr>
            <xdr:cNvPr id="12291" name="Object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0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63D79-5A8E-4297-A686-FC9A9C393796}">
  <sheetPr>
    <pageSetUpPr fitToPage="1"/>
  </sheetPr>
  <dimension ref="A1:C156"/>
  <sheetViews>
    <sheetView tabSelected="1" workbookViewId="0">
      <selection activeCell="B144" sqref="B144"/>
    </sheetView>
  </sheetViews>
  <sheetFormatPr defaultRowHeight="13.5" customHeight="1" x14ac:dyDescent="0.25"/>
  <cols>
    <col min="1" max="1" width="88" customWidth="1"/>
    <col min="2" max="2" width="75.5703125" customWidth="1"/>
    <col min="3" max="3" width="16.85546875" style="2" bestFit="1" customWidth="1"/>
    <col min="4" max="16384" width="9.140625" style="2"/>
  </cols>
  <sheetData>
    <row r="1" spans="1:2" ht="96" customHeight="1" x14ac:dyDescent="0.25"/>
    <row r="2" spans="1:2" ht="13.5" customHeight="1" x14ac:dyDescent="0.25">
      <c r="A2" s="92" t="s">
        <v>0</v>
      </c>
      <c r="B2" s="92"/>
    </row>
    <row r="3" spans="1:2" ht="13.5" customHeight="1" x14ac:dyDescent="0.25">
      <c r="A3" s="92"/>
      <c r="B3" s="92"/>
    </row>
    <row r="4" spans="1:2" ht="13.5" customHeight="1" x14ac:dyDescent="0.25">
      <c r="A4" s="92"/>
      <c r="B4" s="92"/>
    </row>
    <row r="5" spans="1:2" ht="13.5" customHeight="1" x14ac:dyDescent="0.25">
      <c r="A5" s="92"/>
      <c r="B5" s="92"/>
    </row>
    <row r="6" spans="1:2" ht="13.5" customHeight="1" x14ac:dyDescent="0.25">
      <c r="A6" s="92"/>
      <c r="B6" s="92"/>
    </row>
    <row r="7" spans="1:2" ht="4.5" customHeight="1" x14ac:dyDescent="0.25">
      <c r="A7" s="92"/>
      <c r="B7" s="92"/>
    </row>
    <row r="8" spans="1:2" ht="24.75" customHeight="1" x14ac:dyDescent="0.25">
      <c r="A8" s="95" t="s">
        <v>96</v>
      </c>
      <c r="B8" s="96"/>
    </row>
    <row r="9" spans="1:2" ht="33.75" customHeight="1" x14ac:dyDescent="0.25">
      <c r="A9" s="97" t="s">
        <v>97</v>
      </c>
      <c r="B9" s="98"/>
    </row>
    <row r="10" spans="1:2" ht="13.5" customHeight="1" x14ac:dyDescent="0.25">
      <c r="A10" s="93" t="s">
        <v>1</v>
      </c>
      <c r="B10" s="93"/>
    </row>
    <row r="11" spans="1:2" ht="13.5" customHeight="1" x14ac:dyDescent="0.25">
      <c r="A11" s="9" t="s">
        <v>2</v>
      </c>
      <c r="B11" s="22"/>
    </row>
    <row r="12" spans="1:2" ht="13.5" customHeight="1" x14ac:dyDescent="0.25">
      <c r="A12" s="94" t="s">
        <v>3</v>
      </c>
      <c r="B12" s="94"/>
    </row>
    <row r="13" spans="1:2" ht="13.5" customHeight="1" x14ac:dyDescent="0.25">
      <c r="A13" s="23" t="s">
        <v>4</v>
      </c>
      <c r="B13" s="22"/>
    </row>
    <row r="14" spans="1:2" ht="13.5" customHeight="1" x14ac:dyDescent="0.25">
      <c r="A14" s="94" t="s">
        <v>98</v>
      </c>
      <c r="B14" s="94"/>
    </row>
    <row r="15" spans="1:2" ht="13.5" customHeight="1" x14ac:dyDescent="0.25">
      <c r="A15" s="23" t="s">
        <v>5</v>
      </c>
      <c r="B15" s="22"/>
    </row>
    <row r="16" spans="1:2" ht="13.5" customHeight="1" x14ac:dyDescent="0.25">
      <c r="A16" s="23" t="s">
        <v>99</v>
      </c>
      <c r="B16" s="23"/>
    </row>
    <row r="17" spans="1:2" ht="13.5" customHeight="1" x14ac:dyDescent="0.25">
      <c r="A17" s="94" t="s">
        <v>73</v>
      </c>
      <c r="B17" s="94"/>
    </row>
    <row r="18" spans="1:2" ht="13.5" customHeight="1" x14ac:dyDescent="0.25">
      <c r="A18" s="23"/>
      <c r="B18" s="22"/>
    </row>
    <row r="19" spans="1:2" ht="13.5" customHeight="1" x14ac:dyDescent="0.25">
      <c r="A19" s="70" t="s">
        <v>119</v>
      </c>
      <c r="B19" s="25"/>
    </row>
    <row r="20" spans="1:2" ht="13.5" customHeight="1" x14ac:dyDescent="0.25">
      <c r="A20" s="70" t="s">
        <v>6</v>
      </c>
      <c r="B20" s="25"/>
    </row>
    <row r="21" spans="1:2" ht="13.5" customHeight="1" x14ac:dyDescent="0.25">
      <c r="A21" s="24"/>
      <c r="B21" s="25"/>
    </row>
    <row r="22" spans="1:2" ht="18.75" customHeight="1" x14ac:dyDescent="0.25">
      <c r="A22" s="90" t="s">
        <v>7</v>
      </c>
      <c r="B22" s="90"/>
    </row>
    <row r="23" spans="1:2" ht="13.5" customHeight="1" x14ac:dyDescent="0.25">
      <c r="A23" s="3"/>
      <c r="B23" s="91"/>
    </row>
    <row r="24" spans="1:2" ht="13.5" customHeight="1" x14ac:dyDescent="0.25">
      <c r="A24" s="4" t="s">
        <v>120</v>
      </c>
      <c r="B24" s="91"/>
    </row>
    <row r="25" spans="1:2" ht="13.5" customHeight="1" x14ac:dyDescent="0.25">
      <c r="A25" s="56" t="s">
        <v>8</v>
      </c>
      <c r="B25" s="57">
        <f>SUM(B26+B27+B32)</f>
        <v>25776744.359999999</v>
      </c>
    </row>
    <row r="26" spans="1:2" ht="13.5" customHeight="1" x14ac:dyDescent="0.25">
      <c r="A26" s="39" t="s">
        <v>9</v>
      </c>
      <c r="B26" s="50">
        <v>0</v>
      </c>
    </row>
    <row r="27" spans="1:2" ht="13.5" customHeight="1" x14ac:dyDescent="0.25">
      <c r="A27" s="39" t="s">
        <v>10</v>
      </c>
      <c r="B27" s="50">
        <f>SUM(B28:B31)</f>
        <v>3255067.43</v>
      </c>
    </row>
    <row r="28" spans="1:2" ht="13.5" customHeight="1" x14ac:dyDescent="0.25">
      <c r="A28" s="5" t="s">
        <v>91</v>
      </c>
      <c r="B28" s="26">
        <v>2629546.79</v>
      </c>
    </row>
    <row r="29" spans="1:2" ht="13.5" customHeight="1" x14ac:dyDescent="0.25">
      <c r="A29" s="5" t="s">
        <v>106</v>
      </c>
      <c r="B29" s="26">
        <v>0</v>
      </c>
    </row>
    <row r="30" spans="1:2" ht="13.5" customHeight="1" x14ac:dyDescent="0.25">
      <c r="A30" s="5" t="s">
        <v>107</v>
      </c>
      <c r="B30" s="26">
        <v>625520.64000000001</v>
      </c>
    </row>
    <row r="31" spans="1:2" ht="13.5" customHeight="1" x14ac:dyDescent="0.25">
      <c r="A31" s="5" t="s">
        <v>108</v>
      </c>
      <c r="B31" s="26">
        <v>0</v>
      </c>
    </row>
    <row r="32" spans="1:2" ht="13.5" customHeight="1" x14ac:dyDescent="0.25">
      <c r="A32" s="39" t="s">
        <v>11</v>
      </c>
      <c r="B32" s="40">
        <f>SUM(B33:B37)</f>
        <v>22521676.93</v>
      </c>
    </row>
    <row r="33" spans="1:2" ht="13.5" customHeight="1" x14ac:dyDescent="0.25">
      <c r="A33" s="5" t="s">
        <v>92</v>
      </c>
      <c r="B33" s="27">
        <v>11038052.74</v>
      </c>
    </row>
    <row r="34" spans="1:2" ht="13.5" customHeight="1" x14ac:dyDescent="0.25">
      <c r="A34" s="5" t="s">
        <v>103</v>
      </c>
      <c r="B34" s="27">
        <v>2479676.81</v>
      </c>
    </row>
    <row r="35" spans="1:2" ht="13.5" customHeight="1" x14ac:dyDescent="0.25">
      <c r="A35" s="5" t="s">
        <v>110</v>
      </c>
      <c r="B35" s="27">
        <v>2079439.72</v>
      </c>
    </row>
    <row r="36" spans="1:2" ht="13.5" customHeight="1" x14ac:dyDescent="0.25">
      <c r="A36" s="5" t="s">
        <v>109</v>
      </c>
      <c r="B36" s="27">
        <v>7753.83</v>
      </c>
    </row>
    <row r="37" spans="1:2" ht="13.5" customHeight="1" x14ac:dyDescent="0.25">
      <c r="A37" s="5" t="s">
        <v>104</v>
      </c>
      <c r="B37" s="27">
        <v>6916753.8300000001</v>
      </c>
    </row>
    <row r="38" spans="1:2" ht="13.5" customHeight="1" x14ac:dyDescent="0.25">
      <c r="A38" s="79" t="s">
        <v>12</v>
      </c>
      <c r="B38" s="71">
        <f>B28+B30+B29+B31+B33+B34+B35+B36+B37</f>
        <v>25776744.359999999</v>
      </c>
    </row>
    <row r="39" spans="1:2" ht="13.5" customHeight="1" x14ac:dyDescent="0.25">
      <c r="A39" s="7"/>
      <c r="B39" s="26"/>
    </row>
    <row r="40" spans="1:2" ht="13.5" customHeight="1" x14ac:dyDescent="0.25">
      <c r="A40" s="56" t="s">
        <v>13</v>
      </c>
      <c r="B40" s="58">
        <f>SUM(B41+B46+B48+B53+B55)</f>
        <v>9352696.0899999999</v>
      </c>
    </row>
    <row r="41" spans="1:2" ht="13.5" customHeight="1" x14ac:dyDescent="0.25">
      <c r="A41" s="41" t="s">
        <v>75</v>
      </c>
      <c r="B41" s="28">
        <f>B42+B43+B44</f>
        <v>9027541.4399999995</v>
      </c>
    </row>
    <row r="42" spans="1:2" ht="13.5" customHeight="1" x14ac:dyDescent="0.25">
      <c r="A42" s="8" t="s">
        <v>88</v>
      </c>
      <c r="B42" s="27">
        <v>8605590.9100000001</v>
      </c>
    </row>
    <row r="43" spans="1:2" ht="13.5" customHeight="1" x14ac:dyDescent="0.25">
      <c r="A43" s="8" t="s">
        <v>111</v>
      </c>
      <c r="B43" s="27">
        <v>421950.53</v>
      </c>
    </row>
    <row r="44" spans="1:2" ht="13.5" customHeight="1" x14ac:dyDescent="0.25">
      <c r="A44" s="7" t="s">
        <v>113</v>
      </c>
      <c r="B44" s="27"/>
    </row>
    <row r="45" spans="1:2" ht="13.5" customHeight="1" x14ac:dyDescent="0.25">
      <c r="A45" s="5" t="s">
        <v>104</v>
      </c>
      <c r="B45" s="27"/>
    </row>
    <row r="46" spans="1:2" ht="13.5" customHeight="1" x14ac:dyDescent="0.25">
      <c r="A46" s="41" t="s">
        <v>14</v>
      </c>
      <c r="B46" s="42"/>
    </row>
    <row r="47" spans="1:2" ht="13.5" customHeight="1" x14ac:dyDescent="0.25">
      <c r="A47" s="8" t="s">
        <v>112</v>
      </c>
      <c r="B47" s="29"/>
    </row>
    <row r="48" spans="1:2" ht="13.5" customHeight="1" x14ac:dyDescent="0.25">
      <c r="A48" s="47" t="s">
        <v>15</v>
      </c>
      <c r="B48" s="84">
        <v>260343.99</v>
      </c>
    </row>
    <row r="49" spans="1:2" ht="13.5" customHeight="1" x14ac:dyDescent="0.25">
      <c r="A49" s="5" t="s">
        <v>92</v>
      </c>
      <c r="B49" s="52">
        <v>148677.69</v>
      </c>
    </row>
    <row r="50" spans="1:2" ht="13.5" customHeight="1" x14ac:dyDescent="0.25">
      <c r="A50" s="5" t="s">
        <v>110</v>
      </c>
      <c r="B50" s="52">
        <v>20031.86</v>
      </c>
    </row>
    <row r="51" spans="1:2" ht="13.5" customHeight="1" x14ac:dyDescent="0.25">
      <c r="A51" s="7" t="s">
        <v>114</v>
      </c>
      <c r="B51" s="27">
        <v>80.239999999999995</v>
      </c>
    </row>
    <row r="52" spans="1:2" ht="13.5" customHeight="1" x14ac:dyDescent="0.25">
      <c r="A52" s="5" t="s">
        <v>104</v>
      </c>
      <c r="B52" s="52">
        <v>73500.649999999994</v>
      </c>
    </row>
    <row r="53" spans="1:2" ht="13.5" customHeight="1" x14ac:dyDescent="0.25">
      <c r="A53" s="47" t="s">
        <v>16</v>
      </c>
      <c r="B53" s="51">
        <f>B54</f>
        <v>20865.36</v>
      </c>
    </row>
    <row r="54" spans="1:2" ht="13.5" customHeight="1" x14ac:dyDescent="0.25">
      <c r="A54" s="5" t="s">
        <v>103</v>
      </c>
      <c r="B54" s="52">
        <v>20865.36</v>
      </c>
    </row>
    <row r="55" spans="1:2" ht="13.5" customHeight="1" x14ac:dyDescent="0.25">
      <c r="A55" s="47" t="s">
        <v>17</v>
      </c>
      <c r="B55" s="51">
        <f>SUM(B56:B64)</f>
        <v>43945.3</v>
      </c>
    </row>
    <row r="56" spans="1:2" ht="13.5" customHeight="1" x14ac:dyDescent="0.25">
      <c r="A56" s="9" t="s">
        <v>18</v>
      </c>
      <c r="B56" s="27">
        <v>43945.3</v>
      </c>
    </row>
    <row r="57" spans="1:2" ht="13.5" customHeight="1" x14ac:dyDescent="0.25">
      <c r="A57" s="9" t="s">
        <v>70</v>
      </c>
      <c r="B57" s="27"/>
    </row>
    <row r="58" spans="1:2" ht="13.5" customHeight="1" x14ac:dyDescent="0.25">
      <c r="A58" s="9" t="s">
        <v>74</v>
      </c>
      <c r="B58" s="27"/>
    </row>
    <row r="59" spans="1:2" ht="13.5" customHeight="1" x14ac:dyDescent="0.25">
      <c r="A59" s="9" t="s">
        <v>19</v>
      </c>
      <c r="B59" s="27"/>
    </row>
    <row r="60" spans="1:2" ht="13.5" customHeight="1" x14ac:dyDescent="0.25">
      <c r="A60" s="9" t="s">
        <v>72</v>
      </c>
      <c r="B60" s="27"/>
    </row>
    <row r="61" spans="1:2" ht="13.5" customHeight="1" x14ac:dyDescent="0.25">
      <c r="A61" s="9" t="s">
        <v>20</v>
      </c>
      <c r="B61" s="27"/>
    </row>
    <row r="62" spans="1:2" ht="13.5" customHeight="1" x14ac:dyDescent="0.25">
      <c r="A62" s="9" t="s">
        <v>100</v>
      </c>
      <c r="B62" s="27"/>
    </row>
    <row r="63" spans="1:2" ht="13.5" customHeight="1" x14ac:dyDescent="0.25">
      <c r="A63" s="9" t="s">
        <v>101</v>
      </c>
      <c r="B63" s="27"/>
    </row>
    <row r="64" spans="1:2" ht="13.5" customHeight="1" x14ac:dyDescent="0.25">
      <c r="A64" s="9" t="s">
        <v>21</v>
      </c>
      <c r="B64" s="29"/>
    </row>
    <row r="65" spans="1:2" ht="13.5" customHeight="1" x14ac:dyDescent="0.25">
      <c r="A65" s="80" t="s">
        <v>22</v>
      </c>
      <c r="B65" s="73">
        <f>B42+B43+B49+B50+B51+B52+B54+B56</f>
        <v>9334642.5399999991</v>
      </c>
    </row>
    <row r="66" spans="1:2" ht="13.5" customHeight="1" x14ac:dyDescent="0.25">
      <c r="A66" s="10"/>
      <c r="B66" s="11"/>
    </row>
    <row r="67" spans="1:2" ht="13.5" customHeight="1" x14ac:dyDescent="0.25">
      <c r="A67" s="59" t="s">
        <v>23</v>
      </c>
      <c r="B67" s="60">
        <f>SUM(B68+B73)</f>
        <v>6299735.1799999997</v>
      </c>
    </row>
    <row r="68" spans="1:2" ht="13.5" customHeight="1" x14ac:dyDescent="0.25">
      <c r="A68" s="41" t="s">
        <v>24</v>
      </c>
      <c r="B68" s="42">
        <f>SUM(B69:B72)</f>
        <v>5875735.1799999997</v>
      </c>
    </row>
    <row r="69" spans="1:2" ht="13.5" customHeight="1" x14ac:dyDescent="0.25">
      <c r="A69" s="5" t="s">
        <v>92</v>
      </c>
      <c r="B69" s="27">
        <v>5875735.1799999997</v>
      </c>
    </row>
    <row r="70" spans="1:2" ht="13.5" customHeight="1" x14ac:dyDescent="0.25">
      <c r="A70" s="5" t="s">
        <v>110</v>
      </c>
      <c r="B70" s="27">
        <v>0</v>
      </c>
    </row>
    <row r="71" spans="1:2" ht="13.5" customHeight="1" x14ac:dyDescent="0.25">
      <c r="A71" s="7" t="s">
        <v>115</v>
      </c>
      <c r="B71" s="27"/>
    </row>
    <row r="72" spans="1:2" ht="13.5" customHeight="1" x14ac:dyDescent="0.25">
      <c r="A72" s="5" t="s">
        <v>104</v>
      </c>
      <c r="B72" s="27">
        <v>0</v>
      </c>
    </row>
    <row r="73" spans="1:2" ht="13.5" customHeight="1" x14ac:dyDescent="0.25">
      <c r="A73" s="41" t="s">
        <v>25</v>
      </c>
      <c r="B73" s="42">
        <f>B74</f>
        <v>424000</v>
      </c>
    </row>
    <row r="74" spans="1:2" ht="13.5" customHeight="1" x14ac:dyDescent="0.25">
      <c r="A74" s="5" t="s">
        <v>103</v>
      </c>
      <c r="B74" s="27">
        <v>424000</v>
      </c>
    </row>
    <row r="75" spans="1:2" ht="13.5" customHeight="1" x14ac:dyDescent="0.25">
      <c r="A75" s="80" t="s">
        <v>26</v>
      </c>
      <c r="B75" s="72">
        <f>SUM(B68+B73)</f>
        <v>6299735.1799999997</v>
      </c>
    </row>
    <row r="76" spans="1:2" ht="13.5" customHeight="1" x14ac:dyDescent="0.25">
      <c r="A76" s="13"/>
      <c r="B76" s="14"/>
    </row>
    <row r="77" spans="1:2" ht="13.5" customHeight="1" x14ac:dyDescent="0.25">
      <c r="A77" s="62" t="s">
        <v>27</v>
      </c>
      <c r="B77" s="63">
        <f>SUM(B78+B84)</f>
        <v>7650000</v>
      </c>
    </row>
    <row r="78" spans="1:2" ht="13.5" customHeight="1" x14ac:dyDescent="0.25">
      <c r="A78" s="43" t="s">
        <v>28</v>
      </c>
      <c r="B78" s="61">
        <f>SUM(B79:B82)</f>
        <v>7650000</v>
      </c>
    </row>
    <row r="79" spans="1:2" ht="13.5" customHeight="1" x14ac:dyDescent="0.25">
      <c r="A79" s="5" t="s">
        <v>92</v>
      </c>
      <c r="B79" s="52">
        <v>7650000</v>
      </c>
    </row>
    <row r="80" spans="1:2" ht="13.5" customHeight="1" x14ac:dyDescent="0.25">
      <c r="A80" s="5" t="s">
        <v>110</v>
      </c>
      <c r="B80" s="52">
        <v>0</v>
      </c>
    </row>
    <row r="81" spans="1:2" ht="13.5" customHeight="1" x14ac:dyDescent="0.25">
      <c r="A81" s="7" t="s">
        <v>114</v>
      </c>
      <c r="B81" s="27"/>
    </row>
    <row r="82" spans="1:2" ht="13.5" customHeight="1" x14ac:dyDescent="0.25">
      <c r="A82" s="5" t="s">
        <v>104</v>
      </c>
      <c r="B82" s="52">
        <v>0</v>
      </c>
    </row>
    <row r="83" spans="1:2" ht="13.5" customHeight="1" x14ac:dyDescent="0.25">
      <c r="A83" s="47" t="s">
        <v>29</v>
      </c>
      <c r="B83" s="48">
        <f>SUM(B79:B82)</f>
        <v>7650000</v>
      </c>
    </row>
    <row r="84" spans="1:2" ht="13.5" customHeight="1" x14ac:dyDescent="0.25">
      <c r="A84" s="64" t="s">
        <v>30</v>
      </c>
      <c r="B84" s="48">
        <f>B85</f>
        <v>0</v>
      </c>
    </row>
    <row r="85" spans="1:2" ht="13.5" customHeight="1" x14ac:dyDescent="0.25">
      <c r="A85" s="5" t="s">
        <v>103</v>
      </c>
      <c r="B85" s="52"/>
    </row>
    <row r="86" spans="1:2" ht="13.5" customHeight="1" x14ac:dyDescent="0.25">
      <c r="A86" s="45" t="s">
        <v>31</v>
      </c>
      <c r="B86" s="46">
        <f>B84</f>
        <v>0</v>
      </c>
    </row>
    <row r="87" spans="1:2" ht="13.5" customHeight="1" x14ac:dyDescent="0.25">
      <c r="A87" s="81" t="s">
        <v>32</v>
      </c>
      <c r="B87" s="74">
        <f>SUM(B78+B84)</f>
        <v>7650000</v>
      </c>
    </row>
    <row r="88" spans="1:2" ht="13.5" customHeight="1" x14ac:dyDescent="0.25">
      <c r="A88" s="13"/>
      <c r="B88" s="14"/>
    </row>
    <row r="89" spans="1:2" ht="13.5" customHeight="1" x14ac:dyDescent="0.25">
      <c r="A89" s="59" t="s">
        <v>33</v>
      </c>
      <c r="B89" s="65">
        <f>SUM(B90+B116)</f>
        <v>9990910.1799999997</v>
      </c>
    </row>
    <row r="90" spans="1:2" ht="13.5" customHeight="1" x14ac:dyDescent="0.25">
      <c r="A90" s="12" t="s">
        <v>34</v>
      </c>
      <c r="B90" s="53">
        <f>SUM(B91+B92+B93+B94+B95+B96+B97+B98+B99)</f>
        <v>9852102.1799999997</v>
      </c>
    </row>
    <row r="91" spans="1:2" ht="13.5" customHeight="1" x14ac:dyDescent="0.25">
      <c r="A91" s="16" t="s">
        <v>35</v>
      </c>
      <c r="B91" s="27">
        <v>1456983.75</v>
      </c>
    </row>
    <row r="92" spans="1:2" ht="13.5" customHeight="1" x14ac:dyDescent="0.25">
      <c r="A92" s="17" t="s">
        <v>36</v>
      </c>
      <c r="B92" s="27">
        <v>6289861.21</v>
      </c>
    </row>
    <row r="93" spans="1:2" ht="13.5" customHeight="1" x14ac:dyDescent="0.25">
      <c r="A93" s="69" t="s">
        <v>79</v>
      </c>
      <c r="B93" s="77">
        <v>536300.79</v>
      </c>
    </row>
    <row r="94" spans="1:2" ht="13.5" customHeight="1" x14ac:dyDescent="0.25">
      <c r="A94" s="17" t="s">
        <v>80</v>
      </c>
      <c r="B94" s="27">
        <v>138808</v>
      </c>
    </row>
    <row r="95" spans="1:2" ht="13.5" customHeight="1" x14ac:dyDescent="0.25">
      <c r="A95" s="16" t="s">
        <v>81</v>
      </c>
      <c r="B95" s="29">
        <v>0</v>
      </c>
    </row>
    <row r="96" spans="1:2" ht="13.5" customHeight="1" x14ac:dyDescent="0.25">
      <c r="A96" s="16" t="s">
        <v>82</v>
      </c>
      <c r="B96" s="27">
        <v>228100.18</v>
      </c>
    </row>
    <row r="97" spans="1:2" ht="13.5" customHeight="1" x14ac:dyDescent="0.25">
      <c r="A97" s="16" t="s">
        <v>83</v>
      </c>
      <c r="B97" s="27">
        <v>673017.45</v>
      </c>
    </row>
    <row r="98" spans="1:2" ht="13.5" customHeight="1" x14ac:dyDescent="0.25">
      <c r="A98" s="18" t="s">
        <v>84</v>
      </c>
      <c r="B98" s="29">
        <v>0</v>
      </c>
    </row>
    <row r="99" spans="1:2" ht="13.5" customHeight="1" x14ac:dyDescent="0.25">
      <c r="A99" s="15" t="s">
        <v>85</v>
      </c>
      <c r="B99" s="42">
        <f>SUM(B100:B113)</f>
        <v>529030.79999999993</v>
      </c>
    </row>
    <row r="100" spans="1:2" ht="13.5" customHeight="1" x14ac:dyDescent="0.25">
      <c r="A100" s="15" t="s">
        <v>37</v>
      </c>
      <c r="B100" s="27">
        <v>183848.12</v>
      </c>
    </row>
    <row r="101" spans="1:2" ht="13.5" customHeight="1" x14ac:dyDescent="0.25">
      <c r="A101" s="15" t="s">
        <v>38</v>
      </c>
      <c r="B101" s="27">
        <v>32607.17</v>
      </c>
    </row>
    <row r="102" spans="1:2" ht="13.5" customHeight="1" x14ac:dyDescent="0.25">
      <c r="A102" s="15" t="s">
        <v>39</v>
      </c>
      <c r="B102" s="27">
        <v>2708.68</v>
      </c>
    </row>
    <row r="103" spans="1:2" ht="13.5" customHeight="1" x14ac:dyDescent="0.25">
      <c r="A103" s="15" t="s">
        <v>40</v>
      </c>
      <c r="B103" s="27">
        <v>3.64</v>
      </c>
    </row>
    <row r="104" spans="1:2" ht="13.5" customHeight="1" x14ac:dyDescent="0.25">
      <c r="A104" s="15" t="s">
        <v>69</v>
      </c>
      <c r="B104" s="27">
        <v>1215.75</v>
      </c>
    </row>
    <row r="105" spans="1:2" ht="13.5" customHeight="1" x14ac:dyDescent="0.25">
      <c r="A105" s="15" t="s">
        <v>78</v>
      </c>
      <c r="B105" s="27">
        <v>9206.36</v>
      </c>
    </row>
    <row r="106" spans="1:2" ht="13.5" customHeight="1" x14ac:dyDescent="0.25">
      <c r="A106" s="15" t="s">
        <v>41</v>
      </c>
      <c r="B106" s="27">
        <v>10171.06</v>
      </c>
    </row>
    <row r="107" spans="1:2" ht="13.5" customHeight="1" x14ac:dyDescent="0.25">
      <c r="A107" s="15" t="s">
        <v>21</v>
      </c>
      <c r="B107" s="29">
        <v>0</v>
      </c>
    </row>
    <row r="108" spans="1:2" ht="13.5" customHeight="1" x14ac:dyDescent="0.25">
      <c r="A108" s="15" t="s">
        <v>71</v>
      </c>
      <c r="B108" s="29">
        <v>270.12</v>
      </c>
    </row>
    <row r="109" spans="1:2" ht="13.5" customHeight="1" x14ac:dyDescent="0.25">
      <c r="A109" s="15" t="s">
        <v>72</v>
      </c>
      <c r="B109" s="29">
        <v>0</v>
      </c>
    </row>
    <row r="110" spans="1:2" ht="13.5" customHeight="1" x14ac:dyDescent="0.25">
      <c r="A110" s="15" t="s">
        <v>42</v>
      </c>
      <c r="B110" s="29">
        <v>288000</v>
      </c>
    </row>
    <row r="111" spans="1:2" ht="13.5" customHeight="1" x14ac:dyDescent="0.25">
      <c r="A111" s="15" t="s">
        <v>68</v>
      </c>
      <c r="B111" s="27">
        <v>999.9</v>
      </c>
    </row>
    <row r="112" spans="1:2" ht="13.5" customHeight="1" x14ac:dyDescent="0.25">
      <c r="A112" s="19" t="s">
        <v>43</v>
      </c>
      <c r="B112" s="52"/>
    </row>
    <row r="113" spans="1:3" ht="13.5" customHeight="1" x14ac:dyDescent="0.25">
      <c r="A113" s="19" t="s">
        <v>77</v>
      </c>
      <c r="B113" s="52">
        <v>0</v>
      </c>
    </row>
    <row r="114" spans="1:3" ht="13.5" customHeight="1" x14ac:dyDescent="0.25">
      <c r="A114" s="82" t="s">
        <v>44</v>
      </c>
      <c r="B114" s="71">
        <f>B91+B92+B93+B94+B96+B97+B100+B101+B102+B103+B104+B105+B106+B108+B110+B111</f>
        <v>9852102.1799999978</v>
      </c>
    </row>
    <row r="115" spans="1:3" ht="13.5" customHeight="1" x14ac:dyDescent="0.25">
      <c r="A115" s="13"/>
      <c r="B115" s="6"/>
    </row>
    <row r="116" spans="1:3" ht="13.5" customHeight="1" x14ac:dyDescent="0.25">
      <c r="A116" s="59" t="s">
        <v>45</v>
      </c>
      <c r="B116" s="66">
        <f>SUM(B117+B118+B119+B120)</f>
        <v>138808</v>
      </c>
    </row>
    <row r="117" spans="1:3" ht="13.5" customHeight="1" x14ac:dyDescent="0.25">
      <c r="A117" s="16" t="s">
        <v>46</v>
      </c>
      <c r="B117" s="29">
        <v>0</v>
      </c>
    </row>
    <row r="118" spans="1:3" ht="13.5" customHeight="1" x14ac:dyDescent="0.25">
      <c r="A118" s="16" t="s">
        <v>47</v>
      </c>
      <c r="B118" s="29">
        <v>2808</v>
      </c>
      <c r="C118" s="2" t="s">
        <v>94</v>
      </c>
    </row>
    <row r="119" spans="1:3" ht="13.5" customHeight="1" x14ac:dyDescent="0.25">
      <c r="A119" s="15" t="s">
        <v>48</v>
      </c>
      <c r="B119" s="32">
        <v>0</v>
      </c>
    </row>
    <row r="120" spans="1:3" ht="13.5" customHeight="1" x14ac:dyDescent="0.25">
      <c r="A120" s="15" t="s">
        <v>87</v>
      </c>
      <c r="B120" s="32">
        <v>136000</v>
      </c>
      <c r="C120" s="2" t="s">
        <v>95</v>
      </c>
    </row>
    <row r="121" spans="1:3" ht="13.5" customHeight="1" x14ac:dyDescent="0.25">
      <c r="A121" s="15" t="s">
        <v>86</v>
      </c>
      <c r="B121" s="32">
        <v>0</v>
      </c>
    </row>
    <row r="122" spans="1:3" ht="13.5" customHeight="1" x14ac:dyDescent="0.25">
      <c r="A122" s="13" t="s">
        <v>49</v>
      </c>
      <c r="B122" s="30">
        <f>B117+B118+B119+B120</f>
        <v>138808</v>
      </c>
    </row>
    <row r="123" spans="1:3" ht="13.5" customHeight="1" x14ac:dyDescent="0.25">
      <c r="A123" s="82" t="s">
        <v>76</v>
      </c>
      <c r="B123" s="75">
        <f>SUM(B90+B116)</f>
        <v>9990910.1799999997</v>
      </c>
    </row>
    <row r="124" spans="1:3" ht="13.5" customHeight="1" x14ac:dyDescent="0.25">
      <c r="A124" s="13"/>
      <c r="B124" s="31"/>
    </row>
    <row r="125" spans="1:3" ht="13.5" customHeight="1" x14ac:dyDescent="0.25">
      <c r="A125" s="62" t="s">
        <v>50</v>
      </c>
      <c r="B125" s="63">
        <f>SUM(B126+B127)</f>
        <v>0</v>
      </c>
    </row>
    <row r="126" spans="1:3" ht="13.5" customHeight="1" x14ac:dyDescent="0.25">
      <c r="A126" s="38" t="s">
        <v>51</v>
      </c>
      <c r="B126" s="31">
        <v>0</v>
      </c>
    </row>
    <row r="127" spans="1:3" ht="13.5" customHeight="1" x14ac:dyDescent="0.25">
      <c r="A127" s="38" t="s">
        <v>52</v>
      </c>
      <c r="B127" s="33">
        <v>0</v>
      </c>
    </row>
    <row r="128" spans="1:3" ht="13.5" customHeight="1" x14ac:dyDescent="0.25">
      <c r="A128" s="83" t="s">
        <v>53</v>
      </c>
      <c r="B128" s="76">
        <f>B126+B127</f>
        <v>0</v>
      </c>
    </row>
    <row r="129" spans="1:3" ht="13.5" customHeight="1" x14ac:dyDescent="0.25">
      <c r="A129" s="88"/>
      <c r="B129" s="88"/>
    </row>
    <row r="130" spans="1:3" ht="13.5" customHeight="1" x14ac:dyDescent="0.25">
      <c r="A130" s="67" t="s">
        <v>121</v>
      </c>
      <c r="B130" s="68">
        <f>SUM(B131+B132+B138)</f>
        <v>25259284.719999999</v>
      </c>
    </row>
    <row r="131" spans="1:3" ht="13.5" customHeight="1" x14ac:dyDescent="0.25">
      <c r="A131" s="44" t="s">
        <v>54</v>
      </c>
      <c r="B131" s="49">
        <v>0</v>
      </c>
    </row>
    <row r="132" spans="1:3" ht="13.5" customHeight="1" x14ac:dyDescent="0.25">
      <c r="A132" s="44" t="s">
        <v>55</v>
      </c>
      <c r="B132" s="28">
        <f>SUM(B133:B137)</f>
        <v>1124187.17</v>
      </c>
    </row>
    <row r="133" spans="1:3" ht="13.5" customHeight="1" x14ac:dyDescent="0.25">
      <c r="A133" s="5" t="s">
        <v>116</v>
      </c>
      <c r="B133" s="34">
        <v>112031.85</v>
      </c>
    </row>
    <row r="134" spans="1:3" ht="13.5" customHeight="1" x14ac:dyDescent="0.25">
      <c r="A134" s="5" t="s">
        <v>89</v>
      </c>
      <c r="B134" s="34">
        <v>0</v>
      </c>
    </row>
    <row r="135" spans="1:3" ht="13.5" customHeight="1" x14ac:dyDescent="0.25">
      <c r="A135" s="5" t="s">
        <v>117</v>
      </c>
      <c r="B135" s="34">
        <v>1012155.32</v>
      </c>
    </row>
    <row r="136" spans="1:3" ht="13.5" customHeight="1" x14ac:dyDescent="0.25">
      <c r="A136" s="5" t="s">
        <v>90</v>
      </c>
      <c r="B136" s="34">
        <v>0</v>
      </c>
    </row>
    <row r="137" spans="1:3" ht="13.5" customHeight="1" x14ac:dyDescent="0.25">
      <c r="A137" s="5" t="s">
        <v>118</v>
      </c>
      <c r="B137" s="34">
        <v>0</v>
      </c>
    </row>
    <row r="138" spans="1:3" ht="13.5" customHeight="1" x14ac:dyDescent="0.25">
      <c r="A138" s="44" t="s">
        <v>56</v>
      </c>
      <c r="B138" s="28">
        <f>SUM(B139:B143)</f>
        <v>24135097.550000001</v>
      </c>
    </row>
    <row r="139" spans="1:3" ht="13.5" customHeight="1" x14ac:dyDescent="0.25">
      <c r="A139" s="5" t="s">
        <v>102</v>
      </c>
      <c r="B139" s="27">
        <v>12960995.25</v>
      </c>
    </row>
    <row r="140" spans="1:3" ht="13.5" customHeight="1" x14ac:dyDescent="0.25">
      <c r="A140" s="5" t="s">
        <v>103</v>
      </c>
      <c r="B140" s="27">
        <v>2076542.17</v>
      </c>
    </row>
    <row r="141" spans="1:3" ht="13.5" customHeight="1" x14ac:dyDescent="0.25">
      <c r="A141" s="5" t="s">
        <v>93</v>
      </c>
      <c r="B141" s="27">
        <v>2099471.58</v>
      </c>
    </row>
    <row r="142" spans="1:3" ht="13.5" customHeight="1" x14ac:dyDescent="0.25">
      <c r="A142" s="5" t="s">
        <v>105</v>
      </c>
      <c r="B142" s="87">
        <v>7834.07</v>
      </c>
    </row>
    <row r="143" spans="1:3" ht="13.5" customHeight="1" x14ac:dyDescent="0.25">
      <c r="A143" s="5" t="s">
        <v>104</v>
      </c>
      <c r="B143" s="27">
        <v>6990254.4800000004</v>
      </c>
    </row>
    <row r="144" spans="1:3" ht="13.5" customHeight="1" x14ac:dyDescent="0.25">
      <c r="A144" s="85" t="s">
        <v>57</v>
      </c>
      <c r="B144" s="86">
        <f>B133+B135+B136+B137+B139+B140+B141+B142+B143</f>
        <v>25259284.720000003</v>
      </c>
      <c r="C144" s="78"/>
    </row>
    <row r="145" spans="1:2" ht="13.5" customHeight="1" x14ac:dyDescent="0.25">
      <c r="A145" s="20" t="s">
        <v>58</v>
      </c>
      <c r="B145" s="35">
        <v>0</v>
      </c>
    </row>
    <row r="146" spans="1:2" ht="13.5" customHeight="1" x14ac:dyDescent="0.25">
      <c r="A146" s="21" t="s">
        <v>59</v>
      </c>
      <c r="B146" s="36">
        <v>0</v>
      </c>
    </row>
    <row r="147" spans="1:2" ht="13.5" customHeight="1" x14ac:dyDescent="0.25">
      <c r="A147" s="54" t="s">
        <v>60</v>
      </c>
      <c r="B147" s="55">
        <v>0</v>
      </c>
    </row>
    <row r="148" spans="1:2" ht="13.5" customHeight="1" x14ac:dyDescent="0.25">
      <c r="A148" s="54" t="s">
        <v>61</v>
      </c>
      <c r="B148" s="55">
        <v>0</v>
      </c>
    </row>
    <row r="149" spans="1:2" ht="13.5" customHeight="1" x14ac:dyDescent="0.25">
      <c r="A149" s="54" t="s">
        <v>62</v>
      </c>
      <c r="B149" s="55">
        <v>0</v>
      </c>
    </row>
    <row r="150" spans="1:2" ht="13.5" customHeight="1" x14ac:dyDescent="0.25">
      <c r="A150" s="1" t="s">
        <v>63</v>
      </c>
      <c r="B150" s="37">
        <f>B147+B148+B149</f>
        <v>0</v>
      </c>
    </row>
    <row r="151" spans="1:2" ht="13.5" customHeight="1" x14ac:dyDescent="0.25">
      <c r="A151" s="89" t="s">
        <v>64</v>
      </c>
      <c r="B151" s="89"/>
    </row>
    <row r="152" spans="1:2" ht="13.5" customHeight="1" x14ac:dyDescent="0.25">
      <c r="A152" s="89"/>
      <c r="B152" s="89"/>
    </row>
    <row r="153" spans="1:2" ht="13.5" customHeight="1" x14ac:dyDescent="0.25">
      <c r="A153" s="89"/>
      <c r="B153" s="89"/>
    </row>
    <row r="154" spans="1:2" ht="13.5" customHeight="1" x14ac:dyDescent="0.25">
      <c r="A154" t="s">
        <v>65</v>
      </c>
    </row>
    <row r="156" spans="1:2" ht="13.5" customHeight="1" x14ac:dyDescent="0.25">
      <c r="A156" t="s">
        <v>66</v>
      </c>
      <c r="B156" t="s">
        <v>67</v>
      </c>
    </row>
  </sheetData>
  <mergeCells count="11">
    <mergeCell ref="A129:B129"/>
    <mergeCell ref="A151:B153"/>
    <mergeCell ref="A22:B22"/>
    <mergeCell ref="B23:B24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77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12291" r:id="rId4">
          <objectPr defaultSize="0" r:id="rId5">
            <anchor moveWithCells="1">
              <from>
                <xdr:col>0</xdr:col>
                <xdr:colOff>38100</xdr:colOff>
                <xdr:row>0</xdr:row>
                <xdr:rowOff>9525</xdr:rowOff>
              </from>
              <to>
                <xdr:col>1</xdr:col>
                <xdr:colOff>5019675</xdr:colOff>
                <xdr:row>0</xdr:row>
                <xdr:rowOff>1190625</xdr:rowOff>
              </to>
            </anchor>
          </objectPr>
        </oleObject>
      </mc:Choice>
      <mc:Fallback>
        <oleObject progId="Word.Document.12" shapeId="1229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MAIO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Dell</cp:lastModifiedBy>
  <cp:revision>11</cp:revision>
  <cp:lastPrinted>2024-04-10T13:23:45Z</cp:lastPrinted>
  <dcterms:created xsi:type="dcterms:W3CDTF">2021-09-23T15:15:02Z</dcterms:created>
  <dcterms:modified xsi:type="dcterms:W3CDTF">2026-06-12T13:49:06Z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