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1HUTRIN\2024\12-2024-TRANSPARENCIA-DEZEMBRO-IMED-HETRIN\"/>
    </mc:Choice>
  </mc:AlternateContent>
  <xr:revisionPtr revIDLastSave="0" documentId="8_{93C7665C-77D5-4898-8CB5-C2BAC61555EB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DEZEMBRO 2024" sheetId="1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88" i="19" l="1"/>
  <c r="B121" i="19"/>
  <c r="B61" i="19"/>
  <c r="B75" i="19"/>
  <c r="B59" i="19"/>
  <c r="B130" i="19" l="1"/>
  <c r="B145" i="19" s="1"/>
  <c r="B156" i="19" l="1"/>
  <c r="B147" i="19"/>
  <c r="B120" i="19" s="1"/>
  <c r="B103" i="19"/>
  <c r="B115" i="19"/>
  <c r="B117" i="19" s="1"/>
  <c r="B194" i="19"/>
  <c r="B176" i="19"/>
  <c r="B163" i="19"/>
  <c r="B159" i="19"/>
  <c r="B153" i="19"/>
  <c r="B114" i="19"/>
  <c r="B98" i="19"/>
  <c r="B87" i="19"/>
  <c r="B73" i="19"/>
  <c r="B54" i="19"/>
  <c r="B84" i="19" s="1"/>
  <c r="B39" i="19"/>
  <c r="B27" i="19"/>
  <c r="B118" i="19" l="1"/>
  <c r="B102" i="19"/>
  <c r="B25" i="19"/>
  <c r="B100" i="19"/>
  <c r="B86" i="19"/>
  <c r="B53" i="19"/>
  <c r="B51" i="19"/>
  <c r="B161" i="19"/>
</calcChain>
</file>

<file path=xl/sharedStrings.xml><?xml version="1.0" encoding="utf-8"?>
<sst xmlns="http://schemas.openxmlformats.org/spreadsheetml/2006/main" count="183" uniqueCount="149">
  <si>
    <t>Relatório Mensal Comparativo de Recursos Recebidos, Gastos e Devolvidos ao Poder Público</t>
  </si>
  <si>
    <t>NOME DO ÓRGÃO PÚBLICO/CONTRATANTE: Secretária  de Estado da Saúde - SES</t>
  </si>
  <si>
    <t>CNPJ:02.529.964/0001-57</t>
  </si>
  <si>
    <t>NOME DA ORGANIZAÇÃO SOCIAL/CONTRATADA: Instituto de Medicina Estudo e Desenvolvimento - IMED</t>
  </si>
  <si>
    <t>CNPJ: 19.324.171/0001-02</t>
  </si>
  <si>
    <t>NOME DA UNIDADE GERIDA:  Hospital de Urgências de Trindade - Hutrin</t>
  </si>
  <si>
    <t>CNPJ: 19.324.171/0004-47</t>
  </si>
  <si>
    <t>CONTRATO DE GESTÃO/ADITIVO Nº: 037/2021</t>
  </si>
  <si>
    <t>PREVISÃO DE REPASSE MENSAL DO CONTRATO DE GESTÃO/ADITIVO - INVESTIMENTO :R$ 0,00</t>
  </si>
  <si>
    <t>Relatório Financeiro Mensal</t>
  </si>
  <si>
    <t>Em Reais</t>
  </si>
  <si>
    <t xml:space="preserve">1. SALDO BANCÁRIO ANTERIOR  </t>
  </si>
  <si>
    <t>1.1 Caixa</t>
  </si>
  <si>
    <t>1.2 Banco conta movimento  (DETALHAR NÚMERO DA CONTA E FINALIDADE -SE CUSTEIO OU INVESTIMENTO)</t>
  </si>
  <si>
    <t>FUNDO FIXO</t>
  </si>
  <si>
    <t xml:space="preserve">C.E.F AG:0238 C/C:5030-9 </t>
  </si>
  <si>
    <t>SANTANDER  AG:3410 SUPER DIGITAL:77005308-4</t>
  </si>
  <si>
    <t>XP INVESTIMENTOS 589626-0</t>
  </si>
  <si>
    <t>1.3 Aplicações financeiras  (DETALHAR NÚMERO DA CONTA E FINALIDADE -SE CUSTEIO OU INVESTIMENTO)</t>
  </si>
  <si>
    <t xml:space="preserve">SANTANDER AG:2175 CONT APLIC:13006666-9 </t>
  </si>
  <si>
    <t>C.E.F AG 0238 CONT APLIC: 5030-9</t>
  </si>
  <si>
    <t xml:space="preserve">SANTANDER CDB 13006666-9 - 3% DA FOLHA </t>
  </si>
  <si>
    <t xml:space="preserve">C.E.F AG: 0238 CONT APLIC: 5036-8 AUTOMATICA </t>
  </si>
  <si>
    <t>SALDO ANTERIOR (1= 1.1 + 1.2 + 1.3)</t>
  </si>
  <si>
    <t>2.ENTRADAS DE RECURSOS FINANCEIROS</t>
  </si>
  <si>
    <t>2.2 Repasse - INVESTIMENTO (DETALHAR NÚMERO DA CONTA )</t>
  </si>
  <si>
    <t>2.3 Rendimento sobre Aplicação Financeiras - CUSTEIO (DETALHAR NÚMERO DA CONTA)</t>
  </si>
  <si>
    <t>2.4 Rendimento sobre Aplicação Financeiras - INVESTIMENTO (DETALHAR NÚMERO DA CONTA)</t>
  </si>
  <si>
    <t>2.5 Outras entradas (ex: convênio, doações - especificar)</t>
  </si>
  <si>
    <t>Recuperação de Despesas</t>
  </si>
  <si>
    <t>Desbloqueio Bancário</t>
  </si>
  <si>
    <t>Devolução do saldo de caixa</t>
  </si>
  <si>
    <t>Aporte para Caixa</t>
  </si>
  <si>
    <t>TOTAL DE ENTRADAS (2= 2.1 + 2.2 + 2.3 + 2.4 + 2.5)</t>
  </si>
  <si>
    <t>3. RESGATE APLICAÇÃO FINANCEIRA</t>
  </si>
  <si>
    <t>3.1 Resgate Aplicação - CUSTEIO  (DETALHAR NÚMERO DA CONTA)</t>
  </si>
  <si>
    <t>3.2 Resgate Aplicação - INVESTIMENTO (DETALHAR NÚMERO DA CONTA )</t>
  </si>
  <si>
    <t>TOTAL DOS RESGATES (3= 3.1 + 3.2)</t>
  </si>
  <si>
    <t>4. APLICAÇÃO FINANCEIRA</t>
  </si>
  <si>
    <t>4.1 Aplicação Financeira - CUSTEIO  (DETALHAR NÚMERO DA CONTA)</t>
  </si>
  <si>
    <t xml:space="preserve">TOTAL APLICAÇÃO FINANCEIRA- CUSTEIO </t>
  </si>
  <si>
    <t>4.2 Aplicação Financeira  - INVESTIMENTO (DETALHAR NÚMERO DA CONTA )</t>
  </si>
  <si>
    <t>TOTAL APLICAÇÃO FINANCEIRA- INVESTIMENTO</t>
  </si>
  <si>
    <t>TOTAL DAS APLICAÇÕES FINANCEIRAS (4= 4.1+4.2)</t>
  </si>
  <si>
    <t>5. SAÍDAS DE RECURSOS FINANCEIROS</t>
  </si>
  <si>
    <t>5.1 PAGAMENTOS REALIZADOS - CUSTEIO</t>
  </si>
  <si>
    <t>5.1.1 Pessoal</t>
  </si>
  <si>
    <t>5.1.2 Serviços</t>
  </si>
  <si>
    <t>Concessionárias (Água, luz e telefonia)</t>
  </si>
  <si>
    <t>Rescisões Trabalhistas</t>
  </si>
  <si>
    <t>Encargos Sobre Rescisão Trabalhista</t>
  </si>
  <si>
    <t>Despesas Bancárias</t>
  </si>
  <si>
    <t>Alugueis</t>
  </si>
  <si>
    <t>Devolução de verba ao poder público</t>
  </si>
  <si>
    <t xml:space="preserve">IRRF/IOF S/Aplicação Financeira </t>
  </si>
  <si>
    <r>
      <rPr>
        <b/>
        <sz val="11"/>
        <color rgb="FF000000"/>
        <rFont val="Calibri"/>
        <family val="2"/>
        <charset val="1"/>
      </rPr>
      <t>TOTAL DE PAGAMENTOS - CUSTEIO</t>
    </r>
    <r>
      <rPr>
        <b/>
        <sz val="11"/>
        <color rgb="FFFF0000"/>
        <rFont val="Calibri"/>
        <family val="2"/>
        <charset val="1"/>
      </rPr>
      <t xml:space="preserve"> </t>
    </r>
    <r>
      <rPr>
        <b/>
        <sz val="11"/>
        <rFont val="Calibri"/>
        <family val="2"/>
        <charset val="1"/>
      </rPr>
      <t>(5= 5.1.1 +5.1.2 + 5.1.3 + 5.1.4 + 5.1.5 +5.1.6 + 5.17 + 5.1.8)</t>
    </r>
  </si>
  <si>
    <t>5.2 PAGAMENTOS REALIZADOS - INVESTIMENTOS</t>
  </si>
  <si>
    <t>5.2.1 Aquisições de Bens (equipamentos, mobiliários,etc)</t>
  </si>
  <si>
    <t>5.2.2 Aquisições de Bens Imobilizados</t>
  </si>
  <si>
    <t>5.2.3 Aquisições Direito de Uso de Software</t>
  </si>
  <si>
    <t>TOTAL DE PAGAMENTOS - INVESTIMENTO (5.2= 5.2.1 + 5.2.2 + 5.2.3 + 5.2.4)</t>
  </si>
  <si>
    <t>6.VALORES DEVOLVIDOS À CONTRATANTE</t>
  </si>
  <si>
    <t xml:space="preserve">6.1 Valores Devolvidos à Contratante - CUSTEIO </t>
  </si>
  <si>
    <t>6.2 Valores Devolvidos à Contratante -INVESTIMENTO</t>
  </si>
  <si>
    <t>TOTAL VALORES DEVOLVIDOS (6= 6.1 + 6.2)</t>
  </si>
  <si>
    <t>7.1 Caixa</t>
  </si>
  <si>
    <t>7.2. Banco Conta Movimento  (DETALHAR NÚMERO DA CONTA E FINALIDADE -SE CUSTEIO OU INVESTIMENTO)</t>
  </si>
  <si>
    <t>7.3 Aplicações Financeiras  (DETALHAR NÚMERO DA CONTA E FINALIDADE -SE CUSTEIO OU INVESTIMENTO)</t>
  </si>
  <si>
    <t>XP FUNDO INVESTIMENTOS 640167-2</t>
  </si>
  <si>
    <t xml:space="preserve">SALDO BANCÁRIO FINAL : 7= (1+2) -(4+5+6)  </t>
  </si>
  <si>
    <t>Fonte: Extratos bancários e Balancete Contábil.</t>
  </si>
  <si>
    <t>8.INFORMAÇÕES COMPLEMENTARES - GLOSAS</t>
  </si>
  <si>
    <t>8.1 Glosa - servidores cedidos</t>
  </si>
  <si>
    <t>8.2 Glosa - não cumprimento das metas</t>
  </si>
  <si>
    <t>8.3 Glosa - outras (discriminar)</t>
  </si>
  <si>
    <t>TOTAL DAS GLOSAS</t>
  </si>
  <si>
    <t xml:space="preserve">9.Nota Explicativa: </t>
  </si>
  <si>
    <t xml:space="preserve">Assinatura do Resposável pela Area financeira (obrigatória): </t>
  </si>
  <si>
    <t xml:space="preserve">Assinatura do Contador: </t>
  </si>
  <si>
    <t>Lotal/Data da emissão</t>
  </si>
  <si>
    <t>Vale Transporte</t>
  </si>
  <si>
    <t>Pensões Alimentícias</t>
  </si>
  <si>
    <t>desbloqueio Judicial</t>
  </si>
  <si>
    <t>Custas Processuais</t>
  </si>
  <si>
    <t>Reembolso de Despesas</t>
  </si>
  <si>
    <t>VIGÊNCIA DO CONTRATO DE GESTÃO/TERMO ADITIVO:                                                             INÍCIO:    25/08/2023        E         TÉRMINO  24/08/2027</t>
  </si>
  <si>
    <t>PREVISÃO DE REPASSE MENSAL DO CONTRATO DE GESTÃO/ADITIVO - CUSTEIO : R$ 5.796.227,99</t>
  </si>
  <si>
    <t>Recursos Extracontratuais</t>
  </si>
  <si>
    <t>CONTA APLICAÇÃO 6869-1 CUSTEIO</t>
  </si>
  <si>
    <t>CONTA APLICAÇÃO 6870-5 INVESTIMENTO</t>
  </si>
  <si>
    <t>CONTA APLICAÇÃO 6871-3 FUNDO RESCISORIO</t>
  </si>
  <si>
    <t>CONTA APLICAÇÃO 6869 -1 CUSTEIO</t>
  </si>
  <si>
    <t>C.E.F AG: 0012 C/C 6869-1 CUSTEIO</t>
  </si>
  <si>
    <t>C.E.F AG: 0012 C/C 6870-5 INVESTIMENTO</t>
  </si>
  <si>
    <t>C.E.F AG: 0012 C/C 6871 3 FUNDO RESCISORIO</t>
  </si>
  <si>
    <t>CONTA APLICAÇÃO 6871 -3 FUNDO RESCISORIO</t>
  </si>
  <si>
    <t xml:space="preserve">2.1 Repasse - CUSTEIO </t>
  </si>
  <si>
    <t>C.E.F AG.0012 C/C 6870-5 - INVESTIMENTO</t>
  </si>
  <si>
    <t>C.E.F AG.0238 C/C 5036-8 - CUSTEIO</t>
  </si>
  <si>
    <t>C.E.F AG.003 C/C 2001-1 - CUSTEIO</t>
  </si>
  <si>
    <t>C.E.F AG.0012 C/C 6869-1 - CUSTEIO</t>
  </si>
  <si>
    <t>TOTAL GERAL DOS PAGAMENTOS (5=5.1+5.2)</t>
  </si>
  <si>
    <t>Outras Entradas</t>
  </si>
  <si>
    <t>Outras Saídas</t>
  </si>
  <si>
    <t xml:space="preserve">Metodologia de Avaliação da Transparência Ativa e Passiva - Organizações sem fins lucrativos que recebem recursos públicos e seus respectivos órgãos supervisores  -  Item 3.9 da Metodologia de avaliação OSS SUBCIC 2023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</si>
  <si>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Fundamento legal: Item 12.1.p da Minuta Padrão do Contrato de Gestão-PGE e Item 31, anexo II da Resolução Normativa nº 013/2017 TCE-GO, Item 3.9 da Metodologia de avaliação OSS SUBCIC 2023, Art. 6º, §3º, III da Lei 18.025/2013.</t>
  </si>
  <si>
    <t>C.E.F AG: 0012 C/C 6869-1 - CUSTEIO</t>
  </si>
  <si>
    <t>C.E.F AG:0238   C/C 5036-8  - CUSTEIO</t>
  </si>
  <si>
    <t>SANTANDER AG:2175 C/C 13006666-9  - CUSTEIO</t>
  </si>
  <si>
    <t>C.E.F. AG: 0238 C/C 2001-1  - CUSTEIO</t>
  </si>
  <si>
    <t>XP INVESTIMENTOS 640167-2  - CUSTEIO</t>
  </si>
  <si>
    <t>C.E.F AG:0238 CONT APLIC :5036-8  - CUSTEIO</t>
  </si>
  <si>
    <t>C.E.F AG 0238 CONT APLIC: 5030-9  - CUSTEIO</t>
  </si>
  <si>
    <t>C.E.F. AG. 0238 CONTA APLIC:2001-1 GIRO  - CUSTEIO</t>
  </si>
  <si>
    <t>XP FUNDO INVESTIMENTOS 589626-0  - CUSTEIO</t>
  </si>
  <si>
    <t>CONTA APLICAÇÃO 6870-5 INVESTIMENTO  - CUSTEIO</t>
  </si>
  <si>
    <t>C.E.F AG: 0238 CONT APLIC: 5036-8 AUTOMATICA   - CUSTEIO</t>
  </si>
  <si>
    <t>Recibo de pagamento a Autônomo</t>
  </si>
  <si>
    <t xml:space="preserve">5.1.3 Materiais </t>
  </si>
  <si>
    <t xml:space="preserve">5.1.4 Investimetos </t>
  </si>
  <si>
    <t xml:space="preserve">5.1.5 Bloqueio Judicial </t>
  </si>
  <si>
    <t>5.1.6 Tributos: Impostos,Taxas e Contribuições</t>
  </si>
  <si>
    <t>5.1.7 Encargos Sociais</t>
  </si>
  <si>
    <t>5.1.8 Despesa Administrativa quando O.S. e unidade gerida se situarem em localidades diversas (Item 12.1.v da Minuta Padrão do Contrato de Gestão – PGE).</t>
  </si>
  <si>
    <t>5.1.9 Outros (Outros Fornecedores)</t>
  </si>
  <si>
    <t>5.2.5 Gastos com construção ou Ampliação</t>
  </si>
  <si>
    <t>C.E.F AG:0238   C/C 5036-8  CUSTEIO</t>
  </si>
  <si>
    <t>C.E.F. AG:0238 C/C 2001-1  CUSTEIO</t>
  </si>
  <si>
    <t>SANTANDER AG:2175 C/C 13006666-9  CUSTEIO</t>
  </si>
  <si>
    <t>XP C/C  INVESTIMENTOS 640167-2  CUSTEIO</t>
  </si>
  <si>
    <t>C.E.F AG:0238 CONT APLIC :5036-8  CUSTEIO</t>
  </si>
  <si>
    <t>C.E.F AG: 003 CONTA: 2001-1 GIRO APLIC  CUSTEIO</t>
  </si>
  <si>
    <t>SANTANDER CDB 13006666-9 - 3% DA FOLHA  CUSTEIO</t>
  </si>
  <si>
    <t>XP FUNDO INVESTIMENTOS 589626-0  CUSTEIO</t>
  </si>
  <si>
    <t>C.E.F AG: 0238 CONT APLIC: 5036-8 AUTOMATICA   CUSTEIO</t>
  </si>
  <si>
    <t>C.E.F AG:0238 C/C:5030-9  CUSTEIO</t>
  </si>
  <si>
    <t>XP INVESTIMENTOS 589626-0  CUSTEIO</t>
  </si>
  <si>
    <t>XP FUNDO INVESTIMENTOS 640167-2  CUSTEIO</t>
  </si>
  <si>
    <t>C.E.F AG 0238 CONT APLIC: 5030-9  CUSTEIO</t>
  </si>
  <si>
    <t>C.E.F AG: 003 CONTA APLIC.2001 -1 CAIXA  CUSTEIO</t>
  </si>
  <si>
    <t>SANTANDER AG:2175 CONT APLIC:13006666-9  CUSTEIO</t>
  </si>
  <si>
    <t>CONTA APLICAÇÃO 2001-1  CUSTEIO</t>
  </si>
  <si>
    <t>C/C XP INVESTIMENTO 589626-1  CUSTEIO</t>
  </si>
  <si>
    <t>C.E.F.AG: 003 CONTA APLIC: 2001  CUSTEIO</t>
  </si>
  <si>
    <t>C.E.F AG.0012 C/C 6871-3 - FUNDO RESCISÓRIO</t>
  </si>
  <si>
    <t>5.2.4 Aquisições de Equipamento Médico Hospitalar</t>
  </si>
  <si>
    <t>Competência: DEZEMBRO/2024</t>
  </si>
  <si>
    <t>7. SALDO BANCÁRIO FINAL EM 31.12.2024</t>
  </si>
  <si>
    <t>C.E.F AG: 0012 C/C 578620547-5 OBRA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</si>
</sst>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14" x14ac:knownFonts="1">
    <font>
      <sz val="11"/>
      <color rgb="FF000000"/>
      <name val="Calibri"/>
      <family val="2"/>
      <charset val="1"/>
    </font>
    <font>
      <b/>
      <sz val="18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2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rgb="FF7F7F7F"/>
        <bgColor rgb="FF666699"/>
      </patternFill>
    </fill>
    <fill>
      <patternFill patternType="solid">
        <fgColor rgb="FFBFBFBF"/>
        <bgColor rgb="FFCCCCFF"/>
      </patternFill>
    </fill>
    <fill>
      <patternFill patternType="solid">
        <fgColor rgb="FFF2F2F2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rgb="FFBFBFBF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rgb="FFFFFFFF"/>
      </patternFill>
    </fill>
    <fill>
      <patternFill patternType="solid">
        <fgColor theme="0" tint="-4.9989318521683403E-2"/>
        <bgColor rgb="FFF2F2F2"/>
      </patternFill>
    </fill>
    <fill>
      <patternFill patternType="solid">
        <fgColor rgb="FF92D050"/>
        <bgColor rgb="FFBFBFBF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CCCC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F2F2F2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 tint="-0.249977111117893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95">
    <xf numFmtId="0" fontId="0" fillId="0" borderId="0" xfId="0"/>
    <xf numFmtId="0" fontId="6" fillId="3" borderId="1" xfId="0" applyFont="1" applyFill="1" applyBorder="1" applyAlignment="1">
      <alignment vertical="top"/>
    </xf>
    <xf numFmtId="0" fontId="0" fillId="5" borderId="0" xfId="0" applyFill="1"/>
    <xf numFmtId="0" fontId="5" fillId="6" borderId="1" xfId="0" applyFont="1" applyFill="1" applyBorder="1" applyAlignment="1">
      <alignment horizontal="center" vertical="center"/>
    </xf>
    <xf numFmtId="0" fontId="7" fillId="6" borderId="1" xfId="0" applyFont="1" applyFill="1" applyBorder="1"/>
    <xf numFmtId="4" fontId="0" fillId="6" borderId="1" xfId="0" applyNumberFormat="1" applyFill="1" applyBorder="1" applyAlignment="1">
      <alignment vertical="center" shrinkToFit="1"/>
    </xf>
    <xf numFmtId="4" fontId="0" fillId="5" borderId="1" xfId="0" applyNumberFormat="1" applyFill="1" applyBorder="1"/>
    <xf numFmtId="0" fontId="6" fillId="6" borderId="1" xfId="0" applyFont="1" applyFill="1" applyBorder="1" applyAlignment="1">
      <alignment horizontal="left" vertical="center"/>
    </xf>
    <xf numFmtId="4" fontId="0" fillId="5" borderId="1" xfId="0" applyNumberFormat="1" applyFill="1" applyBorder="1" applyAlignment="1">
      <alignment vertical="center" shrinkToFit="1"/>
    </xf>
    <xf numFmtId="0" fontId="0" fillId="6" borderId="1" xfId="0" applyFill="1" applyBorder="1" applyAlignment="1">
      <alignment vertical="center" wrapText="1"/>
    </xf>
    <xf numFmtId="0" fontId="0" fillId="6" borderId="1" xfId="0" applyFill="1" applyBorder="1" applyAlignment="1">
      <alignment vertical="center"/>
    </xf>
    <xf numFmtId="0" fontId="7" fillId="6" borderId="1" xfId="0" applyFont="1" applyFill="1" applyBorder="1" applyAlignment="1">
      <alignment vertical="center"/>
    </xf>
    <xf numFmtId="0" fontId="7" fillId="5" borderId="1" xfId="0" applyFont="1" applyFill="1" applyBorder="1" applyAlignment="1">
      <alignment vertical="center"/>
    </xf>
    <xf numFmtId="4" fontId="3" fillId="5" borderId="1" xfId="0" applyNumberFormat="1" applyFont="1" applyFill="1" applyBorder="1" applyAlignment="1">
      <alignment vertical="center"/>
    </xf>
    <xf numFmtId="0" fontId="6" fillId="8" borderId="1" xfId="0" applyFont="1" applyFill="1" applyBorder="1" applyAlignment="1">
      <alignment vertical="center"/>
    </xf>
    <xf numFmtId="0" fontId="6" fillId="6" borderId="1" xfId="0" applyFont="1" applyFill="1" applyBorder="1" applyAlignment="1">
      <alignment vertical="center"/>
    </xf>
    <xf numFmtId="4" fontId="3" fillId="6" borderId="1" xfId="0" applyNumberFormat="1" applyFont="1" applyFill="1" applyBorder="1" applyAlignment="1">
      <alignment horizontal="right"/>
    </xf>
    <xf numFmtId="0" fontId="3" fillId="6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wrapText="1"/>
    </xf>
    <xf numFmtId="0" fontId="0" fillId="5" borderId="1" xfId="0" applyFill="1" applyBorder="1" applyAlignment="1">
      <alignment wrapText="1"/>
    </xf>
    <xf numFmtId="0" fontId="6" fillId="9" borderId="1" xfId="0" applyFont="1" applyFill="1" applyBorder="1" applyAlignment="1">
      <alignment vertical="center"/>
    </xf>
    <xf numFmtId="0" fontId="0" fillId="9" borderId="1" xfId="0" applyFill="1" applyBorder="1"/>
    <xf numFmtId="0" fontId="6" fillId="8" borderId="1" xfId="0" applyFont="1" applyFill="1" applyBorder="1" applyAlignment="1">
      <alignment vertical="top"/>
    </xf>
    <xf numFmtId="4" fontId="0" fillId="6" borderId="1" xfId="0" applyNumberFormat="1" applyFill="1" applyBorder="1" applyAlignment="1">
      <alignment horizontal="right"/>
    </xf>
    <xf numFmtId="0" fontId="0" fillId="6" borderId="1" xfId="0" applyFill="1" applyBorder="1"/>
    <xf numFmtId="0" fontId="3" fillId="6" borderId="1" xfId="0" applyFont="1" applyFill="1" applyBorder="1"/>
    <xf numFmtId="4" fontId="3" fillId="6" borderId="1" xfId="0" applyNumberFormat="1" applyFont="1" applyFill="1" applyBorder="1" applyAlignment="1">
      <alignment horizontal="left"/>
    </xf>
    <xf numFmtId="44" fontId="0" fillId="5" borderId="1" xfId="1" applyFont="1" applyFill="1" applyBorder="1" applyAlignment="1" applyProtection="1">
      <alignment vertical="center"/>
    </xf>
    <xf numFmtId="44" fontId="0" fillId="5" borderId="1" xfId="1" applyFont="1" applyFill="1" applyBorder="1"/>
    <xf numFmtId="44" fontId="10" fillId="5" borderId="1" xfId="1" applyFont="1" applyFill="1" applyBorder="1"/>
    <xf numFmtId="44" fontId="0" fillId="5" borderId="1" xfId="1" applyFont="1" applyFill="1" applyBorder="1" applyAlignment="1">
      <alignment vertical="center"/>
    </xf>
    <xf numFmtId="44" fontId="7" fillId="6" borderId="1" xfId="1" applyFont="1" applyFill="1" applyBorder="1" applyAlignment="1">
      <alignment vertical="center"/>
    </xf>
    <xf numFmtId="44" fontId="3" fillId="5" borderId="1" xfId="1" applyFont="1" applyFill="1" applyBorder="1" applyAlignment="1">
      <alignment vertical="center"/>
    </xf>
    <xf numFmtId="44" fontId="0" fillId="6" borderId="1" xfId="1" applyFont="1" applyFill="1" applyBorder="1" applyAlignment="1">
      <alignment vertical="center"/>
    </xf>
    <xf numFmtId="44" fontId="0" fillId="5" borderId="1" xfId="1" applyFont="1" applyFill="1" applyBorder="1" applyAlignment="1">
      <alignment horizontal="right"/>
    </xf>
    <xf numFmtId="44" fontId="0" fillId="6" borderId="1" xfId="1" applyFont="1" applyFill="1" applyBorder="1" applyAlignment="1" applyProtection="1">
      <alignment vertical="center"/>
    </xf>
    <xf numFmtId="44" fontId="0" fillId="9" borderId="1" xfId="1" applyFont="1" applyFill="1" applyBorder="1"/>
    <xf numFmtId="44" fontId="0" fillId="8" borderId="1" xfId="1" applyFont="1" applyFill="1" applyBorder="1"/>
    <xf numFmtId="44" fontId="6" fillId="3" borderId="1" xfId="1" applyFont="1" applyFill="1" applyBorder="1" applyAlignment="1" applyProtection="1">
      <alignment vertical="center"/>
    </xf>
    <xf numFmtId="0" fontId="3" fillId="0" borderId="1" xfId="0" applyFont="1" applyBorder="1" applyAlignment="1">
      <alignment vertical="center" wrapText="1"/>
    </xf>
    <xf numFmtId="4" fontId="10" fillId="6" borderId="1" xfId="0" applyNumberFormat="1" applyFont="1" applyFill="1" applyBorder="1" applyAlignment="1">
      <alignment vertical="center" shrinkToFit="1"/>
    </xf>
    <xf numFmtId="44" fontId="10" fillId="5" borderId="1" xfId="1" applyFont="1" applyFill="1" applyBorder="1" applyAlignment="1" applyProtection="1">
      <alignment vertical="center"/>
    </xf>
    <xf numFmtId="0" fontId="10" fillId="6" borderId="1" xfId="0" applyFont="1" applyFill="1" applyBorder="1" applyAlignment="1">
      <alignment vertical="center" wrapText="1"/>
    </xf>
    <xf numFmtId="44" fontId="10" fillId="5" borderId="1" xfId="1" applyFont="1" applyFill="1" applyBorder="1" applyAlignment="1">
      <alignment vertical="center"/>
    </xf>
    <xf numFmtId="0" fontId="11" fillId="6" borderId="1" xfId="0" applyFont="1" applyFill="1" applyBorder="1" applyAlignment="1">
      <alignment vertical="center" wrapText="1"/>
    </xf>
    <xf numFmtId="0" fontId="6" fillId="10" borderId="1" xfId="0" applyFont="1" applyFill="1" applyBorder="1" applyAlignment="1">
      <alignment vertical="center"/>
    </xf>
    <xf numFmtId="4" fontId="10" fillId="9" borderId="1" xfId="0" applyNumberFormat="1" applyFont="1" applyFill="1" applyBorder="1" applyAlignment="1">
      <alignment vertical="center" shrinkToFit="1"/>
    </xf>
    <xf numFmtId="0" fontId="6" fillId="0" borderId="1" xfId="0" applyFont="1" applyBorder="1" applyAlignment="1">
      <alignment vertical="center"/>
    </xf>
    <xf numFmtId="44" fontId="3" fillId="0" borderId="1" xfId="1" applyFont="1" applyFill="1" applyBorder="1" applyAlignment="1">
      <alignment vertical="center"/>
    </xf>
    <xf numFmtId="0" fontId="10" fillId="0" borderId="1" xfId="0" applyFont="1" applyBorder="1" applyAlignment="1">
      <alignment vertical="center"/>
    </xf>
    <xf numFmtId="44" fontId="11" fillId="0" borderId="1" xfId="1" applyFont="1" applyFill="1" applyBorder="1" applyAlignment="1">
      <alignment vertical="center"/>
    </xf>
    <xf numFmtId="44" fontId="10" fillId="7" borderId="1" xfId="1" applyFont="1" applyFill="1" applyBorder="1" applyAlignment="1" applyProtection="1">
      <alignment vertical="center"/>
    </xf>
    <xf numFmtId="44" fontId="0" fillId="0" borderId="1" xfId="1" applyFont="1" applyFill="1" applyBorder="1" applyAlignment="1" applyProtection="1">
      <alignment vertical="center"/>
    </xf>
    <xf numFmtId="44" fontId="10" fillId="0" borderId="1" xfId="1" applyFont="1" applyFill="1" applyBorder="1" applyAlignment="1" applyProtection="1">
      <alignment vertical="center"/>
    </xf>
    <xf numFmtId="44" fontId="10" fillId="0" borderId="1" xfId="1" applyFont="1" applyFill="1" applyBorder="1"/>
    <xf numFmtId="44" fontId="10" fillId="0" borderId="1" xfId="1" applyFont="1" applyFill="1" applyBorder="1" applyAlignment="1">
      <alignment vertical="center"/>
    </xf>
    <xf numFmtId="4" fontId="0" fillId="0" borderId="1" xfId="0" applyNumberFormat="1" applyBorder="1" applyAlignment="1">
      <alignment vertical="center" shrinkToFit="1"/>
    </xf>
    <xf numFmtId="44" fontId="0" fillId="0" borderId="1" xfId="1" applyFont="1" applyFill="1" applyBorder="1"/>
    <xf numFmtId="44" fontId="6" fillId="0" borderId="1" xfId="1" applyFont="1" applyFill="1" applyBorder="1" applyAlignment="1">
      <alignment vertical="center"/>
    </xf>
    <xf numFmtId="0" fontId="0" fillId="0" borderId="1" xfId="0" applyBorder="1" applyAlignment="1">
      <alignment vertical="top"/>
    </xf>
    <xf numFmtId="44" fontId="6" fillId="0" borderId="1" xfId="1" applyFont="1" applyFill="1" applyBorder="1" applyAlignment="1" applyProtection="1">
      <alignment vertical="center"/>
    </xf>
    <xf numFmtId="0" fontId="6" fillId="11" borderId="1" xfId="0" applyFont="1" applyFill="1" applyBorder="1" applyAlignment="1">
      <alignment horizontal="left" vertical="center"/>
    </xf>
    <xf numFmtId="44" fontId="10" fillId="12" borderId="1" xfId="1" applyFont="1" applyFill="1" applyBorder="1" applyAlignment="1" applyProtection="1">
      <alignment vertical="center"/>
    </xf>
    <xf numFmtId="44" fontId="6" fillId="11" borderId="1" xfId="1" applyFont="1" applyFill="1" applyBorder="1" applyAlignment="1">
      <alignment horizontal="left" vertical="center"/>
    </xf>
    <xf numFmtId="0" fontId="6" fillId="13" borderId="1" xfId="0" applyFont="1" applyFill="1" applyBorder="1" applyAlignment="1">
      <alignment vertical="center"/>
    </xf>
    <xf numFmtId="44" fontId="11" fillId="13" borderId="1" xfId="1" applyFont="1" applyFill="1" applyBorder="1" applyAlignment="1">
      <alignment vertical="center"/>
    </xf>
    <xf numFmtId="44" fontId="11" fillId="5" borderId="1" xfId="1" applyFont="1" applyFill="1" applyBorder="1" applyAlignment="1">
      <alignment vertical="center"/>
    </xf>
    <xf numFmtId="0" fontId="10" fillId="11" borderId="1" xfId="0" applyFont="1" applyFill="1" applyBorder="1" applyAlignment="1">
      <alignment vertical="center"/>
    </xf>
    <xf numFmtId="44" fontId="11" fillId="11" borderId="1" xfId="1" applyFont="1" applyFill="1" applyBorder="1" applyAlignment="1">
      <alignment vertical="center"/>
    </xf>
    <xf numFmtId="0" fontId="10" fillId="6" borderId="1" xfId="0" applyFont="1" applyFill="1" applyBorder="1" applyAlignment="1">
      <alignment vertical="center"/>
    </xf>
    <xf numFmtId="44" fontId="11" fillId="13" borderId="1" xfId="1" applyFont="1" applyFill="1" applyBorder="1" applyAlignment="1">
      <alignment horizontal="right"/>
    </xf>
    <xf numFmtId="44" fontId="6" fillId="13" borderId="1" xfId="1" applyFont="1" applyFill="1" applyBorder="1" applyAlignment="1">
      <alignment vertical="center"/>
    </xf>
    <xf numFmtId="0" fontId="10" fillId="11" borderId="1" xfId="0" applyFont="1" applyFill="1" applyBorder="1" applyAlignment="1">
      <alignment horizontal="left" vertical="center"/>
    </xf>
    <xf numFmtId="44" fontId="10" fillId="12" borderId="1" xfId="0" applyNumberFormat="1" applyFont="1" applyFill="1" applyBorder="1"/>
    <xf numFmtId="0" fontId="12" fillId="5" borderId="1" xfId="0" applyFont="1" applyFill="1" applyBorder="1" applyAlignment="1">
      <alignment vertical="center"/>
    </xf>
    <xf numFmtId="0" fontId="3" fillId="0" borderId="1" xfId="0" applyFont="1" applyBorder="1"/>
    <xf numFmtId="44" fontId="10" fillId="14" borderId="1" xfId="1" applyFont="1" applyFill="1" applyBorder="1"/>
    <xf numFmtId="4" fontId="13" fillId="6" borderId="1" xfId="0" applyNumberFormat="1" applyFont="1" applyFill="1" applyBorder="1" applyAlignment="1">
      <alignment vertical="center" shrinkToFit="1"/>
    </xf>
    <xf numFmtId="44" fontId="6" fillId="14" borderId="1" xfId="1" applyFont="1" applyFill="1" applyBorder="1" applyAlignment="1">
      <alignment vertical="center"/>
    </xf>
    <xf numFmtId="44" fontId="11" fillId="15" borderId="1" xfId="1" applyFont="1" applyFill="1" applyBorder="1" applyAlignment="1">
      <alignment vertical="center"/>
    </xf>
    <xf numFmtId="44" fontId="7" fillId="16" borderId="1" xfId="1" applyFont="1" applyFill="1" applyBorder="1" applyAlignment="1">
      <alignment horizontal="right"/>
    </xf>
    <xf numFmtId="44" fontId="7" fillId="15" borderId="1" xfId="1" applyFont="1" applyFill="1" applyBorder="1" applyAlignment="1">
      <alignment vertical="center"/>
    </xf>
    <xf numFmtId="44" fontId="6" fillId="17" borderId="1" xfId="1" applyFont="1" applyFill="1" applyBorder="1" applyAlignment="1">
      <alignment horizontal="right"/>
    </xf>
    <xf numFmtId="44" fontId="13" fillId="5" borderId="1" xfId="1" applyFont="1" applyFill="1" applyBorder="1"/>
    <xf numFmtId="0" fontId="6" fillId="6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top"/>
    </xf>
    <xf numFmtId="0" fontId="4" fillId="6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0" fontId="0" fillId="6" borderId="1" xfId="0" applyFill="1" applyBorder="1" applyAlignment="1">
      <alignment horizontal="left"/>
    </xf>
    <xf numFmtId="0" fontId="2" fillId="6" borderId="2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7F7F7F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323850</xdr:colOff>
          <xdr:row>0</xdr:row>
          <xdr:rowOff>85725</xdr:rowOff>
        </xdr:from>
        <xdr:to>
          <xdr:col>1</xdr:col>
          <xdr:colOff>4781550</xdr:colOff>
          <xdr:row>0</xdr:row>
          <xdr:rowOff>1143000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  <a:ext uri="{FF2B5EF4-FFF2-40B4-BE49-F238E27FC236}">
                  <a16:creationId xmlns:a16="http://schemas.microsoft.com/office/drawing/2014/main" id="{00000000-0008-0000-0000-00000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63D79-5A8E-4297-A686-FC9A9C393796}">
  <sheetPr>
    <pageSetUpPr fitToPage="1"/>
  </sheetPr>
  <dimension ref="A1:B200"/>
  <sheetViews>
    <sheetView tabSelected="1" workbookViewId="0">
      <selection activeCell="B189" sqref="B189"/>
    </sheetView>
  </sheetViews>
  <sheetFormatPr defaultRowHeight="13.5" customHeight="1" x14ac:dyDescent="0.25"/>
  <cols>
    <col min="1" max="1" width="88" customWidth="1"/>
    <col min="2" max="2" width="75.5703125" customWidth="1"/>
    <col min="3" max="16384" width="9.140625" style="2"/>
  </cols>
  <sheetData>
    <row r="1" spans="1:2" ht="96" customHeight="1" x14ac:dyDescent="0.25"/>
    <row r="2" spans="1:2" ht="13.5" customHeight="1" x14ac:dyDescent="0.25">
      <c r="A2" s="90" t="s">
        <v>0</v>
      </c>
      <c r="B2" s="90"/>
    </row>
    <row r="3" spans="1:2" ht="13.5" customHeight="1" x14ac:dyDescent="0.25">
      <c r="A3" s="90"/>
      <c r="B3" s="90"/>
    </row>
    <row r="4" spans="1:2" ht="13.5" customHeight="1" x14ac:dyDescent="0.25">
      <c r="A4" s="90"/>
      <c r="B4" s="90"/>
    </row>
    <row r="5" spans="1:2" ht="13.5" customHeight="1" x14ac:dyDescent="0.25">
      <c r="A5" s="90"/>
      <c r="B5" s="90"/>
    </row>
    <row r="6" spans="1:2" ht="13.5" customHeight="1" x14ac:dyDescent="0.25">
      <c r="A6" s="90"/>
      <c r="B6" s="90"/>
    </row>
    <row r="7" spans="1:2" ht="4.5" customHeight="1" x14ac:dyDescent="0.25">
      <c r="A7" s="90"/>
      <c r="B7" s="90"/>
    </row>
    <row r="8" spans="1:2" ht="24.75" customHeight="1" x14ac:dyDescent="0.25">
      <c r="A8" s="93" t="s">
        <v>104</v>
      </c>
      <c r="B8" s="94"/>
    </row>
    <row r="9" spans="1:2" ht="24.75" customHeight="1" x14ac:dyDescent="0.25">
      <c r="A9" s="93" t="s">
        <v>105</v>
      </c>
      <c r="B9" s="94"/>
    </row>
    <row r="10" spans="1:2" ht="13.5" customHeight="1" x14ac:dyDescent="0.25">
      <c r="A10" s="91" t="s">
        <v>1</v>
      </c>
      <c r="B10" s="91"/>
    </row>
    <row r="11" spans="1:2" ht="13.5" customHeight="1" x14ac:dyDescent="0.25">
      <c r="A11" s="10" t="s">
        <v>2</v>
      </c>
      <c r="B11" s="25"/>
    </row>
    <row r="12" spans="1:2" ht="13.5" customHeight="1" x14ac:dyDescent="0.25">
      <c r="A12" s="92" t="s">
        <v>3</v>
      </c>
      <c r="B12" s="92"/>
    </row>
    <row r="13" spans="1:2" ht="13.5" customHeight="1" x14ac:dyDescent="0.25">
      <c r="A13" s="26" t="s">
        <v>4</v>
      </c>
      <c r="B13" s="25"/>
    </row>
    <row r="14" spans="1:2" ht="13.5" customHeight="1" x14ac:dyDescent="0.25">
      <c r="A14" s="92" t="s">
        <v>5</v>
      </c>
      <c r="B14" s="92"/>
    </row>
    <row r="15" spans="1:2" ht="13.5" customHeight="1" x14ac:dyDescent="0.25">
      <c r="A15" s="26" t="s">
        <v>6</v>
      </c>
      <c r="B15" s="25"/>
    </row>
    <row r="16" spans="1:2" ht="13.5" customHeight="1" x14ac:dyDescent="0.25">
      <c r="A16" s="26" t="s">
        <v>7</v>
      </c>
      <c r="B16" s="26"/>
    </row>
    <row r="17" spans="1:2" ht="13.5" customHeight="1" x14ac:dyDescent="0.25">
      <c r="A17" s="92" t="s">
        <v>85</v>
      </c>
      <c r="B17" s="92"/>
    </row>
    <row r="18" spans="1:2" ht="13.5" customHeight="1" x14ac:dyDescent="0.25">
      <c r="A18" s="26"/>
      <c r="B18" s="25"/>
    </row>
    <row r="19" spans="1:2" ht="13.5" customHeight="1" x14ac:dyDescent="0.25">
      <c r="A19" s="77" t="s">
        <v>86</v>
      </c>
      <c r="B19" s="28"/>
    </row>
    <row r="20" spans="1:2" ht="13.5" customHeight="1" x14ac:dyDescent="0.25">
      <c r="A20" s="77" t="s">
        <v>8</v>
      </c>
      <c r="B20" s="28"/>
    </row>
    <row r="21" spans="1:2" ht="13.5" customHeight="1" x14ac:dyDescent="0.25">
      <c r="A21" s="27"/>
      <c r="B21" s="28"/>
    </row>
    <row r="22" spans="1:2" ht="18.75" customHeight="1" x14ac:dyDescent="0.25">
      <c r="A22" s="88" t="s">
        <v>9</v>
      </c>
      <c r="B22" s="88"/>
    </row>
    <row r="23" spans="1:2" ht="13.5" customHeight="1" x14ac:dyDescent="0.25">
      <c r="A23" s="3"/>
      <c r="B23" s="89" t="s">
        <v>10</v>
      </c>
    </row>
    <row r="24" spans="1:2" ht="13.5" customHeight="1" x14ac:dyDescent="0.25">
      <c r="A24" s="4" t="s">
        <v>146</v>
      </c>
      <c r="B24" s="89"/>
    </row>
    <row r="25" spans="1:2" ht="13.5" customHeight="1" x14ac:dyDescent="0.25">
      <c r="A25" s="63" t="s">
        <v>11</v>
      </c>
      <c r="B25" s="64">
        <f>B26+B27+B39</f>
        <v>31583973.660000004</v>
      </c>
    </row>
    <row r="26" spans="1:2" ht="13.5" customHeight="1" x14ac:dyDescent="0.25">
      <c r="A26" s="5" t="s">
        <v>12</v>
      </c>
      <c r="B26" s="55">
        <v>0</v>
      </c>
    </row>
    <row r="27" spans="1:2" ht="13.5" customHeight="1" x14ac:dyDescent="0.25">
      <c r="A27" s="42" t="s">
        <v>13</v>
      </c>
      <c r="B27" s="55">
        <f>B38+B37+B36+B35+B34+B33+B32+B31+B30+B29</f>
        <v>595566.18000000005</v>
      </c>
    </row>
    <row r="28" spans="1:2" ht="13.5" customHeight="1" x14ac:dyDescent="0.25">
      <c r="A28" s="79" t="s">
        <v>107</v>
      </c>
      <c r="B28" s="56">
        <v>0</v>
      </c>
    </row>
    <row r="29" spans="1:2" ht="13.5" customHeight="1" x14ac:dyDescent="0.25">
      <c r="A29" s="5" t="s">
        <v>108</v>
      </c>
      <c r="B29" s="54">
        <v>0</v>
      </c>
    </row>
    <row r="30" spans="1:2" ht="13.5" customHeight="1" x14ac:dyDescent="0.25">
      <c r="A30" s="5" t="s">
        <v>14</v>
      </c>
      <c r="B30" s="54">
        <v>0</v>
      </c>
    </row>
    <row r="31" spans="1:2" ht="13.5" customHeight="1" x14ac:dyDescent="0.25">
      <c r="A31" s="5" t="s">
        <v>109</v>
      </c>
      <c r="B31" s="54">
        <v>0</v>
      </c>
    </row>
    <row r="32" spans="1:2" ht="13.5" customHeight="1" x14ac:dyDescent="0.25">
      <c r="A32" s="5" t="s">
        <v>15</v>
      </c>
      <c r="B32" s="29">
        <v>595566.18000000005</v>
      </c>
    </row>
    <row r="33" spans="1:2" ht="13.5" customHeight="1" x14ac:dyDescent="0.25">
      <c r="A33" s="5" t="s">
        <v>106</v>
      </c>
      <c r="B33" s="29">
        <v>0</v>
      </c>
    </row>
    <row r="34" spans="1:2" ht="13.5" customHeight="1" x14ac:dyDescent="0.25">
      <c r="A34" s="5" t="s">
        <v>93</v>
      </c>
      <c r="B34" s="29">
        <v>0</v>
      </c>
    </row>
    <row r="35" spans="1:2" ht="13.5" customHeight="1" x14ac:dyDescent="0.25">
      <c r="A35" s="5" t="s">
        <v>94</v>
      </c>
      <c r="B35" s="29">
        <v>0</v>
      </c>
    </row>
    <row r="36" spans="1:2" ht="13.5" customHeight="1" x14ac:dyDescent="0.25">
      <c r="A36" s="5" t="s">
        <v>16</v>
      </c>
      <c r="B36" s="29">
        <v>0</v>
      </c>
    </row>
    <row r="37" spans="1:2" ht="13.5" customHeight="1" x14ac:dyDescent="0.25">
      <c r="A37" s="5" t="s">
        <v>110</v>
      </c>
      <c r="B37" s="29">
        <v>0</v>
      </c>
    </row>
    <row r="38" spans="1:2" ht="13.5" customHeight="1" x14ac:dyDescent="0.25">
      <c r="A38" s="5" t="s">
        <v>17</v>
      </c>
      <c r="B38" s="30">
        <v>0</v>
      </c>
    </row>
    <row r="39" spans="1:2" ht="13.5" customHeight="1" x14ac:dyDescent="0.25">
      <c r="A39" s="42" t="s">
        <v>18</v>
      </c>
      <c r="B39" s="43">
        <f>B50+B49+B48+B47+B46+B45+B44+B43+B42+B41+B40</f>
        <v>30988407.480000004</v>
      </c>
    </row>
    <row r="40" spans="1:2" ht="13.5" customHeight="1" x14ac:dyDescent="0.25">
      <c r="A40" s="5" t="s">
        <v>111</v>
      </c>
      <c r="B40" s="30">
        <v>0.03</v>
      </c>
    </row>
    <row r="41" spans="1:2" ht="13.5" customHeight="1" x14ac:dyDescent="0.25">
      <c r="A41" s="5" t="s">
        <v>19</v>
      </c>
      <c r="B41" s="30">
        <v>49748.17</v>
      </c>
    </row>
    <row r="42" spans="1:2" ht="13.5" customHeight="1" x14ac:dyDescent="0.25">
      <c r="A42" s="5" t="s">
        <v>112</v>
      </c>
      <c r="B42" s="30">
        <v>0</v>
      </c>
    </row>
    <row r="43" spans="1:2" ht="13.5" customHeight="1" x14ac:dyDescent="0.25">
      <c r="A43" s="5" t="s">
        <v>21</v>
      </c>
      <c r="B43" s="30">
        <v>0</v>
      </c>
    </row>
    <row r="44" spans="1:2" ht="13.5" customHeight="1" x14ac:dyDescent="0.25">
      <c r="A44" s="5" t="s">
        <v>113</v>
      </c>
      <c r="B44" s="30">
        <v>0</v>
      </c>
    </row>
    <row r="45" spans="1:2" ht="13.5" customHeight="1" x14ac:dyDescent="0.25">
      <c r="A45" s="5" t="s">
        <v>68</v>
      </c>
      <c r="B45" s="30">
        <v>0</v>
      </c>
    </row>
    <row r="46" spans="1:2" ht="13.5" customHeight="1" x14ac:dyDescent="0.25">
      <c r="A46" s="5" t="s">
        <v>114</v>
      </c>
      <c r="B46" s="30">
        <v>8926840.7100000009</v>
      </c>
    </row>
    <row r="47" spans="1:2" ht="13.5" customHeight="1" x14ac:dyDescent="0.25">
      <c r="A47" s="5" t="s">
        <v>88</v>
      </c>
      <c r="B47" s="30">
        <v>18456001.420000002</v>
      </c>
    </row>
    <row r="48" spans="1:2" ht="13.5" customHeight="1" x14ac:dyDescent="0.25">
      <c r="A48" s="5" t="s">
        <v>115</v>
      </c>
      <c r="B48" s="30">
        <v>2391275.46</v>
      </c>
    </row>
    <row r="49" spans="1:2" ht="13.5" customHeight="1" x14ac:dyDescent="0.25">
      <c r="A49" s="5" t="s">
        <v>90</v>
      </c>
      <c r="B49" s="30">
        <v>1164541.6599999999</v>
      </c>
    </row>
    <row r="50" spans="1:2" ht="13.5" customHeight="1" x14ac:dyDescent="0.25">
      <c r="A50" s="5" t="s">
        <v>116</v>
      </c>
      <c r="B50" s="30">
        <v>0.03</v>
      </c>
    </row>
    <row r="51" spans="1:2" ht="13.5" customHeight="1" x14ac:dyDescent="0.25">
      <c r="A51" s="7" t="s">
        <v>23</v>
      </c>
      <c r="B51" s="78">
        <f>B26+B27+B39</f>
        <v>31583973.660000004</v>
      </c>
    </row>
    <row r="52" spans="1:2" ht="13.5" customHeight="1" x14ac:dyDescent="0.25">
      <c r="A52" s="8"/>
      <c r="B52" s="29"/>
    </row>
    <row r="53" spans="1:2" ht="13.5" customHeight="1" x14ac:dyDescent="0.25">
      <c r="A53" s="63" t="s">
        <v>24</v>
      </c>
      <c r="B53" s="65">
        <f>SUM(B54+B59+B61+B73+B75)</f>
        <v>8250987.629999999</v>
      </c>
    </row>
    <row r="54" spans="1:2" ht="13.5" customHeight="1" x14ac:dyDescent="0.25">
      <c r="A54" s="44" t="s">
        <v>96</v>
      </c>
      <c r="B54" s="31">
        <f>B55+B56+B57+B58</f>
        <v>5800454.5299999993</v>
      </c>
    </row>
    <row r="55" spans="1:2" ht="13.5" customHeight="1" x14ac:dyDescent="0.25">
      <c r="A55" s="9" t="s">
        <v>98</v>
      </c>
      <c r="B55" s="30">
        <v>0</v>
      </c>
    </row>
    <row r="56" spans="1:2" ht="13.5" customHeight="1" x14ac:dyDescent="0.25">
      <c r="A56" s="9" t="s">
        <v>99</v>
      </c>
      <c r="B56" s="30">
        <v>0</v>
      </c>
    </row>
    <row r="57" spans="1:2" ht="13.5" customHeight="1" x14ac:dyDescent="0.25">
      <c r="A57" s="9" t="s">
        <v>100</v>
      </c>
      <c r="B57" s="30">
        <v>5718369.3099999996</v>
      </c>
    </row>
    <row r="58" spans="1:2" ht="13.5" customHeight="1" x14ac:dyDescent="0.25">
      <c r="A58" s="9" t="s">
        <v>144</v>
      </c>
      <c r="B58" s="30">
        <v>82085.22</v>
      </c>
    </row>
    <row r="59" spans="1:2" ht="13.5" customHeight="1" x14ac:dyDescent="0.25">
      <c r="A59" s="44" t="s">
        <v>25</v>
      </c>
      <c r="B59" s="45">
        <f>B60</f>
        <v>0</v>
      </c>
    </row>
    <row r="60" spans="1:2" ht="13.5" customHeight="1" x14ac:dyDescent="0.25">
      <c r="A60" s="9" t="s">
        <v>97</v>
      </c>
      <c r="B60" s="32">
        <v>0</v>
      </c>
    </row>
    <row r="61" spans="1:2" ht="13.5" customHeight="1" x14ac:dyDescent="0.25">
      <c r="A61" s="51" t="s">
        <v>26</v>
      </c>
      <c r="B61" s="57">
        <f>B63+B67+B69+B70+B74</f>
        <v>211923.56</v>
      </c>
    </row>
    <row r="62" spans="1:2" ht="13.5" customHeight="1" x14ac:dyDescent="0.25">
      <c r="A62" s="58" t="s">
        <v>130</v>
      </c>
      <c r="B62" s="59">
        <v>0</v>
      </c>
    </row>
    <row r="63" spans="1:2" ht="13.5" customHeight="1" x14ac:dyDescent="0.25">
      <c r="A63" s="58" t="s">
        <v>140</v>
      </c>
      <c r="B63" s="59">
        <v>9.17</v>
      </c>
    </row>
    <row r="64" spans="1:2" ht="13.5" customHeight="1" x14ac:dyDescent="0.25">
      <c r="A64" s="58" t="s">
        <v>143</v>
      </c>
      <c r="B64" s="59">
        <v>0</v>
      </c>
    </row>
    <row r="65" spans="1:2" ht="13.5" customHeight="1" x14ac:dyDescent="0.25">
      <c r="A65" s="58" t="s">
        <v>138</v>
      </c>
      <c r="B65" s="59">
        <v>0</v>
      </c>
    </row>
    <row r="66" spans="1:2" ht="13.5" customHeight="1" x14ac:dyDescent="0.25">
      <c r="A66" s="58" t="s">
        <v>132</v>
      </c>
      <c r="B66" s="59">
        <v>0</v>
      </c>
    </row>
    <row r="67" spans="1:2" ht="13.5" customHeight="1" x14ac:dyDescent="0.25">
      <c r="A67" s="58" t="s">
        <v>137</v>
      </c>
      <c r="B67" s="59">
        <v>18225.34</v>
      </c>
    </row>
    <row r="68" spans="1:2" ht="13.5" customHeight="1" x14ac:dyDescent="0.25">
      <c r="A68" s="8" t="s">
        <v>142</v>
      </c>
      <c r="B68" s="30"/>
    </row>
    <row r="69" spans="1:2" ht="13.5" customHeight="1" x14ac:dyDescent="0.25">
      <c r="A69" s="58" t="s">
        <v>91</v>
      </c>
      <c r="B69" s="59">
        <v>156850.75</v>
      </c>
    </row>
    <row r="70" spans="1:2" ht="13.5" customHeight="1" x14ac:dyDescent="0.25">
      <c r="A70" s="58" t="s">
        <v>90</v>
      </c>
      <c r="B70" s="59">
        <v>9147.9599999999991</v>
      </c>
    </row>
    <row r="71" spans="1:2" ht="13.5" customHeight="1" x14ac:dyDescent="0.25">
      <c r="A71" s="58" t="s">
        <v>136</v>
      </c>
      <c r="B71" s="59">
        <v>0</v>
      </c>
    </row>
    <row r="72" spans="1:2" ht="13.5" customHeight="1" x14ac:dyDescent="0.25">
      <c r="A72" s="58" t="s">
        <v>22</v>
      </c>
      <c r="B72" s="59">
        <v>0</v>
      </c>
    </row>
    <row r="73" spans="1:2" ht="13.5" customHeight="1" x14ac:dyDescent="0.25">
      <c r="A73" s="51" t="s">
        <v>27</v>
      </c>
      <c r="B73" s="57">
        <f>B74</f>
        <v>27690.34</v>
      </c>
    </row>
    <row r="74" spans="1:2" ht="13.5" customHeight="1" x14ac:dyDescent="0.25">
      <c r="A74" s="58" t="s">
        <v>89</v>
      </c>
      <c r="B74" s="59">
        <v>27690.34</v>
      </c>
    </row>
    <row r="75" spans="1:2" ht="13.5" customHeight="1" x14ac:dyDescent="0.25">
      <c r="A75" s="51" t="s">
        <v>28</v>
      </c>
      <c r="B75" s="57">
        <f>SUM(B76:B83)</f>
        <v>2210919.2000000002</v>
      </c>
    </row>
    <row r="76" spans="1:2" ht="13.5" customHeight="1" x14ac:dyDescent="0.25">
      <c r="A76" s="10" t="s">
        <v>29</v>
      </c>
      <c r="B76" s="30">
        <v>10020.08</v>
      </c>
    </row>
    <row r="77" spans="1:2" ht="13.5" customHeight="1" x14ac:dyDescent="0.25">
      <c r="A77" s="10" t="s">
        <v>82</v>
      </c>
      <c r="B77" s="30">
        <v>0</v>
      </c>
    </row>
    <row r="78" spans="1:2" ht="13.5" customHeight="1" x14ac:dyDescent="0.25">
      <c r="A78" s="10" t="s">
        <v>87</v>
      </c>
      <c r="B78" s="30">
        <v>2200899.12</v>
      </c>
    </row>
    <row r="79" spans="1:2" ht="13.5" customHeight="1" x14ac:dyDescent="0.25">
      <c r="A79" s="10" t="s">
        <v>30</v>
      </c>
      <c r="B79" s="30">
        <v>0</v>
      </c>
    </row>
    <row r="80" spans="1:2" ht="13.5" customHeight="1" x14ac:dyDescent="0.25">
      <c r="A80" s="10" t="s">
        <v>84</v>
      </c>
      <c r="B80" s="30">
        <v>0</v>
      </c>
    </row>
    <row r="81" spans="1:2" ht="13.5" customHeight="1" x14ac:dyDescent="0.25">
      <c r="A81" s="10" t="s">
        <v>31</v>
      </c>
      <c r="B81" s="30">
        <v>0</v>
      </c>
    </row>
    <row r="82" spans="1:2" ht="13.5" customHeight="1" x14ac:dyDescent="0.25">
      <c r="A82" s="10" t="s">
        <v>102</v>
      </c>
      <c r="B82" s="30">
        <v>0</v>
      </c>
    </row>
    <row r="83" spans="1:2" ht="13.5" customHeight="1" x14ac:dyDescent="0.25">
      <c r="A83" s="10" t="s">
        <v>32</v>
      </c>
      <c r="B83" s="32">
        <v>0</v>
      </c>
    </row>
    <row r="84" spans="1:2" ht="13.5" customHeight="1" x14ac:dyDescent="0.25">
      <c r="A84" s="11" t="s">
        <v>33</v>
      </c>
      <c r="B84" s="81">
        <f>B54+B61+B75</f>
        <v>8223297.2899999991</v>
      </c>
    </row>
    <row r="85" spans="1:2" ht="13.5" customHeight="1" x14ac:dyDescent="0.25">
      <c r="A85" s="12"/>
      <c r="B85" s="13"/>
    </row>
    <row r="86" spans="1:2" ht="13.5" customHeight="1" x14ac:dyDescent="0.25">
      <c r="A86" s="66" t="s">
        <v>34</v>
      </c>
      <c r="B86" s="67">
        <f>SUM(B87+B98)</f>
        <v>22278062.539999999</v>
      </c>
    </row>
    <row r="87" spans="1:2" ht="13.5" customHeight="1" x14ac:dyDescent="0.25">
      <c r="A87" s="44" t="s">
        <v>35</v>
      </c>
      <c r="B87" s="45">
        <f>B97+B96+B95+B94+B92+B93+B91+B90+B89+B88</f>
        <v>22278062.539999999</v>
      </c>
    </row>
    <row r="88" spans="1:2" ht="13.5" customHeight="1" x14ac:dyDescent="0.25">
      <c r="A88" s="8" t="s">
        <v>130</v>
      </c>
      <c r="B88" s="30">
        <v>0</v>
      </c>
    </row>
    <row r="89" spans="1:2" ht="13.5" customHeight="1" x14ac:dyDescent="0.25">
      <c r="A89" s="8" t="s">
        <v>140</v>
      </c>
      <c r="B89" s="30">
        <v>160</v>
      </c>
    </row>
    <row r="90" spans="1:2" ht="13.5" customHeight="1" x14ac:dyDescent="0.25">
      <c r="A90" s="8" t="s">
        <v>138</v>
      </c>
      <c r="B90" s="30">
        <v>0</v>
      </c>
    </row>
    <row r="91" spans="1:2" ht="13.5" customHeight="1" x14ac:dyDescent="0.25">
      <c r="A91" s="8" t="s">
        <v>132</v>
      </c>
      <c r="B91" s="32">
        <v>0</v>
      </c>
    </row>
    <row r="92" spans="1:2" ht="13.5" customHeight="1" x14ac:dyDescent="0.25">
      <c r="A92" s="5" t="s">
        <v>137</v>
      </c>
      <c r="B92" s="32">
        <v>17886254.48</v>
      </c>
    </row>
    <row r="93" spans="1:2" ht="13.5" customHeight="1" x14ac:dyDescent="0.25">
      <c r="A93" s="5" t="s">
        <v>136</v>
      </c>
      <c r="B93" s="30">
        <v>0</v>
      </c>
    </row>
    <row r="94" spans="1:2" ht="13.5" customHeight="1" x14ac:dyDescent="0.25">
      <c r="A94" s="5" t="s">
        <v>141</v>
      </c>
      <c r="B94" s="30">
        <v>0</v>
      </c>
    </row>
    <row r="95" spans="1:2" ht="13.5" customHeight="1" x14ac:dyDescent="0.25">
      <c r="A95" s="5" t="s">
        <v>91</v>
      </c>
      <c r="B95" s="30">
        <v>4391648.0599999996</v>
      </c>
    </row>
    <row r="96" spans="1:2" ht="13.5" customHeight="1" x14ac:dyDescent="0.25">
      <c r="A96" s="5" t="s">
        <v>90</v>
      </c>
      <c r="B96" s="30">
        <v>0</v>
      </c>
    </row>
    <row r="97" spans="1:2" ht="13.5" customHeight="1" x14ac:dyDescent="0.25">
      <c r="A97" s="8" t="s">
        <v>22</v>
      </c>
      <c r="B97" s="30">
        <v>0</v>
      </c>
    </row>
    <row r="98" spans="1:2" ht="13.5" customHeight="1" x14ac:dyDescent="0.25">
      <c r="A98" s="44" t="s">
        <v>36</v>
      </c>
      <c r="B98" s="45">
        <f>B99</f>
        <v>0</v>
      </c>
    </row>
    <row r="99" spans="1:2" ht="13.5" customHeight="1" x14ac:dyDescent="0.25">
      <c r="A99" s="5" t="s">
        <v>89</v>
      </c>
      <c r="B99" s="30">
        <v>0</v>
      </c>
    </row>
    <row r="100" spans="1:2" ht="13.5" customHeight="1" x14ac:dyDescent="0.25">
      <c r="A100" s="11" t="s">
        <v>37</v>
      </c>
      <c r="B100" s="80">
        <f>B87+B98</f>
        <v>22278062.539999999</v>
      </c>
    </row>
    <row r="101" spans="1:2" ht="13.5" customHeight="1" x14ac:dyDescent="0.25">
      <c r="A101" s="15"/>
      <c r="B101" s="16"/>
    </row>
    <row r="102" spans="1:2" ht="13.5" customHeight="1" x14ac:dyDescent="0.25">
      <c r="A102" s="69" t="s">
        <v>38</v>
      </c>
      <c r="B102" s="70">
        <f>SUM(B103+B115)</f>
        <v>13946284.329999998</v>
      </c>
    </row>
    <row r="103" spans="1:2" ht="13.5" customHeight="1" x14ac:dyDescent="0.25">
      <c r="A103" s="46" t="s">
        <v>39</v>
      </c>
      <c r="B103" s="68">
        <f>SUM(B104+B105+B106+B107+B108+B109+B110+B111+B112+B113)</f>
        <v>11775955.209999999</v>
      </c>
    </row>
    <row r="104" spans="1:2" ht="13.5" customHeight="1" x14ac:dyDescent="0.25">
      <c r="A104" s="8" t="s">
        <v>130</v>
      </c>
      <c r="B104" s="30">
        <v>0</v>
      </c>
    </row>
    <row r="105" spans="1:2" ht="13.5" customHeight="1" x14ac:dyDescent="0.25">
      <c r="A105" s="8" t="s">
        <v>140</v>
      </c>
      <c r="B105" s="30">
        <v>0</v>
      </c>
    </row>
    <row r="106" spans="1:2" ht="13.5" customHeight="1" x14ac:dyDescent="0.25">
      <c r="A106" s="8" t="s">
        <v>139</v>
      </c>
      <c r="B106" s="30">
        <v>0</v>
      </c>
    </row>
    <row r="107" spans="1:2" ht="13.5" customHeight="1" x14ac:dyDescent="0.25">
      <c r="A107" s="8" t="s">
        <v>138</v>
      </c>
      <c r="B107" s="30">
        <v>0</v>
      </c>
    </row>
    <row r="108" spans="1:2" ht="13.5" customHeight="1" x14ac:dyDescent="0.25">
      <c r="A108" s="8" t="s">
        <v>21</v>
      </c>
      <c r="B108" s="30">
        <v>0</v>
      </c>
    </row>
    <row r="109" spans="1:2" ht="13.5" customHeight="1" x14ac:dyDescent="0.25">
      <c r="A109" s="5" t="s">
        <v>137</v>
      </c>
      <c r="B109" s="34">
        <v>8941188.4299999997</v>
      </c>
    </row>
    <row r="110" spans="1:2" ht="13.5" customHeight="1" x14ac:dyDescent="0.25">
      <c r="A110" s="5" t="s">
        <v>136</v>
      </c>
      <c r="B110" s="59">
        <v>0</v>
      </c>
    </row>
    <row r="111" spans="1:2" ht="13.5" customHeight="1" x14ac:dyDescent="0.25">
      <c r="A111" s="5" t="s">
        <v>91</v>
      </c>
      <c r="B111" s="59">
        <v>2785847.79</v>
      </c>
    </row>
    <row r="112" spans="1:2" ht="13.5" customHeight="1" x14ac:dyDescent="0.25">
      <c r="A112" s="5" t="s">
        <v>90</v>
      </c>
      <c r="B112" s="59">
        <v>48918.99</v>
      </c>
    </row>
    <row r="113" spans="1:2" ht="13.5" customHeight="1" x14ac:dyDescent="0.25">
      <c r="A113" s="8" t="s">
        <v>22</v>
      </c>
      <c r="B113" s="59">
        <v>0</v>
      </c>
    </row>
    <row r="114" spans="1:2" ht="13.5" customHeight="1" x14ac:dyDescent="0.25">
      <c r="A114" s="51" t="s">
        <v>40</v>
      </c>
      <c r="B114" s="52">
        <f>SUM(B104:B113)</f>
        <v>11775955.209999999</v>
      </c>
    </row>
    <row r="115" spans="1:2" ht="13.5" customHeight="1" x14ac:dyDescent="0.25">
      <c r="A115" s="71" t="s">
        <v>41</v>
      </c>
      <c r="B115" s="52">
        <f>B116</f>
        <v>2170329.12</v>
      </c>
    </row>
    <row r="116" spans="1:2" ht="13.5" customHeight="1" x14ac:dyDescent="0.25">
      <c r="A116" s="5" t="s">
        <v>89</v>
      </c>
      <c r="B116" s="59">
        <v>2170329.12</v>
      </c>
    </row>
    <row r="117" spans="1:2" ht="13.5" customHeight="1" x14ac:dyDescent="0.25">
      <c r="A117" s="49" t="s">
        <v>42</v>
      </c>
      <c r="B117" s="50">
        <f>B115</f>
        <v>2170329.12</v>
      </c>
    </row>
    <row r="118" spans="1:2" ht="13.5" customHeight="1" x14ac:dyDescent="0.25">
      <c r="A118" s="14" t="s">
        <v>43</v>
      </c>
      <c r="B118" s="82">
        <f>B114+B117</f>
        <v>13946284.329999998</v>
      </c>
    </row>
    <row r="119" spans="1:2" ht="13.5" customHeight="1" x14ac:dyDescent="0.25">
      <c r="A119" s="15"/>
      <c r="B119" s="16"/>
    </row>
    <row r="120" spans="1:2" ht="13.5" customHeight="1" x14ac:dyDescent="0.25">
      <c r="A120" s="66" t="s">
        <v>44</v>
      </c>
      <c r="B120" s="72">
        <f>SUM(B121+B147)</f>
        <v>9902481.75</v>
      </c>
    </row>
    <row r="121" spans="1:2" ht="13.5" customHeight="1" x14ac:dyDescent="0.25">
      <c r="A121" s="14" t="s">
        <v>45</v>
      </c>
      <c r="B121" s="60">
        <f>B123+B124+B125+B126+B127+B128+B129</f>
        <v>9855356.1500000004</v>
      </c>
    </row>
    <row r="122" spans="1:2" ht="13.5" customHeight="1" x14ac:dyDescent="0.25">
      <c r="A122" s="18" t="s">
        <v>46</v>
      </c>
      <c r="B122" s="30">
        <v>1454197.35</v>
      </c>
    </row>
    <row r="123" spans="1:2" ht="13.5" customHeight="1" x14ac:dyDescent="0.25">
      <c r="A123" s="19" t="s">
        <v>47</v>
      </c>
      <c r="B123" s="30">
        <v>7684658.6100000003</v>
      </c>
    </row>
    <row r="124" spans="1:2" ht="13.5" customHeight="1" x14ac:dyDescent="0.25">
      <c r="A124" s="76" t="s">
        <v>118</v>
      </c>
      <c r="B124" s="85">
        <v>915317.77</v>
      </c>
    </row>
    <row r="125" spans="1:2" ht="13.5" customHeight="1" x14ac:dyDescent="0.25">
      <c r="A125" s="19" t="s">
        <v>119</v>
      </c>
      <c r="B125" s="30">
        <v>47125.599999999999</v>
      </c>
    </row>
    <row r="126" spans="1:2" ht="13.5" customHeight="1" x14ac:dyDescent="0.25">
      <c r="A126" s="18" t="s">
        <v>120</v>
      </c>
      <c r="B126" s="32">
        <v>0</v>
      </c>
    </row>
    <row r="127" spans="1:2" ht="13.5" customHeight="1" x14ac:dyDescent="0.25">
      <c r="A127" s="18" t="s">
        <v>121</v>
      </c>
      <c r="B127" s="30">
        <v>388734.33</v>
      </c>
    </row>
    <row r="128" spans="1:2" ht="13.5" customHeight="1" x14ac:dyDescent="0.25">
      <c r="A128" s="18" t="s">
        <v>122</v>
      </c>
      <c r="B128" s="30">
        <v>819519.84</v>
      </c>
    </row>
    <row r="129" spans="1:2" ht="13.5" customHeight="1" x14ac:dyDescent="0.25">
      <c r="A129" s="20" t="s">
        <v>123</v>
      </c>
      <c r="B129" s="32">
        <v>0</v>
      </c>
    </row>
    <row r="130" spans="1:2" ht="13.5" customHeight="1" x14ac:dyDescent="0.25">
      <c r="A130" s="17" t="s">
        <v>124</v>
      </c>
      <c r="B130" s="45">
        <f>SUM(B131:B144)</f>
        <v>91599.81</v>
      </c>
    </row>
    <row r="131" spans="1:2" ht="13.5" customHeight="1" x14ac:dyDescent="0.25">
      <c r="A131" s="17" t="s">
        <v>48</v>
      </c>
      <c r="B131" s="30">
        <v>30977.82</v>
      </c>
    </row>
    <row r="132" spans="1:2" ht="13.5" customHeight="1" x14ac:dyDescent="0.25">
      <c r="A132" s="17" t="s">
        <v>49</v>
      </c>
      <c r="B132" s="30">
        <v>43154.879999999997</v>
      </c>
    </row>
    <row r="133" spans="1:2" ht="13.5" customHeight="1" x14ac:dyDescent="0.25">
      <c r="A133" s="17" t="s">
        <v>50</v>
      </c>
      <c r="B133" s="30">
        <v>0</v>
      </c>
    </row>
    <row r="134" spans="1:2" ht="13.5" customHeight="1" x14ac:dyDescent="0.25">
      <c r="A134" s="17" t="s">
        <v>51</v>
      </c>
      <c r="B134" s="30">
        <v>256</v>
      </c>
    </row>
    <row r="135" spans="1:2" ht="13.5" customHeight="1" x14ac:dyDescent="0.25">
      <c r="A135" s="17" t="s">
        <v>81</v>
      </c>
      <c r="B135" s="30">
        <v>0</v>
      </c>
    </row>
    <row r="136" spans="1:2" ht="13.5" customHeight="1" x14ac:dyDescent="0.25">
      <c r="A136" s="17" t="s">
        <v>117</v>
      </c>
      <c r="B136" s="30">
        <v>9181.9599999999991</v>
      </c>
    </row>
    <row r="137" spans="1:2" ht="13.5" customHeight="1" x14ac:dyDescent="0.25">
      <c r="A137" s="17" t="s">
        <v>52</v>
      </c>
      <c r="B137" s="30">
        <v>4000</v>
      </c>
    </row>
    <row r="138" spans="1:2" ht="13.5" customHeight="1" x14ac:dyDescent="0.25">
      <c r="A138" s="17" t="s">
        <v>32</v>
      </c>
      <c r="B138" s="32">
        <v>0</v>
      </c>
    </row>
    <row r="139" spans="1:2" ht="13.5" customHeight="1" x14ac:dyDescent="0.25">
      <c r="A139" s="17" t="s">
        <v>83</v>
      </c>
      <c r="B139" s="32">
        <v>2332.64</v>
      </c>
    </row>
    <row r="140" spans="1:2" ht="13.5" customHeight="1" x14ac:dyDescent="0.25">
      <c r="A140" s="17" t="s">
        <v>84</v>
      </c>
      <c r="B140" s="32">
        <v>0</v>
      </c>
    </row>
    <row r="141" spans="1:2" ht="13.5" customHeight="1" x14ac:dyDescent="0.25">
      <c r="A141" s="17" t="s">
        <v>53</v>
      </c>
      <c r="B141" s="32">
        <v>0</v>
      </c>
    </row>
    <row r="142" spans="1:2" ht="13.5" customHeight="1" x14ac:dyDescent="0.25">
      <c r="A142" s="17" t="s">
        <v>80</v>
      </c>
      <c r="B142" s="30">
        <v>1696.5</v>
      </c>
    </row>
    <row r="143" spans="1:2" ht="13.5" customHeight="1" x14ac:dyDescent="0.25">
      <c r="A143" s="21" t="s">
        <v>54</v>
      </c>
      <c r="B143" s="59">
        <v>0.01</v>
      </c>
    </row>
    <row r="144" spans="1:2" ht="13.5" customHeight="1" x14ac:dyDescent="0.25">
      <c r="A144" s="21" t="s">
        <v>103</v>
      </c>
      <c r="B144" s="59">
        <v>0</v>
      </c>
    </row>
    <row r="145" spans="1:2" ht="13.5" customHeight="1" x14ac:dyDescent="0.25">
      <c r="A145" s="15" t="s">
        <v>55</v>
      </c>
      <c r="B145" s="78">
        <f>B122+B123+B124+B125+B127+B128+B130</f>
        <v>11401153.310000001</v>
      </c>
    </row>
    <row r="146" spans="1:2" ht="13.5" customHeight="1" x14ac:dyDescent="0.25">
      <c r="A146" s="15"/>
      <c r="B146" s="6"/>
    </row>
    <row r="147" spans="1:2" ht="13.5" customHeight="1" x14ac:dyDescent="0.25">
      <c r="A147" s="66" t="s">
        <v>56</v>
      </c>
      <c r="B147" s="73">
        <f>SUM(B148+B149+B150+B151)</f>
        <v>47125.599999999999</v>
      </c>
    </row>
    <row r="148" spans="1:2" ht="13.5" customHeight="1" x14ac:dyDescent="0.25">
      <c r="A148" s="18" t="s">
        <v>57</v>
      </c>
      <c r="B148" s="32">
        <v>9430.6</v>
      </c>
    </row>
    <row r="149" spans="1:2" ht="13.5" customHeight="1" x14ac:dyDescent="0.25">
      <c r="A149" s="18" t="s">
        <v>58</v>
      </c>
      <c r="B149" s="32">
        <v>37695</v>
      </c>
    </row>
    <row r="150" spans="1:2" ht="13.5" customHeight="1" x14ac:dyDescent="0.25">
      <c r="A150" s="17" t="s">
        <v>59</v>
      </c>
      <c r="B150" s="35">
        <v>0</v>
      </c>
    </row>
    <row r="151" spans="1:2" ht="13.5" customHeight="1" x14ac:dyDescent="0.25">
      <c r="A151" s="17" t="s">
        <v>145</v>
      </c>
      <c r="B151" s="35">
        <v>0</v>
      </c>
    </row>
    <row r="152" spans="1:2" ht="13.5" customHeight="1" x14ac:dyDescent="0.25">
      <c r="A152" s="17" t="s">
        <v>125</v>
      </c>
      <c r="B152" s="35">
        <v>0</v>
      </c>
    </row>
    <row r="153" spans="1:2" ht="13.5" customHeight="1" x14ac:dyDescent="0.25">
      <c r="A153" s="15" t="s">
        <v>60</v>
      </c>
      <c r="B153" s="33">
        <f>B148+B149+B150+B151</f>
        <v>47125.599999999999</v>
      </c>
    </row>
    <row r="154" spans="1:2" ht="13.5" customHeight="1" x14ac:dyDescent="0.25">
      <c r="A154" s="47" t="s">
        <v>101</v>
      </c>
      <c r="B154" s="83"/>
    </row>
    <row r="155" spans="1:2" ht="13.5" customHeight="1" x14ac:dyDescent="0.25">
      <c r="A155" s="15"/>
      <c r="B155" s="34"/>
    </row>
    <row r="156" spans="1:2" ht="13.5" customHeight="1" x14ac:dyDescent="0.25">
      <c r="A156" s="69" t="s">
        <v>61</v>
      </c>
      <c r="B156" s="70">
        <f>SUM(B157+B158)</f>
        <v>0</v>
      </c>
    </row>
    <row r="157" spans="1:2" ht="13.5" customHeight="1" x14ac:dyDescent="0.25">
      <c r="A157" s="41" t="s">
        <v>62</v>
      </c>
      <c r="B157" s="34">
        <v>0</v>
      </c>
    </row>
    <row r="158" spans="1:2" ht="13.5" customHeight="1" x14ac:dyDescent="0.25">
      <c r="A158" s="41" t="s">
        <v>63</v>
      </c>
      <c r="B158" s="36">
        <v>0</v>
      </c>
    </row>
    <row r="159" spans="1:2" ht="13.5" customHeight="1" x14ac:dyDescent="0.25">
      <c r="A159" s="22" t="s">
        <v>64</v>
      </c>
      <c r="B159" s="84">
        <f>B157+B158</f>
        <v>0</v>
      </c>
    </row>
    <row r="160" spans="1:2" ht="13.5" customHeight="1" x14ac:dyDescent="0.25">
      <c r="A160" s="86"/>
      <c r="B160" s="86"/>
    </row>
    <row r="161" spans="1:2" ht="13.5" customHeight="1" x14ac:dyDescent="0.25">
      <c r="A161" s="74" t="s">
        <v>147</v>
      </c>
      <c r="B161" s="75">
        <f>SUM(B162+B163+B176)</f>
        <v>22868552.789999999</v>
      </c>
    </row>
    <row r="162" spans="1:2" ht="13.5" customHeight="1" x14ac:dyDescent="0.25">
      <c r="A162" s="48" t="s">
        <v>65</v>
      </c>
      <c r="B162" s="53">
        <v>0</v>
      </c>
    </row>
    <row r="163" spans="1:2" ht="13.5" customHeight="1" x14ac:dyDescent="0.25">
      <c r="A163" s="48" t="s">
        <v>66</v>
      </c>
      <c r="B163" s="31">
        <f>B175+B174+B173+B171+B170+B169+B168+B167+B166+B165+B164</f>
        <v>0</v>
      </c>
    </row>
    <row r="164" spans="1:2" ht="13.5" customHeight="1" x14ac:dyDescent="0.25">
      <c r="A164" s="5" t="s">
        <v>126</v>
      </c>
      <c r="B164" s="37">
        <v>0</v>
      </c>
    </row>
    <row r="165" spans="1:2" ht="13.5" customHeight="1" x14ac:dyDescent="0.25">
      <c r="A165" s="5" t="s">
        <v>128</v>
      </c>
      <c r="B165" s="37">
        <v>0</v>
      </c>
    </row>
    <row r="166" spans="1:2" ht="13.5" customHeight="1" x14ac:dyDescent="0.25">
      <c r="A166" s="5" t="s">
        <v>127</v>
      </c>
      <c r="B166" s="37">
        <v>0</v>
      </c>
    </row>
    <row r="167" spans="1:2" ht="13.5" customHeight="1" x14ac:dyDescent="0.25">
      <c r="A167" s="5" t="s">
        <v>14</v>
      </c>
      <c r="B167" s="37">
        <v>0</v>
      </c>
    </row>
    <row r="168" spans="1:2" ht="13.5" customHeight="1" x14ac:dyDescent="0.25">
      <c r="A168" s="5" t="s">
        <v>92</v>
      </c>
      <c r="B168" s="37">
        <v>0</v>
      </c>
    </row>
    <row r="169" spans="1:2" ht="13.5" customHeight="1" x14ac:dyDescent="0.25">
      <c r="A169" s="5" t="s">
        <v>93</v>
      </c>
      <c r="B169" s="37">
        <v>0</v>
      </c>
    </row>
    <row r="170" spans="1:2" ht="13.5" customHeight="1" x14ac:dyDescent="0.25">
      <c r="A170" s="5" t="s">
        <v>94</v>
      </c>
      <c r="B170" s="37">
        <v>0</v>
      </c>
    </row>
    <row r="171" spans="1:2" ht="13.5" customHeight="1" x14ac:dyDescent="0.25">
      <c r="A171" s="5" t="s">
        <v>135</v>
      </c>
      <c r="B171" s="37">
        <v>0</v>
      </c>
    </row>
    <row r="172" spans="1:2" ht="13.5" customHeight="1" x14ac:dyDescent="0.25">
      <c r="A172" s="5" t="s">
        <v>148</v>
      </c>
      <c r="B172" s="37">
        <v>5537564.8200000003</v>
      </c>
    </row>
    <row r="173" spans="1:2" ht="13.5" customHeight="1" x14ac:dyDescent="0.25">
      <c r="A173" s="5" t="s">
        <v>16</v>
      </c>
      <c r="B173" s="37">
        <v>0</v>
      </c>
    </row>
    <row r="174" spans="1:2" ht="13.5" customHeight="1" x14ac:dyDescent="0.25">
      <c r="A174" s="5" t="s">
        <v>129</v>
      </c>
      <c r="B174" s="37">
        <v>0</v>
      </c>
    </row>
    <row r="175" spans="1:2" ht="13.5" customHeight="1" x14ac:dyDescent="0.25">
      <c r="A175" s="5" t="s">
        <v>136</v>
      </c>
      <c r="B175" s="30">
        <v>0</v>
      </c>
    </row>
    <row r="176" spans="1:2" ht="13.5" customHeight="1" x14ac:dyDescent="0.25">
      <c r="A176" s="48" t="s">
        <v>67</v>
      </c>
      <c r="B176" s="31">
        <f>B187+B186+B185+B184+B183+B182+B181+B180+B179+B178+B177</f>
        <v>22868552.789999999</v>
      </c>
    </row>
    <row r="177" spans="1:2" ht="13.5" customHeight="1" x14ac:dyDescent="0.25">
      <c r="A177" s="5" t="s">
        <v>130</v>
      </c>
      <c r="B177" s="30">
        <v>0</v>
      </c>
    </row>
    <row r="178" spans="1:2" ht="13.5" customHeight="1" x14ac:dyDescent="0.25">
      <c r="A178" s="5" t="s">
        <v>19</v>
      </c>
      <c r="B178" s="30">
        <v>49597.33</v>
      </c>
    </row>
    <row r="179" spans="1:2" ht="13.5" customHeight="1" x14ac:dyDescent="0.25">
      <c r="A179" s="5" t="s">
        <v>131</v>
      </c>
      <c r="B179" s="30">
        <v>0</v>
      </c>
    </row>
    <row r="180" spans="1:2" ht="13.5" customHeight="1" x14ac:dyDescent="0.25">
      <c r="A180" s="5" t="s">
        <v>20</v>
      </c>
      <c r="B180" s="30">
        <v>0</v>
      </c>
    </row>
    <row r="181" spans="1:2" ht="13.5" customHeight="1" x14ac:dyDescent="0.25">
      <c r="A181" s="5" t="s">
        <v>132</v>
      </c>
      <c r="B181" s="30">
        <v>0</v>
      </c>
    </row>
    <row r="182" spans="1:2" ht="13.5" customHeight="1" x14ac:dyDescent="0.25">
      <c r="A182" s="5" t="s">
        <v>68</v>
      </c>
      <c r="B182" s="30">
        <v>0</v>
      </c>
    </row>
    <row r="183" spans="1:2" ht="13.5" customHeight="1" x14ac:dyDescent="0.25">
      <c r="A183" s="5" t="s">
        <v>133</v>
      </c>
      <c r="B183" s="30">
        <v>0</v>
      </c>
    </row>
    <row r="184" spans="1:2" ht="13.5" customHeight="1" x14ac:dyDescent="0.25">
      <c r="A184" s="5" t="s">
        <v>88</v>
      </c>
      <c r="B184" s="30">
        <v>17007051.899999999</v>
      </c>
    </row>
    <row r="185" spans="1:2" ht="13.5" customHeight="1" x14ac:dyDescent="0.25">
      <c r="A185" s="5" t="s">
        <v>89</v>
      </c>
      <c r="B185" s="30">
        <v>4589294.92</v>
      </c>
    </row>
    <row r="186" spans="1:2" ht="13.5" customHeight="1" x14ac:dyDescent="0.25">
      <c r="A186" s="5" t="s">
        <v>95</v>
      </c>
      <c r="B186" s="30">
        <v>1222608.6100000001</v>
      </c>
    </row>
    <row r="187" spans="1:2" ht="13.5" customHeight="1" x14ac:dyDescent="0.25">
      <c r="A187" s="5" t="s">
        <v>134</v>
      </c>
      <c r="B187" s="30">
        <v>0.03</v>
      </c>
    </row>
    <row r="188" spans="1:2" ht="13.5" customHeight="1" x14ac:dyDescent="0.25">
      <c r="A188" s="22" t="s">
        <v>69</v>
      </c>
      <c r="B188" s="78">
        <f>B172+B176</f>
        <v>28406117.609999999</v>
      </c>
    </row>
    <row r="189" spans="1:2" ht="13.5" customHeight="1" x14ac:dyDescent="0.25">
      <c r="A189" s="23" t="s">
        <v>70</v>
      </c>
      <c r="B189" s="38">
        <v>0</v>
      </c>
    </row>
    <row r="190" spans="1:2" ht="13.5" customHeight="1" x14ac:dyDescent="0.25">
      <c r="A190" s="24" t="s">
        <v>71</v>
      </c>
      <c r="B190" s="39">
        <v>0</v>
      </c>
    </row>
    <row r="191" spans="1:2" ht="13.5" customHeight="1" x14ac:dyDescent="0.25">
      <c r="A191" s="61" t="s">
        <v>72</v>
      </c>
      <c r="B191" s="62">
        <v>0</v>
      </c>
    </row>
    <row r="192" spans="1:2" ht="13.5" customHeight="1" x14ac:dyDescent="0.25">
      <c r="A192" s="61" t="s">
        <v>73</v>
      </c>
      <c r="B192" s="62">
        <v>0</v>
      </c>
    </row>
    <row r="193" spans="1:2" ht="13.5" customHeight="1" x14ac:dyDescent="0.25">
      <c r="A193" s="61" t="s">
        <v>74</v>
      </c>
      <c r="B193" s="62">
        <v>0</v>
      </c>
    </row>
    <row r="194" spans="1:2" ht="13.5" customHeight="1" x14ac:dyDescent="0.25">
      <c r="A194" s="1" t="s">
        <v>75</v>
      </c>
      <c r="B194" s="40">
        <f>B191+B192+B193</f>
        <v>0</v>
      </c>
    </row>
    <row r="195" spans="1:2" ht="13.5" customHeight="1" x14ac:dyDescent="0.25">
      <c r="A195" s="87" t="s">
        <v>76</v>
      </c>
      <c r="B195" s="87"/>
    </row>
    <row r="196" spans="1:2" ht="13.5" customHeight="1" x14ac:dyDescent="0.25">
      <c r="A196" s="87"/>
      <c r="B196" s="87"/>
    </row>
    <row r="197" spans="1:2" ht="13.5" customHeight="1" x14ac:dyDescent="0.25">
      <c r="A197" s="87"/>
      <c r="B197" s="87"/>
    </row>
    <row r="198" spans="1:2" ht="13.5" customHeight="1" x14ac:dyDescent="0.25">
      <c r="A198" t="s">
        <v>77</v>
      </c>
    </row>
    <row r="200" spans="1:2" ht="13.5" customHeight="1" x14ac:dyDescent="0.25">
      <c r="A200" t="s">
        <v>78</v>
      </c>
      <c r="B200" t="s">
        <v>79</v>
      </c>
    </row>
  </sheetData>
  <mergeCells count="11">
    <mergeCell ref="A160:B160"/>
    <mergeCell ref="A195:B197"/>
    <mergeCell ref="A22:B22"/>
    <mergeCell ref="B23:B24"/>
    <mergeCell ref="A2:B7"/>
    <mergeCell ref="A10:B10"/>
    <mergeCell ref="A12:B12"/>
    <mergeCell ref="A14:B14"/>
    <mergeCell ref="A17:B17"/>
    <mergeCell ref="A8:B8"/>
    <mergeCell ref="A9:B9"/>
  </mergeCells>
  <pageMargins left="0.511811024" right="0.511811024" top="0.78740157499999996" bottom="0.78740157499999996" header="0.31496062000000002" footer="0.31496062000000002"/>
  <pageSetup scale="58" fitToHeight="0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2291" r:id="rId4">
          <objectPr defaultSize="0" autoPict="0" r:id="rId5">
            <anchor moveWithCells="1">
              <from>
                <xdr:col>0</xdr:col>
                <xdr:colOff>323850</xdr:colOff>
                <xdr:row>0</xdr:row>
                <xdr:rowOff>85725</xdr:rowOff>
              </from>
              <to>
                <xdr:col>1</xdr:col>
                <xdr:colOff>4781550</xdr:colOff>
                <xdr:row>0</xdr:row>
                <xdr:rowOff>1143000</xdr:rowOff>
              </to>
            </anchor>
          </objectPr>
        </oleObject>
      </mc:Choice>
      <mc:Fallback>
        <oleObject progId="Word.Document.12" shapeId="1229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DEZEMBRO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Ailton.guimaraes</dc:creator>
  <dc:description/>
  <cp:lastModifiedBy>Raquel Vaccari</cp:lastModifiedBy>
  <cp:revision>11</cp:revision>
  <cp:lastPrinted>2025-01-13T17:04:41Z</cp:lastPrinted>
  <dcterms:created xsi:type="dcterms:W3CDTF">2021-09-23T15:15:02Z</dcterms:created>
  <dcterms:modified xsi:type="dcterms:W3CDTF">2025-01-20T11:34:45Z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