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0UNIDADES\1.1HUTRIN\2024\11-2024-TRANSPARENCIA-NOVEMBRO-IMED-HETRIN\"/>
    </mc:Choice>
  </mc:AlternateContent>
  <xr:revisionPtr revIDLastSave="0" documentId="8_{7C657D01-56B4-4A47-889E-07CEBAB64FD1}" xr6:coauthVersionLast="47" xr6:coauthVersionMax="47" xr10:uidLastSave="{00000000-0000-0000-0000-000000000000}"/>
  <bookViews>
    <workbookView xWindow="-120" yWindow="-120" windowWidth="20730" windowHeight="11040" firstSheet="1" activeTab="1" xr2:uid="{F094D71D-3DDD-461C-A7BB-39EF22766369}"/>
  </bookViews>
  <sheets>
    <sheet name="Produção" sheetId="1" r:id="rId1"/>
    <sheet name="Desempenho" sheetId="2" r:id="rId2"/>
    <sheet name="Efetividade" sheetId="3" state="hidden" r:id="rId3"/>
  </sheets>
  <definedNames>
    <definedName name="_xlnm.Print_Area" localSheetId="1">Desempenho!$B$1:$BR$84</definedName>
    <definedName name="_xlnm.Print_Area" localSheetId="2">Efetividade!$A$1:$BS$97</definedName>
    <definedName name="_xlnm.Print_Area" localSheetId="0">Produção!$A$1:$BZ$117</definedName>
    <definedName name="Inter_Graf" localSheetId="0">#REF!</definedName>
    <definedName name="Inter_Graf">#REF!</definedName>
    <definedName name="_xlnm.Print_Titles" localSheetId="1">Desempenho!$1:$4</definedName>
    <definedName name="_xlnm.Print_Titles" localSheetId="2">Efetividade!$1:$6</definedName>
    <definedName name="_xlnm.Print_Titles" localSheetId="0">Produção!$1:$3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97" i="3" l="1"/>
  <c r="AV97" i="3"/>
  <c r="BT96" i="3"/>
  <c r="BR96" i="3"/>
  <c r="BP96" i="3"/>
  <c r="BN96" i="3"/>
  <c r="BL96" i="3"/>
  <c r="BJ96" i="3"/>
  <c r="BH96" i="3"/>
  <c r="BF96" i="3"/>
  <c r="BD96" i="3"/>
  <c r="BB96" i="3"/>
  <c r="AZ96" i="3"/>
  <c r="AP96" i="3"/>
  <c r="AN96" i="3"/>
  <c r="AL96" i="3"/>
  <c r="AJ96" i="3"/>
  <c r="AH96" i="3"/>
  <c r="AB96" i="3"/>
  <c r="Z96" i="3"/>
  <c r="BT95" i="3"/>
  <c r="BR95" i="3"/>
  <c r="BP95" i="3"/>
  <c r="BN95" i="3"/>
  <c r="BL95" i="3"/>
  <c r="BJ95" i="3"/>
  <c r="BH95" i="3"/>
  <c r="BF95" i="3"/>
  <c r="BD95" i="3"/>
  <c r="BB95" i="3"/>
  <c r="AZ95" i="3"/>
  <c r="AP95" i="3"/>
  <c r="AN95" i="3"/>
  <c r="AL95" i="3"/>
  <c r="AJ95" i="3"/>
  <c r="AH95" i="3"/>
  <c r="AF95" i="3"/>
  <c r="AD95" i="3"/>
  <c r="AB95" i="3"/>
  <c r="Z95" i="3"/>
  <c r="BT94" i="3"/>
  <c r="BR94" i="3"/>
  <c r="BP94" i="3"/>
  <c r="BN94" i="3"/>
  <c r="BL94" i="3"/>
  <c r="BJ94" i="3"/>
  <c r="BH94" i="3"/>
  <c r="BF94" i="3"/>
  <c r="BD94" i="3"/>
  <c r="BB94" i="3"/>
  <c r="AZ94" i="3"/>
  <c r="BT93" i="3"/>
  <c r="BT97" i="3"/>
  <c r="BR93" i="3"/>
  <c r="BR97" i="3"/>
  <c r="BP93" i="3"/>
  <c r="BP97" i="3"/>
  <c r="BN93" i="3"/>
  <c r="BN97" i="3"/>
  <c r="BL93" i="3"/>
  <c r="BL97" i="3"/>
  <c r="BJ93" i="3"/>
  <c r="BH93" i="3"/>
  <c r="BH97" i="3"/>
  <c r="BF93" i="3"/>
  <c r="BF97" i="3" s="1"/>
  <c r="BD93" i="3"/>
  <c r="BD97" i="3"/>
  <c r="BB93" i="3"/>
  <c r="BB97" i="3"/>
  <c r="AZ93" i="3"/>
  <c r="AZ97" i="3"/>
  <c r="AP93" i="3"/>
  <c r="AP97" i="3"/>
  <c r="AN93" i="3"/>
  <c r="AN97" i="3"/>
  <c r="AL93" i="3"/>
  <c r="AL97" i="3" s="1"/>
  <c r="AJ93" i="3"/>
  <c r="AJ97" i="3"/>
  <c r="AH93" i="3"/>
  <c r="AH97" i="3"/>
  <c r="AB93" i="3"/>
  <c r="AB97" i="3"/>
  <c r="Z93" i="3"/>
  <c r="Z97" i="3"/>
  <c r="BT74" i="3"/>
  <c r="BT73" i="3"/>
  <c r="BT72" i="3"/>
  <c r="BD72" i="3"/>
  <c r="BP72" i="3"/>
  <c r="BN72" i="3"/>
  <c r="BL72" i="3"/>
  <c r="BJ72" i="3"/>
  <c r="BH72" i="3"/>
  <c r="BF72" i="3"/>
  <c r="AZ72" i="3"/>
  <c r="AX72" i="3"/>
  <c r="AV72" i="3"/>
  <c r="AT72" i="3"/>
  <c r="AR72" i="3"/>
  <c r="BT69" i="3"/>
  <c r="AL69" i="3"/>
  <c r="AJ69" i="3"/>
  <c r="AH69" i="3"/>
  <c r="AF69" i="3"/>
  <c r="AD69" i="3"/>
  <c r="BT68" i="3"/>
  <c r="BP68" i="3"/>
  <c r="BP66" i="3"/>
  <c r="AZ68" i="3"/>
  <c r="AZ66" i="3"/>
  <c r="BR68" i="3"/>
  <c r="BL68" i="3"/>
  <c r="BJ68" i="3"/>
  <c r="BJ66" i="3"/>
  <c r="BH68" i="3"/>
  <c r="BH66" i="3"/>
  <c r="BF68" i="3"/>
  <c r="BF66" i="3"/>
  <c r="BD68" i="3"/>
  <c r="BD66" i="3"/>
  <c r="AV68" i="3"/>
  <c r="AT68" i="3"/>
  <c r="AT66" i="3"/>
  <c r="AR68" i="3"/>
  <c r="AR66" i="3"/>
  <c r="BL66" i="3"/>
  <c r="AV66" i="3"/>
  <c r="AP66" i="3"/>
  <c r="AN66" i="3"/>
  <c r="AL66" i="3"/>
  <c r="AJ66" i="3"/>
  <c r="AH66" i="3"/>
  <c r="AF66" i="3"/>
  <c r="AD66" i="3"/>
  <c r="AB66" i="3"/>
  <c r="Z66" i="3"/>
  <c r="BT62" i="3"/>
  <c r="BR62" i="3"/>
  <c r="BN62" i="3"/>
  <c r="BL62" i="3"/>
  <c r="BF62" i="3"/>
  <c r="BD62" i="3"/>
  <c r="BB62" i="3"/>
  <c r="AZ62" i="3"/>
  <c r="AX62" i="3"/>
  <c r="AV62" i="3"/>
  <c r="AT62" i="3"/>
  <c r="AR62" i="3"/>
  <c r="AP62" i="3"/>
  <c r="AN62" i="3"/>
  <c r="AL62" i="3"/>
  <c r="AJ62" i="3"/>
  <c r="AH62" i="3"/>
  <c r="AF62" i="3"/>
  <c r="AD62" i="3"/>
  <c r="AB62" i="3"/>
  <c r="Z62" i="3"/>
  <c r="BT60" i="3"/>
  <c r="BR60" i="3"/>
  <c r="BP60" i="3"/>
  <c r="BN60" i="3"/>
  <c r="BL60" i="3"/>
  <c r="BJ60" i="3"/>
  <c r="BH60" i="3"/>
  <c r="BF60" i="3"/>
  <c r="BD60" i="3"/>
  <c r="BB60" i="3"/>
  <c r="AZ60" i="3"/>
  <c r="AX60" i="3"/>
  <c r="AV60" i="3"/>
  <c r="AT60" i="3"/>
  <c r="AR60" i="3"/>
  <c r="AP60" i="3"/>
  <c r="AN60" i="3"/>
  <c r="AL60" i="3"/>
  <c r="AJ60" i="3"/>
  <c r="AH60" i="3"/>
  <c r="AF60" i="3"/>
  <c r="AD60" i="3"/>
  <c r="AB60" i="3"/>
  <c r="Z60" i="3"/>
  <c r="BT59" i="3"/>
  <c r="BR59" i="3"/>
  <c r="BP59" i="3"/>
  <c r="BN59" i="3"/>
  <c r="BL59" i="3"/>
  <c r="BJ59" i="3"/>
  <c r="BH59" i="3"/>
  <c r="BF59" i="3"/>
  <c r="BD59" i="3"/>
  <c r="BB59" i="3"/>
  <c r="AZ59" i="3"/>
  <c r="AX59" i="3"/>
  <c r="AV59" i="3"/>
  <c r="AT59" i="3"/>
  <c r="AR59" i="3"/>
  <c r="AP59" i="3"/>
  <c r="AN59" i="3"/>
  <c r="AL59" i="3"/>
  <c r="AJ59" i="3"/>
  <c r="AH59" i="3"/>
  <c r="AF59" i="3"/>
  <c r="AD59" i="3"/>
  <c r="AB59" i="3"/>
  <c r="Z59" i="3"/>
  <c r="BT58" i="3"/>
  <c r="BR58" i="3"/>
  <c r="BP58" i="3"/>
  <c r="BN58" i="3"/>
  <c r="BL58" i="3"/>
  <c r="BJ58" i="3"/>
  <c r="BH58" i="3"/>
  <c r="BF58" i="3"/>
  <c r="BD58" i="3"/>
  <c r="BB58" i="3"/>
  <c r="AZ58" i="3"/>
  <c r="AX58" i="3"/>
  <c r="AV58" i="3"/>
  <c r="AT58" i="3"/>
  <c r="AR58" i="3"/>
  <c r="AP58" i="3"/>
  <c r="AN58" i="3"/>
  <c r="AL58" i="3"/>
  <c r="AJ58" i="3"/>
  <c r="AH58" i="3"/>
  <c r="AF58" i="3"/>
  <c r="AD58" i="3"/>
  <c r="AB58" i="3"/>
  <c r="Z58" i="3"/>
  <c r="BJ53" i="3"/>
  <c r="BJ62" i="3"/>
  <c r="BP52" i="3"/>
  <c r="BP53" i="3" s="1"/>
  <c r="BP62" i="3" s="1"/>
  <c r="BH52" i="3"/>
  <c r="BH53" i="3"/>
  <c r="BH62" i="3"/>
  <c r="BT39" i="3"/>
  <c r="AB34" i="3"/>
  <c r="AX33" i="3"/>
  <c r="AV33" i="3"/>
  <c r="AT33" i="3"/>
  <c r="AR33" i="3"/>
  <c r="AP33" i="3"/>
  <c r="AN33" i="3"/>
  <c r="AL33" i="3"/>
  <c r="AJ33" i="3"/>
  <c r="AH33" i="3"/>
  <c r="AF33" i="3"/>
  <c r="AD33" i="3"/>
  <c r="AB33" i="3"/>
  <c r="Z33" i="3"/>
  <c r="BH32" i="3"/>
  <c r="AX32" i="3"/>
  <c r="AV32" i="3"/>
  <c r="AT32" i="3"/>
  <c r="AR32" i="3"/>
  <c r="AP32" i="3"/>
  <c r="AN32" i="3"/>
  <c r="AL32" i="3"/>
  <c r="AJ32" i="3"/>
  <c r="AH32" i="3"/>
  <c r="AF32" i="3"/>
  <c r="AD32" i="3"/>
  <c r="AB32" i="3"/>
  <c r="Z32" i="3"/>
  <c r="BH31" i="3"/>
  <c r="AX31" i="3"/>
  <c r="AV31" i="3"/>
  <c r="AT31" i="3"/>
  <c r="AR31" i="3"/>
  <c r="AP31" i="3"/>
  <c r="AN31" i="3"/>
  <c r="AL31" i="3"/>
  <c r="AJ31" i="3"/>
  <c r="AH31" i="3"/>
  <c r="AF31" i="3"/>
  <c r="AD31" i="3"/>
  <c r="AB31" i="3"/>
  <c r="Z31" i="3"/>
  <c r="BH30" i="3"/>
  <c r="AR30" i="3"/>
  <c r="AB30" i="3"/>
  <c r="BH29" i="3"/>
  <c r="AR29" i="3"/>
  <c r="AB29" i="3"/>
  <c r="BH35" i="3"/>
  <c r="AR35" i="3"/>
  <c r="AB35" i="3"/>
  <c r="BH34" i="3"/>
  <c r="AR34" i="3"/>
  <c r="BH33" i="3"/>
  <c r="BT35" i="3"/>
  <c r="BR35" i="3"/>
  <c r="BP35" i="3"/>
  <c r="BN35" i="3"/>
  <c r="BL35" i="3"/>
  <c r="BJ35" i="3"/>
  <c r="BF35" i="3"/>
  <c r="BD35" i="3"/>
  <c r="BB35" i="3"/>
  <c r="AZ35" i="3"/>
  <c r="AX35" i="3"/>
  <c r="AV35" i="3"/>
  <c r="AT35" i="3"/>
  <c r="AP35" i="3"/>
  <c r="AN35" i="3"/>
  <c r="AL35" i="3"/>
  <c r="AJ35" i="3"/>
  <c r="AH35" i="3"/>
  <c r="AF35" i="3"/>
  <c r="AD35" i="3"/>
  <c r="Z35" i="3"/>
  <c r="BT34" i="3"/>
  <c r="BR34" i="3"/>
  <c r="BP34" i="3"/>
  <c r="BN34" i="3"/>
  <c r="BL34" i="3"/>
  <c r="BJ34" i="3"/>
  <c r="BF34" i="3"/>
  <c r="BD34" i="3"/>
  <c r="BB34" i="3"/>
  <c r="AZ34" i="3"/>
  <c r="AX34" i="3"/>
  <c r="AV34" i="3"/>
  <c r="AT34" i="3"/>
  <c r="AP34" i="3"/>
  <c r="AN34" i="3"/>
  <c r="AL34" i="3"/>
  <c r="AJ34" i="3"/>
  <c r="AH34" i="3"/>
  <c r="AF34" i="3"/>
  <c r="AD34" i="3"/>
  <c r="Z34" i="3"/>
  <c r="BT33" i="3"/>
  <c r="BR33" i="3"/>
  <c r="BP33" i="3"/>
  <c r="BN33" i="3"/>
  <c r="BL33" i="3"/>
  <c r="BJ33" i="3"/>
  <c r="BF33" i="3"/>
  <c r="BD33" i="3"/>
  <c r="BB33" i="3"/>
  <c r="AZ33" i="3"/>
  <c r="BT32" i="3"/>
  <c r="BR32" i="3"/>
  <c r="BP32" i="3"/>
  <c r="BL32" i="3"/>
  <c r="BJ32" i="3"/>
  <c r="BF32" i="3"/>
  <c r="BD32" i="3"/>
  <c r="BB32" i="3"/>
  <c r="AZ32" i="3"/>
  <c r="BR31" i="3"/>
  <c r="BP31" i="3"/>
  <c r="BN31" i="3"/>
  <c r="BL31" i="3"/>
  <c r="BJ31" i="3"/>
  <c r="BF31" i="3"/>
  <c r="BB31" i="3"/>
  <c r="AZ31" i="3"/>
  <c r="BT30" i="3"/>
  <c r="BR30" i="3"/>
  <c r="BP30" i="3"/>
  <c r="BN30" i="3"/>
  <c r="BL30" i="3"/>
  <c r="BF30" i="3"/>
  <c r="BD30" i="3"/>
  <c r="BB30" i="3"/>
  <c r="AZ30" i="3"/>
  <c r="AX30" i="3"/>
  <c r="AV30" i="3"/>
  <c r="AP30" i="3"/>
  <c r="AN30" i="3"/>
  <c r="AL30" i="3"/>
  <c r="AJ30" i="3"/>
  <c r="AH30" i="3"/>
  <c r="AF30" i="3"/>
  <c r="Z30" i="3"/>
  <c r="BT29" i="3"/>
  <c r="BR29" i="3"/>
  <c r="BP29" i="3"/>
  <c r="BN29" i="3"/>
  <c r="BL29" i="3"/>
  <c r="BF29" i="3"/>
  <c r="BD29" i="3"/>
  <c r="BB29" i="3"/>
  <c r="AZ29" i="3"/>
  <c r="AX29" i="3"/>
  <c r="AV29" i="3"/>
  <c r="AP29" i="3"/>
  <c r="AN29" i="3"/>
  <c r="AL29" i="3"/>
  <c r="AJ29" i="3"/>
  <c r="AH29" i="3"/>
  <c r="AF29" i="3"/>
  <c r="Z29" i="3"/>
  <c r="Z8" i="3"/>
  <c r="Z18" i="3" s="1"/>
  <c r="Z28" i="3" s="1"/>
  <c r="Z38" i="3" s="1"/>
  <c r="Z48" i="3" s="1"/>
  <c r="Z57" i="3" s="1"/>
  <c r="Z65" i="3" s="1"/>
  <c r="Z77" i="3" s="1"/>
  <c r="Z92" i="3" s="1"/>
  <c r="BC84" i="2"/>
  <c r="BC83" i="2"/>
  <c r="BC82" i="2"/>
  <c r="AP82" i="2"/>
  <c r="BC81" i="2"/>
  <c r="AP81" i="2"/>
  <c r="BC80" i="2"/>
  <c r="AP80" i="2"/>
  <c r="BC79" i="2"/>
  <c r="BA79" i="2"/>
  <c r="AZ79" i="2"/>
  <c r="AR79" i="2"/>
  <c r="AP79" i="2"/>
  <c r="BC78" i="2"/>
  <c r="AP78" i="2"/>
  <c r="BC77" i="2"/>
  <c r="BA77" i="2"/>
  <c r="AZ77" i="2"/>
  <c r="AY77" i="2"/>
  <c r="AX77" i="2"/>
  <c r="AW77" i="2"/>
  <c r="AV77" i="2"/>
  <c r="AU77" i="2"/>
  <c r="AT77" i="2"/>
  <c r="AS77" i="2"/>
  <c r="AR77" i="2"/>
  <c r="AQ77" i="2"/>
  <c r="AP77" i="2"/>
  <c r="BC76" i="2"/>
  <c r="AP76" i="2"/>
  <c r="BC75" i="2"/>
  <c r="AY75" i="2"/>
  <c r="AP75" i="2"/>
  <c r="BC74" i="2"/>
  <c r="AP74" i="2"/>
  <c r="BC73" i="2"/>
  <c r="BA73" i="2"/>
  <c r="AZ73" i="2"/>
  <c r="AY73" i="2"/>
  <c r="AX73" i="2"/>
  <c r="AW73" i="2"/>
  <c r="AV73" i="2"/>
  <c r="AU73" i="2"/>
  <c r="AT73" i="2"/>
  <c r="AS73" i="2"/>
  <c r="AR73" i="2"/>
  <c r="AQ73" i="2"/>
  <c r="AP73" i="2"/>
  <c r="BC72" i="2"/>
  <c r="AP72" i="2"/>
  <c r="BC71" i="2"/>
  <c r="AP71" i="2"/>
  <c r="BE68" i="2"/>
  <c r="BE67" i="2"/>
  <c r="BA66" i="2"/>
  <c r="BA70" i="2" s="1"/>
  <c r="AZ66" i="2"/>
  <c r="AZ70" i="2"/>
  <c r="AY66" i="2"/>
  <c r="AY70" i="2"/>
  <c r="AX66" i="2"/>
  <c r="AX70" i="2"/>
  <c r="AW66" i="2"/>
  <c r="AW70" i="2" s="1"/>
  <c r="AV66" i="2"/>
  <c r="AV70" i="2" s="1"/>
  <c r="AU66" i="2"/>
  <c r="AU70" i="2"/>
  <c r="AT66" i="2"/>
  <c r="AT70" i="2" s="1"/>
  <c r="AS66" i="2"/>
  <c r="AS70" i="2" s="1"/>
  <c r="AR66" i="2"/>
  <c r="AR70" i="2"/>
  <c r="AQ66" i="2"/>
  <c r="AQ70" i="2"/>
  <c r="BA62" i="2"/>
  <c r="AZ62" i="2"/>
  <c r="AY62" i="2"/>
  <c r="AX62" i="2"/>
  <c r="AW62" i="2"/>
  <c r="AV62" i="2"/>
  <c r="AU62" i="2"/>
  <c r="AT62" i="2"/>
  <c r="AS62" i="2"/>
  <c r="AR62" i="2"/>
  <c r="AQ62" i="2"/>
  <c r="AW59" i="2"/>
  <c r="AW82" i="2"/>
  <c r="AV59" i="2"/>
  <c r="AV82" i="2"/>
  <c r="AS59" i="2"/>
  <c r="AS82" i="2"/>
  <c r="AR59" i="2"/>
  <c r="AR82" i="2"/>
  <c r="BA59" i="2"/>
  <c r="BA82" i="2"/>
  <c r="AZ59" i="2"/>
  <c r="AZ82" i="2"/>
  <c r="AY59" i="2"/>
  <c r="AY82" i="2"/>
  <c r="AX59" i="2"/>
  <c r="AX82" i="2"/>
  <c r="AQ59" i="2"/>
  <c r="AQ82" i="2"/>
  <c r="BR56" i="2"/>
  <c r="BR84" i="2"/>
  <c r="BK56" i="2"/>
  <c r="BK84" i="2"/>
  <c r="BJ56" i="2"/>
  <c r="BJ84" i="2"/>
  <c r="BP56" i="2"/>
  <c r="BP84" i="2"/>
  <c r="BL56" i="2"/>
  <c r="BL84" i="2"/>
  <c r="BH56" i="2"/>
  <c r="BH84" i="2"/>
  <c r="BQ56" i="2"/>
  <c r="BQ84" i="2"/>
  <c r="BN56" i="2"/>
  <c r="BN84" i="2"/>
  <c r="BM56" i="2"/>
  <c r="BM84" i="2"/>
  <c r="BI56" i="2"/>
  <c r="BI84" i="2"/>
  <c r="BF56" i="2"/>
  <c r="BF84" i="2"/>
  <c r="BE56" i="2"/>
  <c r="BE84" i="2"/>
  <c r="BD56" i="2"/>
  <c r="BD84" i="2"/>
  <c r="BM53" i="2"/>
  <c r="BM83" i="2"/>
  <c r="BL53" i="2"/>
  <c r="BL83" i="2"/>
  <c r="BD53" i="2"/>
  <c r="BD83" i="2"/>
  <c r="BR53" i="2"/>
  <c r="BR83" i="2"/>
  <c r="BQ53" i="2"/>
  <c r="BQ83" i="2"/>
  <c r="BN53" i="2"/>
  <c r="BN83" i="2"/>
  <c r="BK53" i="2"/>
  <c r="BK83" i="2"/>
  <c r="BJ53" i="2"/>
  <c r="BJ83" i="2"/>
  <c r="BF53" i="2"/>
  <c r="BF83" i="2"/>
  <c r="BP53" i="2"/>
  <c r="BP83" i="2"/>
  <c r="BO53" i="2"/>
  <c r="BO83" i="2"/>
  <c r="BI53" i="2"/>
  <c r="BI83" i="2"/>
  <c r="BH53" i="2"/>
  <c r="BH83" i="2"/>
  <c r="BG53" i="2"/>
  <c r="BG83" i="2"/>
  <c r="BE53" i="2"/>
  <c r="BE83" i="2"/>
  <c r="BP50" i="2"/>
  <c r="BP82" i="2"/>
  <c r="BO50" i="2"/>
  <c r="BO82" i="2"/>
  <c r="BH50" i="2"/>
  <c r="BH82" i="2"/>
  <c r="BG50" i="2"/>
  <c r="BG82" i="2"/>
  <c r="BQ50" i="2"/>
  <c r="BQ82" i="2"/>
  <c r="BM50" i="2"/>
  <c r="BM82" i="2"/>
  <c r="BL50" i="2"/>
  <c r="BL82" i="2"/>
  <c r="BI50" i="2"/>
  <c r="BI82" i="2"/>
  <c r="BR50" i="2"/>
  <c r="BR82" i="2"/>
  <c r="BK50" i="2"/>
  <c r="BK82" i="2"/>
  <c r="BJ50" i="2"/>
  <c r="BJ82" i="2"/>
  <c r="BE50" i="2"/>
  <c r="BE82" i="2"/>
  <c r="BD50" i="2"/>
  <c r="BD82" i="2"/>
  <c r="BE46" i="2"/>
  <c r="BD46" i="2"/>
  <c r="AQ46" i="2"/>
  <c r="AR46" i="2"/>
  <c r="AS46" i="2"/>
  <c r="AT46" i="2" s="1"/>
  <c r="BM45" i="2"/>
  <c r="BL45" i="2"/>
  <c r="BK45" i="2"/>
  <c r="BG45" i="2"/>
  <c r="BF45" i="2"/>
  <c r="BF44" i="2"/>
  <c r="BF80" i="2"/>
  <c r="AY45" i="2"/>
  <c r="AX45" i="2"/>
  <c r="AW45" i="2"/>
  <c r="AV45" i="2"/>
  <c r="AU45" i="2"/>
  <c r="AT45" i="2"/>
  <c r="AS45" i="2"/>
  <c r="AS44" i="2" s="1"/>
  <c r="AS80" i="2" s="1"/>
  <c r="AR45" i="2"/>
  <c r="AR44" i="2"/>
  <c r="AR80" i="2"/>
  <c r="AQ45" i="2"/>
  <c r="BQ44" i="2"/>
  <c r="BQ80" i="2"/>
  <c r="BO44" i="2"/>
  <c r="BO80" i="2"/>
  <c r="BN44" i="2"/>
  <c r="BN80" i="2"/>
  <c r="BJ44" i="2"/>
  <c r="BJ80" i="2"/>
  <c r="BI44" i="2"/>
  <c r="BI80" i="2"/>
  <c r="BH44" i="2"/>
  <c r="BH80" i="2"/>
  <c r="BG44" i="2"/>
  <c r="BG80" i="2"/>
  <c r="AZ44" i="2"/>
  <c r="AZ80" i="2"/>
  <c r="AY41" i="2"/>
  <c r="AY79" i="2"/>
  <c r="AQ41" i="2"/>
  <c r="AQ79" i="2"/>
  <c r="AX41" i="2"/>
  <c r="AX79" i="2"/>
  <c r="AW41" i="2"/>
  <c r="AW79" i="2"/>
  <c r="AV41" i="2"/>
  <c r="AV79" i="2" s="1"/>
  <c r="AT41" i="2"/>
  <c r="AT79" i="2"/>
  <c r="AS41" i="2"/>
  <c r="AS79" i="2" s="1"/>
  <c r="BA40" i="2"/>
  <c r="AY40" i="2"/>
  <c r="AX40" i="2"/>
  <c r="AW40" i="2"/>
  <c r="AW38" i="2"/>
  <c r="AW78" i="2"/>
  <c r="AV40" i="2"/>
  <c r="AU40" i="2"/>
  <c r="AT40" i="2"/>
  <c r="AS40" i="2"/>
  <c r="AR40" i="2"/>
  <c r="AQ40" i="2"/>
  <c r="AY38" i="2"/>
  <c r="AY78" i="2"/>
  <c r="AX38" i="2"/>
  <c r="AX78" i="2"/>
  <c r="AV38" i="2"/>
  <c r="AV78" i="2"/>
  <c r="AR38" i="2"/>
  <c r="AR78" i="2"/>
  <c r="BA38" i="2"/>
  <c r="BA78" i="2"/>
  <c r="AZ38" i="2"/>
  <c r="AZ78" i="2" s="1"/>
  <c r="AU38" i="2"/>
  <c r="AU78" i="2"/>
  <c r="AT38" i="2"/>
  <c r="AT78" i="2"/>
  <c r="AS38" i="2"/>
  <c r="AS78" i="2"/>
  <c r="AQ38" i="2"/>
  <c r="AQ78" i="2"/>
  <c r="BR35" i="2"/>
  <c r="BR79" i="2"/>
  <c r="BQ35" i="2"/>
  <c r="BQ79" i="2" s="1"/>
  <c r="BP35" i="2"/>
  <c r="BP79" i="2"/>
  <c r="BO35" i="2"/>
  <c r="BO79" i="2"/>
  <c r="BN35" i="2"/>
  <c r="BN79" i="2" s="1"/>
  <c r="BM35" i="2"/>
  <c r="BM79" i="2"/>
  <c r="BL35" i="2"/>
  <c r="BL79" i="2"/>
  <c r="BK35" i="2"/>
  <c r="BK79" i="2"/>
  <c r="BJ35" i="2"/>
  <c r="BJ79" i="2"/>
  <c r="BI35" i="2"/>
  <c r="BI79" i="2"/>
  <c r="BH35" i="2"/>
  <c r="BH79" i="2"/>
  <c r="BG35" i="2"/>
  <c r="BG79" i="2"/>
  <c r="BF35" i="2"/>
  <c r="BF79" i="2"/>
  <c r="BE35" i="2"/>
  <c r="BE79" i="2"/>
  <c r="BD35" i="2"/>
  <c r="BD79" i="2" s="1"/>
  <c r="BM34" i="2"/>
  <c r="BM32" i="2"/>
  <c r="BM78" i="2"/>
  <c r="BR32" i="2"/>
  <c r="BR78" i="2"/>
  <c r="BQ32" i="2"/>
  <c r="BQ78" i="2"/>
  <c r="BP32" i="2"/>
  <c r="BP78" i="2" s="1"/>
  <c r="BO32" i="2"/>
  <c r="BO78" i="2"/>
  <c r="BN32" i="2"/>
  <c r="BN78" i="2"/>
  <c r="BL32" i="2"/>
  <c r="BL78" i="2"/>
  <c r="BK32" i="2"/>
  <c r="BJ32" i="2"/>
  <c r="BJ78" i="2"/>
  <c r="BI32" i="2"/>
  <c r="BI78" i="2" s="1"/>
  <c r="BH32" i="2"/>
  <c r="BH78" i="2"/>
  <c r="BG32" i="2"/>
  <c r="BG78" i="2"/>
  <c r="BF32" i="2"/>
  <c r="BF78" i="2"/>
  <c r="BE32" i="2"/>
  <c r="BE78" i="2"/>
  <c r="BD32" i="2"/>
  <c r="BD78" i="2" s="1"/>
  <c r="BR29" i="2"/>
  <c r="BR77" i="2"/>
  <c r="BQ29" i="2"/>
  <c r="BQ77" i="2"/>
  <c r="BE31" i="2"/>
  <c r="BE29" i="2"/>
  <c r="BE77" i="2"/>
  <c r="BD31" i="2"/>
  <c r="BN29" i="2"/>
  <c r="BN77" i="2"/>
  <c r="BL29" i="2"/>
  <c r="BL77" i="2"/>
  <c r="BK29" i="2"/>
  <c r="BK77" i="2"/>
  <c r="BF29" i="2"/>
  <c r="BF77" i="2"/>
  <c r="BP29" i="2"/>
  <c r="BP77" i="2"/>
  <c r="BO29" i="2"/>
  <c r="BO77" i="2"/>
  <c r="BJ29" i="2"/>
  <c r="BJ77" i="2"/>
  <c r="BI29" i="2"/>
  <c r="BI77" i="2"/>
  <c r="BH29" i="2"/>
  <c r="BH77" i="2"/>
  <c r="BG29" i="2"/>
  <c r="BG77" i="2"/>
  <c r="BD29" i="2"/>
  <c r="BD77" i="2"/>
  <c r="AY26" i="2"/>
  <c r="AU26" i="2"/>
  <c r="AW26" i="2"/>
  <c r="AV26" i="2"/>
  <c r="AS26" i="2"/>
  <c r="AQ26" i="2"/>
  <c r="BA26" i="2"/>
  <c r="AZ26" i="2"/>
  <c r="AT26" i="2"/>
  <c r="BE25" i="2"/>
  <c r="BE66" i="2"/>
  <c r="BE70" i="2"/>
  <c r="BD25" i="2"/>
  <c r="BD66" i="2"/>
  <c r="BD70" i="2"/>
  <c r="BA25" i="2"/>
  <c r="AZ25" i="2"/>
  <c r="BE24" i="2"/>
  <c r="BA22" i="2"/>
  <c r="BA76" i="2"/>
  <c r="AV22" i="2"/>
  <c r="AV76" i="2"/>
  <c r="AS22" i="2"/>
  <c r="AS76" i="2"/>
  <c r="AR22" i="2"/>
  <c r="AR76" i="2"/>
  <c r="BR22" i="2"/>
  <c r="BR76" i="2"/>
  <c r="BQ22" i="2"/>
  <c r="BQ76" i="2"/>
  <c r="BP22" i="2"/>
  <c r="BP76" i="2"/>
  <c r="BO22" i="2"/>
  <c r="BO76" i="2"/>
  <c r="BN22" i="2"/>
  <c r="BN76" i="2"/>
  <c r="BM22" i="2"/>
  <c r="BM76" i="2"/>
  <c r="BL22" i="2"/>
  <c r="BL76" i="2"/>
  <c r="BK22" i="2"/>
  <c r="BK76" i="2"/>
  <c r="BJ22" i="2"/>
  <c r="BJ76" i="2"/>
  <c r="BI22" i="2"/>
  <c r="BI76" i="2"/>
  <c r="BH22" i="2"/>
  <c r="BH76" i="2"/>
  <c r="BG22" i="2"/>
  <c r="BG76" i="2"/>
  <c r="BF22" i="2"/>
  <c r="BF76" i="2"/>
  <c r="BD22" i="2"/>
  <c r="BD76" i="2"/>
  <c r="AZ22" i="2"/>
  <c r="AZ76" i="2" s="1"/>
  <c r="AY22" i="2"/>
  <c r="AY76" i="2"/>
  <c r="AX22" i="2"/>
  <c r="AX76" i="2"/>
  <c r="AW22" i="2"/>
  <c r="AW76" i="2"/>
  <c r="AU22" i="2"/>
  <c r="AU76" i="2"/>
  <c r="AT22" i="2"/>
  <c r="AT76" i="2"/>
  <c r="AQ22" i="2"/>
  <c r="AQ76" i="2"/>
  <c r="BC21" i="2"/>
  <c r="BC25" i="2" s="1"/>
  <c r="BC70" i="2" s="1"/>
  <c r="AW21" i="2"/>
  <c r="AX21" i="2"/>
  <c r="AY21" i="2"/>
  <c r="AR21" i="2"/>
  <c r="AS21" i="2"/>
  <c r="AT21" i="2"/>
  <c r="AU21" i="2"/>
  <c r="AV21" i="2"/>
  <c r="AQ21" i="2"/>
  <c r="AP21" i="2"/>
  <c r="AP25" i="2"/>
  <c r="AP70" i="2"/>
  <c r="BM18" i="2"/>
  <c r="BM75" i="2"/>
  <c r="BJ18" i="2"/>
  <c r="BJ75" i="2"/>
  <c r="AU18" i="2"/>
  <c r="AU75" i="2"/>
  <c r="AT18" i="2"/>
  <c r="AT75" i="2"/>
  <c r="AQ18" i="2"/>
  <c r="AQ75" i="2"/>
  <c r="BO18" i="2"/>
  <c r="BO75" i="2"/>
  <c r="BN18" i="2"/>
  <c r="BN75" i="2"/>
  <c r="BL18" i="2"/>
  <c r="BL75" i="2"/>
  <c r="BG18" i="2"/>
  <c r="BG75" i="2"/>
  <c r="BF18" i="2"/>
  <c r="BF75" i="2"/>
  <c r="BE19" i="2"/>
  <c r="AW18" i="2"/>
  <c r="AW75" i="2"/>
  <c r="AV18" i="2"/>
  <c r="AV75" i="2"/>
  <c r="BR18" i="2"/>
  <c r="BR75" i="2"/>
  <c r="BQ18" i="2"/>
  <c r="BQ75" i="2"/>
  <c r="BP18" i="2"/>
  <c r="BP75" i="2"/>
  <c r="BI18" i="2"/>
  <c r="BI75" i="2"/>
  <c r="BH18" i="2"/>
  <c r="BH75" i="2"/>
  <c r="AX18" i="2"/>
  <c r="AX75" i="2"/>
  <c r="AS18" i="2"/>
  <c r="AS75" i="2"/>
  <c r="BE17" i="2"/>
  <c r="BD17" i="2"/>
  <c r="AY15" i="2"/>
  <c r="AY74" i="2"/>
  <c r="BO15" i="2"/>
  <c r="BO74" i="2"/>
  <c r="BN15" i="2"/>
  <c r="BN74" i="2"/>
  <c r="BM15" i="2"/>
  <c r="BM74" i="2"/>
  <c r="BK15" i="2"/>
  <c r="BK74" i="2"/>
  <c r="BG15" i="2"/>
  <c r="BG74" i="2"/>
  <c r="BF15" i="2"/>
  <c r="BF74" i="2"/>
  <c r="BE16" i="2"/>
  <c r="BE15" i="2"/>
  <c r="BE74" i="2"/>
  <c r="AX15" i="2"/>
  <c r="AX74" i="2"/>
  <c r="AW15" i="2"/>
  <c r="AW74" i="2"/>
  <c r="AV15" i="2"/>
  <c r="AV74" i="2"/>
  <c r="BR15" i="2"/>
  <c r="BR74" i="2"/>
  <c r="BQ15" i="2"/>
  <c r="BQ74" i="2"/>
  <c r="BP15" i="2"/>
  <c r="BP74" i="2"/>
  <c r="BL15" i="2"/>
  <c r="BL74" i="2"/>
  <c r="BJ15" i="2"/>
  <c r="BJ74" i="2"/>
  <c r="BI15" i="2"/>
  <c r="BI74" i="2"/>
  <c r="BH15" i="2"/>
  <c r="BH74" i="2"/>
  <c r="BD15" i="2"/>
  <c r="BD74" i="2"/>
  <c r="BA15" i="2"/>
  <c r="BA74" i="2"/>
  <c r="AZ15" i="2"/>
  <c r="AZ74" i="2"/>
  <c r="AU15" i="2"/>
  <c r="AU74" i="2"/>
  <c r="AT15" i="2"/>
  <c r="AT74" i="2"/>
  <c r="AR15" i="2"/>
  <c r="AR74" i="2"/>
  <c r="AQ15" i="2"/>
  <c r="AQ74" i="2"/>
  <c r="BE10" i="2"/>
  <c r="BD10" i="2"/>
  <c r="BR9" i="2"/>
  <c r="BR8" i="2"/>
  <c r="BM9" i="2"/>
  <c r="BL9" i="2"/>
  <c r="BK9" i="2"/>
  <c r="BK8" i="2"/>
  <c r="BA9" i="2"/>
  <c r="BE9" i="2" s="1"/>
  <c r="AZ9" i="2"/>
  <c r="AZ8" i="2"/>
  <c r="AZ14" i="2"/>
  <c r="AT9" i="2"/>
  <c r="AT8" i="2"/>
  <c r="AT72" i="2"/>
  <c r="AS9" i="2"/>
  <c r="AS8" i="2" s="1"/>
  <c r="AR9" i="2"/>
  <c r="AR8" i="2"/>
  <c r="BL8" i="2"/>
  <c r="BL14" i="2" s="1"/>
  <c r="BL72" i="2"/>
  <c r="BF8" i="2"/>
  <c r="BF14" i="2" s="1"/>
  <c r="BF72" i="2"/>
  <c r="BA8" i="2"/>
  <c r="BA14" i="2" s="1"/>
  <c r="BA72" i="2"/>
  <c r="BL5" i="2"/>
  <c r="BH5" i="2"/>
  <c r="BE7" i="2"/>
  <c r="BD7" i="2"/>
  <c r="AW5" i="2"/>
  <c r="BP9" i="2"/>
  <c r="BP8" i="2"/>
  <c r="BO9" i="2"/>
  <c r="BO8" i="2"/>
  <c r="BJ9" i="2"/>
  <c r="BJ8" i="2"/>
  <c r="BH9" i="2"/>
  <c r="BH8" i="2"/>
  <c r="BG9" i="2"/>
  <c r="BG8" i="2" s="1"/>
  <c r="BE6" i="2"/>
  <c r="BD6" i="2"/>
  <c r="BD9" i="2" s="1"/>
  <c r="BD8" i="2" s="1"/>
  <c r="BD5" i="2"/>
  <c r="AX9" i="2"/>
  <c r="AW9" i="2"/>
  <c r="AW8" i="2" s="1"/>
  <c r="AW72" i="2" s="1"/>
  <c r="AU5" i="2"/>
  <c r="AU71" i="2"/>
  <c r="AT5" i="2"/>
  <c r="BR5" i="2"/>
  <c r="BP5" i="2"/>
  <c r="BP71" i="2"/>
  <c r="BK5" i="2"/>
  <c r="BJ5" i="2"/>
  <c r="BA5" i="2"/>
  <c r="AZ5" i="2"/>
  <c r="AX5" i="2"/>
  <c r="AX71" i="2"/>
  <c r="AS5" i="2"/>
  <c r="AR5" i="2"/>
  <c r="BF4" i="2"/>
  <c r="BF66" i="2"/>
  <c r="BF70" i="2" s="1"/>
  <c r="BZ117" i="1"/>
  <c r="BY117" i="1"/>
  <c r="BX117" i="1"/>
  <c r="BW117" i="1"/>
  <c r="BV117" i="1"/>
  <c r="BU117" i="1"/>
  <c r="BT117" i="1"/>
  <c r="BS117" i="1"/>
  <c r="BR117" i="1"/>
  <c r="BQ117" i="1"/>
  <c r="BP117" i="1"/>
  <c r="BO117" i="1"/>
  <c r="BN117" i="1"/>
  <c r="BK117" i="1"/>
  <c r="BF117" i="1"/>
  <c r="AZ20" i="2"/>
  <c r="AZ18" i="2"/>
  <c r="AZ75" i="2"/>
  <c r="BD117" i="1"/>
  <c r="AY20" i="2"/>
  <c r="BC117" i="1"/>
  <c r="BB117" i="1"/>
  <c r="BA117" i="1"/>
  <c r="AZ117" i="1"/>
  <c r="AY117" i="1"/>
  <c r="AX117" i="1"/>
  <c r="AW117" i="1"/>
  <c r="AV117" i="1"/>
  <c r="AU117" i="1"/>
  <c r="AT117" i="1"/>
  <c r="BG116" i="1"/>
  <c r="BM116" i="1" s="1"/>
  <c r="AF96" i="3"/>
  <c r="AD96" i="3"/>
  <c r="BG115" i="1"/>
  <c r="BM115" i="1"/>
  <c r="BG114" i="1"/>
  <c r="BM114" i="1"/>
  <c r="BG113" i="1"/>
  <c r="BM113" i="1" s="1"/>
  <c r="AF93" i="3"/>
  <c r="AF97" i="3"/>
  <c r="AD93" i="3"/>
  <c r="AD97" i="3"/>
  <c r="BM112" i="1"/>
  <c r="BK112" i="1"/>
  <c r="BF112" i="1"/>
  <c r="BB112" i="1"/>
  <c r="BA112" i="1"/>
  <c r="BZ110" i="1"/>
  <c r="BV110" i="1"/>
  <c r="BU110" i="1"/>
  <c r="BT110" i="1"/>
  <c r="BS110" i="1"/>
  <c r="BR110" i="1"/>
  <c r="BQ110" i="1"/>
  <c r="BO110" i="1"/>
  <c r="BK110" i="1"/>
  <c r="BG110" i="1"/>
  <c r="BF110" i="1"/>
  <c r="BD110" i="1"/>
  <c r="BC110" i="1"/>
  <c r="BA110" i="1"/>
  <c r="AZ110" i="1"/>
  <c r="AY110" i="1"/>
  <c r="AX110" i="1"/>
  <c r="AW110" i="1"/>
  <c r="AV110" i="1"/>
  <c r="AU110" i="1"/>
  <c r="AT110" i="1"/>
  <c r="BY107" i="1"/>
  <c r="BM107" i="1"/>
  <c r="BB107" i="1"/>
  <c r="BB110" i="1"/>
  <c r="BM106" i="1"/>
  <c r="BM110" i="1" s="1"/>
  <c r="BM105" i="1"/>
  <c r="BK105" i="1"/>
  <c r="BF105" i="1"/>
  <c r="BB105" i="1"/>
  <c r="BA105" i="1"/>
  <c r="BZ103" i="1"/>
  <c r="BT103" i="1"/>
  <c r="BS103" i="1"/>
  <c r="BO103" i="1"/>
  <c r="BF103" i="1"/>
  <c r="BF11" i="1"/>
  <c r="BA103" i="1"/>
  <c r="AZ103" i="1"/>
  <c r="AY103" i="1"/>
  <c r="BY103" i="1"/>
  <c r="BV103" i="1"/>
  <c r="BM102" i="1"/>
  <c r="BW103" i="1"/>
  <c r="BW107" i="1"/>
  <c r="BW110" i="1"/>
  <c r="BU103" i="1"/>
  <c r="BU11" i="1"/>
  <c r="BR103" i="1"/>
  <c r="BQ103" i="1"/>
  <c r="BM101" i="1"/>
  <c r="BM103" i="1"/>
  <c r="BK101" i="1"/>
  <c r="BK103" i="1"/>
  <c r="BG103" i="1"/>
  <c r="BD103" i="1"/>
  <c r="BD11" i="1"/>
  <c r="AX103" i="1"/>
  <c r="AW103" i="1"/>
  <c r="AW11" i="1"/>
  <c r="AT103" i="1"/>
  <c r="AT11" i="1"/>
  <c r="BM100" i="1"/>
  <c r="BK100" i="1"/>
  <c r="BF100" i="1"/>
  <c r="BB100" i="1"/>
  <c r="BA100" i="1"/>
  <c r="BZ98" i="1"/>
  <c r="BY98" i="1"/>
  <c r="BX98" i="1"/>
  <c r="BQ98" i="1"/>
  <c r="BO98" i="1"/>
  <c r="BG98" i="1"/>
  <c r="BF98" i="1"/>
  <c r="BA98" i="1"/>
  <c r="BM97" i="1"/>
  <c r="BK97" i="1"/>
  <c r="BB97" i="1"/>
  <c r="AU48" i="2"/>
  <c r="BM96" i="1"/>
  <c r="BK96" i="1"/>
  <c r="BB96" i="1"/>
  <c r="BM95" i="1"/>
  <c r="BK95" i="1"/>
  <c r="BB95" i="1"/>
  <c r="BM94" i="1"/>
  <c r="BK94" i="1"/>
  <c r="BB94" i="1"/>
  <c r="AU98" i="1"/>
  <c r="BM93" i="1"/>
  <c r="BK93" i="1"/>
  <c r="BB93" i="1"/>
  <c r="BW98" i="1"/>
  <c r="BS98" i="1"/>
  <c r="BR98" i="1"/>
  <c r="BP98" i="1"/>
  <c r="BM92" i="1"/>
  <c r="BK92" i="1"/>
  <c r="BD98" i="1"/>
  <c r="BB92" i="1"/>
  <c r="BB98" i="1"/>
  <c r="AZ98" i="1"/>
  <c r="AY98" i="1"/>
  <c r="AX98" i="1"/>
  <c r="AW98" i="1"/>
  <c r="AT98" i="1"/>
  <c r="BM91" i="1"/>
  <c r="BK91" i="1"/>
  <c r="BF91" i="1"/>
  <c r="BB91" i="1"/>
  <c r="BA91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K89" i="1"/>
  <c r="BF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BG88" i="1"/>
  <c r="BM88" i="1"/>
  <c r="BG87" i="1"/>
  <c r="BM87" i="1"/>
  <c r="BG86" i="1"/>
  <c r="BM86" i="1"/>
  <c r="BG84" i="1"/>
  <c r="BM84" i="1" s="1"/>
  <c r="BM89" i="1" s="1"/>
  <c r="BM83" i="1"/>
  <c r="BK83" i="1"/>
  <c r="BF83" i="1"/>
  <c r="BB83" i="1"/>
  <c r="BA83" i="1"/>
  <c r="BS81" i="1"/>
  <c r="BO81" i="1"/>
  <c r="BG81" i="1"/>
  <c r="BF81" i="1"/>
  <c r="BA81" i="1"/>
  <c r="AZ81" i="1"/>
  <c r="BM80" i="1"/>
  <c r="BK80" i="1"/>
  <c r="BB80" i="1"/>
  <c r="BM79" i="1"/>
  <c r="BK79" i="1"/>
  <c r="BB79" i="1"/>
  <c r="BM78" i="1"/>
  <c r="BK78" i="1"/>
  <c r="BB78" i="1"/>
  <c r="BU81" i="1"/>
  <c r="BM77" i="1"/>
  <c r="BK77" i="1"/>
  <c r="BD81" i="1"/>
  <c r="BB77" i="1"/>
  <c r="AU81" i="1"/>
  <c r="BX81" i="1"/>
  <c r="BT81" i="1"/>
  <c r="BQ81" i="1"/>
  <c r="BM76" i="1"/>
  <c r="BK76" i="1"/>
  <c r="AX81" i="1"/>
  <c r="AT81" i="1"/>
  <c r="BZ81" i="1"/>
  <c r="BY81" i="1"/>
  <c r="BW81" i="1"/>
  <c r="BV81" i="1"/>
  <c r="BR81" i="1"/>
  <c r="BP81" i="1"/>
  <c r="BN81" i="1"/>
  <c r="BN107" i="1"/>
  <c r="BN110" i="1"/>
  <c r="BN101" i="1"/>
  <c r="BN103" i="1"/>
  <c r="BM75" i="1"/>
  <c r="BM81" i="1" s="1"/>
  <c r="BK75" i="1"/>
  <c r="BK81" i="1"/>
  <c r="BB75" i="1"/>
  <c r="AY81" i="1"/>
  <c r="AW81" i="1"/>
  <c r="BM74" i="1"/>
  <c r="BK74" i="1"/>
  <c r="BF74" i="1"/>
  <c r="BB74" i="1"/>
  <c r="BA74" i="1"/>
  <c r="BS72" i="1"/>
  <c r="BR72" i="1"/>
  <c r="BQ72" i="1"/>
  <c r="BP72" i="1"/>
  <c r="BO72" i="1"/>
  <c r="BN72" i="1"/>
  <c r="BK72" i="1"/>
  <c r="BJ72" i="1"/>
  <c r="BI72" i="1"/>
  <c r="BF72" i="1"/>
  <c r="BD72" i="1"/>
  <c r="BA72" i="1"/>
  <c r="AY72" i="1"/>
  <c r="AS72" i="1"/>
  <c r="BL71" i="1"/>
  <c r="BG71" i="1"/>
  <c r="BM71" i="1"/>
  <c r="BB71" i="1"/>
  <c r="BL70" i="1"/>
  <c r="BG70" i="1"/>
  <c r="BM70" i="1"/>
  <c r="BB70" i="1"/>
  <c r="AZ72" i="1"/>
  <c r="BY72" i="1"/>
  <c r="BQ48" i="2"/>
  <c r="BV72" i="1"/>
  <c r="BU72" i="1"/>
  <c r="BL69" i="1"/>
  <c r="BG69" i="1"/>
  <c r="BM69" i="1"/>
  <c r="BB69" i="1"/>
  <c r="AV72" i="1"/>
  <c r="BB68" i="1"/>
  <c r="AX72" i="1"/>
  <c r="BZ72" i="1"/>
  <c r="BR48" i="2"/>
  <c r="BX72" i="1"/>
  <c r="BP48" i="2"/>
  <c r="BW72" i="1"/>
  <c r="BO48" i="2"/>
  <c r="BT72" i="1"/>
  <c r="BL67" i="1"/>
  <c r="BG67" i="1"/>
  <c r="BM67" i="1"/>
  <c r="BM72" i="1"/>
  <c r="BM66" i="1"/>
  <c r="BL66" i="1"/>
  <c r="BK66" i="1"/>
  <c r="BJ66" i="1"/>
  <c r="BF66" i="1"/>
  <c r="BB66" i="1"/>
  <c r="BA66" i="1"/>
  <c r="BY41" i="1"/>
  <c r="BT41" i="1"/>
  <c r="BL64" i="1"/>
  <c r="BL41" i="1"/>
  <c r="BG64" i="1"/>
  <c r="BM64" i="1" s="1"/>
  <c r="AY41" i="1"/>
  <c r="AW41" i="1"/>
  <c r="AV41" i="1"/>
  <c r="BM63" i="1"/>
  <c r="BL63" i="1"/>
  <c r="BK63" i="1"/>
  <c r="BJ63" i="1"/>
  <c r="BF63" i="1"/>
  <c r="BB63" i="1"/>
  <c r="BA63" i="1"/>
  <c r="BX61" i="1"/>
  <c r="BW61" i="1"/>
  <c r="BV61" i="1"/>
  <c r="BV40" i="1"/>
  <c r="BJ74" i="3"/>
  <c r="BU61" i="1"/>
  <c r="BT61" i="1"/>
  <c r="BT40" i="1"/>
  <c r="BF74" i="3"/>
  <c r="BS61" i="1"/>
  <c r="BR61" i="1"/>
  <c r="BQ61" i="1"/>
  <c r="BP61" i="1"/>
  <c r="BO61" i="1"/>
  <c r="BN61" i="1"/>
  <c r="BN40" i="1"/>
  <c r="BK61" i="1"/>
  <c r="BK40" i="1"/>
  <c r="BJ61" i="1"/>
  <c r="BI61" i="1"/>
  <c r="BL61" i="1" s="1"/>
  <c r="BF61" i="1"/>
  <c r="BA61" i="1"/>
  <c r="AV61" i="1"/>
  <c r="AV40" i="1"/>
  <c r="AD74" i="3"/>
  <c r="AD71" i="3"/>
  <c r="AU61" i="1"/>
  <c r="BM60" i="1"/>
  <c r="BM59" i="1"/>
  <c r="BM58" i="1"/>
  <c r="BZ61" i="1"/>
  <c r="BZ40" i="1"/>
  <c r="BR74" i="3"/>
  <c r="BG56" i="1"/>
  <c r="BD61" i="1"/>
  <c r="BD40" i="1"/>
  <c r="AP74" i="3"/>
  <c r="AP71" i="3"/>
  <c r="AX61" i="1"/>
  <c r="AX40" i="1"/>
  <c r="AH74" i="3"/>
  <c r="AH71" i="3"/>
  <c r="BL55" i="1"/>
  <c r="BG55" i="1"/>
  <c r="AZ61" i="1"/>
  <c r="AY61" i="1"/>
  <c r="AY40" i="1"/>
  <c r="AJ74" i="3"/>
  <c r="AJ71" i="3"/>
  <c r="AW61" i="1"/>
  <c r="AW40" i="1"/>
  <c r="AF74" i="3"/>
  <c r="AF71" i="3"/>
  <c r="AT61" i="1"/>
  <c r="AT40" i="1"/>
  <c r="Z74" i="3"/>
  <c r="Z71" i="3"/>
  <c r="BM54" i="1"/>
  <c r="BL54" i="1"/>
  <c r="BK54" i="1"/>
  <c r="BJ54" i="1"/>
  <c r="BF54" i="1"/>
  <c r="BB54" i="1"/>
  <c r="BA54" i="1"/>
  <c r="BX52" i="1"/>
  <c r="BN73" i="3"/>
  <c r="BN69" i="3"/>
  <c r="BW52" i="1"/>
  <c r="BL73" i="3"/>
  <c r="BL69" i="3"/>
  <c r="BU52" i="1"/>
  <c r="BH73" i="3"/>
  <c r="BH69" i="3"/>
  <c r="BT52" i="1"/>
  <c r="BS52" i="1"/>
  <c r="BD73" i="3"/>
  <c r="BD69" i="3"/>
  <c r="BR52" i="1"/>
  <c r="BB73" i="3"/>
  <c r="BQ52" i="1"/>
  <c r="BP52" i="1"/>
  <c r="AX73" i="3"/>
  <c r="AX69" i="3"/>
  <c r="BO52" i="1"/>
  <c r="AV73" i="3"/>
  <c r="AV69" i="3"/>
  <c r="BN52" i="1"/>
  <c r="BK52" i="1"/>
  <c r="BJ52" i="1"/>
  <c r="BI52" i="1"/>
  <c r="BI39" i="1"/>
  <c r="BF52" i="1"/>
  <c r="BA52" i="1"/>
  <c r="BG51" i="1"/>
  <c r="BM51" i="1"/>
  <c r="BG50" i="1"/>
  <c r="BM50" i="1" s="1"/>
  <c r="BB50" i="1"/>
  <c r="BG49" i="1"/>
  <c r="BM49" i="1" s="1"/>
  <c r="BB49" i="1"/>
  <c r="AW52" i="1"/>
  <c r="AW39" i="1"/>
  <c r="AW42" i="1"/>
  <c r="AW8" i="1"/>
  <c r="BG48" i="1"/>
  <c r="BM48" i="1"/>
  <c r="BB48" i="1"/>
  <c r="BY52" i="1"/>
  <c r="BG47" i="1"/>
  <c r="BB47" i="1"/>
  <c r="AY52" i="1"/>
  <c r="AY39" i="1"/>
  <c r="AY42" i="1"/>
  <c r="AY8" i="1"/>
  <c r="AV52" i="1"/>
  <c r="AT52" i="1"/>
  <c r="AT39" i="1"/>
  <c r="BG46" i="1"/>
  <c r="BM46" i="1" s="1"/>
  <c r="BB46" i="1"/>
  <c r="BZ52" i="1"/>
  <c r="BR73" i="3"/>
  <c r="BL45" i="1"/>
  <c r="BG45" i="1"/>
  <c r="BM45" i="1" s="1"/>
  <c r="BD52" i="1"/>
  <c r="BB45" i="1"/>
  <c r="BB52" i="1" s="1"/>
  <c r="AX52" i="1"/>
  <c r="AX39" i="1"/>
  <c r="AU52" i="1"/>
  <c r="AU39" i="1"/>
  <c r="BM44" i="1"/>
  <c r="BL44" i="1"/>
  <c r="BK44" i="1"/>
  <c r="BJ44" i="1"/>
  <c r="BF44" i="1"/>
  <c r="BB44" i="1"/>
  <c r="BA44" i="1"/>
  <c r="BA42" i="1"/>
  <c r="BZ41" i="1"/>
  <c r="BX41" i="1"/>
  <c r="BW41" i="1"/>
  <c r="BV41" i="1"/>
  <c r="BU41" i="1"/>
  <c r="BS41" i="1"/>
  <c r="BR41" i="1"/>
  <c r="BQ41" i="1"/>
  <c r="BO41" i="1"/>
  <c r="BN64" i="1"/>
  <c r="BM41" i="1"/>
  <c r="BK41" i="1"/>
  <c r="BJ41" i="1"/>
  <c r="BI41" i="1"/>
  <c r="BG41" i="1"/>
  <c r="BF41" i="1"/>
  <c r="BD41" i="1"/>
  <c r="BC41" i="1"/>
  <c r="BB41" i="1"/>
  <c r="AZ41" i="1"/>
  <c r="AX41" i="1"/>
  <c r="AX42" i="1" s="1"/>
  <c r="AX8" i="1" s="1"/>
  <c r="AU41" i="1"/>
  <c r="AT41" i="1"/>
  <c r="AS41" i="1"/>
  <c r="BX40" i="1"/>
  <c r="BN74" i="3"/>
  <c r="BW40" i="1"/>
  <c r="BL74" i="3"/>
  <c r="BU40" i="1"/>
  <c r="BH74" i="3"/>
  <c r="BS40" i="1"/>
  <c r="BD74" i="3"/>
  <c r="BR40" i="1"/>
  <c r="BB74" i="3"/>
  <c r="BQ40" i="1"/>
  <c r="AZ74" i="3"/>
  <c r="BP40" i="1"/>
  <c r="AX74" i="3"/>
  <c r="BO40" i="1"/>
  <c r="AV74" i="3"/>
  <c r="BL40" i="1"/>
  <c r="BJ40" i="1"/>
  <c r="BI40" i="1"/>
  <c r="BF40" i="1"/>
  <c r="AZ40" i="1"/>
  <c r="AL74" i="3"/>
  <c r="AL71" i="3"/>
  <c r="AU40" i="1"/>
  <c r="AB74" i="3"/>
  <c r="AB71" i="3"/>
  <c r="AS40" i="1"/>
  <c r="BX39" i="1"/>
  <c r="BX42" i="1" s="1"/>
  <c r="BX8" i="1" s="1"/>
  <c r="BS39" i="1"/>
  <c r="BS42" i="1"/>
  <c r="BR39" i="1"/>
  <c r="BR42" i="1"/>
  <c r="BR8" i="1"/>
  <c r="BP39" i="1"/>
  <c r="BO39" i="1"/>
  <c r="BO42" i="1"/>
  <c r="BO8" i="1"/>
  <c r="BN39" i="1"/>
  <c r="BN42" i="1" s="1"/>
  <c r="BN8" i="1" s="1"/>
  <c r="BK39" i="1"/>
  <c r="BJ39" i="1"/>
  <c r="BJ42" i="1"/>
  <c r="BF39" i="1"/>
  <c r="AV39" i="1"/>
  <c r="AV42" i="1"/>
  <c r="AV8" i="1"/>
  <c r="AS39" i="1"/>
  <c r="BM38" i="1"/>
  <c r="BL38" i="1"/>
  <c r="BK38" i="1"/>
  <c r="BJ38" i="1"/>
  <c r="BF38" i="1"/>
  <c r="BB38" i="1"/>
  <c r="BA38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K36" i="1"/>
  <c r="BI36" i="1"/>
  <c r="BL36" i="1" s="1"/>
  <c r="BM32" i="1"/>
  <c r="BM31" i="1"/>
  <c r="BM36" i="1"/>
  <c r="BL31" i="1"/>
  <c r="BM30" i="1"/>
  <c r="BL30" i="1"/>
  <c r="BK30" i="1"/>
  <c r="BJ30" i="1"/>
  <c r="BZ28" i="1"/>
  <c r="BZ9" i="1" s="1"/>
  <c r="BY28" i="1"/>
  <c r="BY9" i="1"/>
  <c r="BX28" i="1"/>
  <c r="BW28" i="1"/>
  <c r="BW9" i="1"/>
  <c r="BV28" i="1"/>
  <c r="BU28" i="1"/>
  <c r="BT28" i="1"/>
  <c r="BS28" i="1"/>
  <c r="BR28" i="1"/>
  <c r="BR9" i="1" s="1"/>
  <c r="BQ28" i="1"/>
  <c r="BQ9" i="1"/>
  <c r="BP28" i="1"/>
  <c r="BO28" i="1"/>
  <c r="BO9" i="1"/>
  <c r="BN28" i="1"/>
  <c r="BK28" i="1"/>
  <c r="BI28" i="1"/>
  <c r="BL28" i="1" s="1"/>
  <c r="BF28" i="1"/>
  <c r="BB28" i="1"/>
  <c r="BA28" i="1"/>
  <c r="AZ28" i="1"/>
  <c r="AZ9" i="1"/>
  <c r="AV28" i="1"/>
  <c r="AV9" i="1"/>
  <c r="BG26" i="1"/>
  <c r="BM26" i="1" s="1"/>
  <c r="BG25" i="1"/>
  <c r="BM25" i="1" s="1"/>
  <c r="BG24" i="1"/>
  <c r="BM24" i="1"/>
  <c r="BL23" i="1"/>
  <c r="BG23" i="1"/>
  <c r="BM23" i="1" s="1"/>
  <c r="BM28" i="1" s="1"/>
  <c r="BM9" i="1" s="1"/>
  <c r="BD28" i="1"/>
  <c r="BD9" i="1"/>
  <c r="AY28" i="1"/>
  <c r="AY9" i="1"/>
  <c r="AX28" i="1"/>
  <c r="AX9" i="1"/>
  <c r="AW28" i="1"/>
  <c r="AW9" i="1"/>
  <c r="AT28" i="1"/>
  <c r="AT9" i="1"/>
  <c r="BM22" i="1"/>
  <c r="BL22" i="1"/>
  <c r="BK22" i="1"/>
  <c r="BJ22" i="1"/>
  <c r="BF22" i="1"/>
  <c r="BB22" i="1"/>
  <c r="BA22" i="1"/>
  <c r="BU7" i="1"/>
  <c r="BL20" i="1"/>
  <c r="BL7" i="1"/>
  <c r="BM19" i="1"/>
  <c r="BL19" i="1"/>
  <c r="BK19" i="1"/>
  <c r="BJ19" i="1"/>
  <c r="BZ17" i="1"/>
  <c r="BR39" i="3"/>
  <c r="BY17" i="1"/>
  <c r="BP39" i="3"/>
  <c r="BX17" i="1"/>
  <c r="BN39" i="3"/>
  <c r="BW17" i="1"/>
  <c r="BL39" i="3"/>
  <c r="BV17" i="1"/>
  <c r="BU17" i="1"/>
  <c r="BH39" i="3"/>
  <c r="BT17" i="1"/>
  <c r="BF39" i="3"/>
  <c r="BS17" i="1"/>
  <c r="BD39" i="3"/>
  <c r="BR17" i="1"/>
  <c r="BB39" i="3"/>
  <c r="BQ17" i="1"/>
  <c r="AZ39" i="3"/>
  <c r="BP17" i="1"/>
  <c r="AX39" i="3"/>
  <c r="BO17" i="1"/>
  <c r="AV39" i="3"/>
  <c r="BN17" i="1"/>
  <c r="BK17" i="1"/>
  <c r="BJ17" i="1"/>
  <c r="BI17" i="1"/>
  <c r="BF17" i="1"/>
  <c r="BD17" i="1"/>
  <c r="AP39" i="3"/>
  <c r="BC17" i="1"/>
  <c r="AN39" i="3"/>
  <c r="BB17" i="1"/>
  <c r="BA17" i="1"/>
  <c r="AZ17" i="1"/>
  <c r="AL39" i="3"/>
  <c r="AY17" i="1"/>
  <c r="AJ39" i="3"/>
  <c r="AX17" i="1"/>
  <c r="AH39" i="3"/>
  <c r="AT17" i="1"/>
  <c r="Z39" i="3"/>
  <c r="AS17" i="1"/>
  <c r="BL15" i="1"/>
  <c r="BG15" i="1"/>
  <c r="BM15" i="1" s="1"/>
  <c r="AV17" i="1"/>
  <c r="AU17" i="1"/>
  <c r="BL14" i="1"/>
  <c r="BL17" i="1" s="1"/>
  <c r="BL6" i="1" s="1"/>
  <c r="BG14" i="1"/>
  <c r="BG17" i="1" s="1"/>
  <c r="AR39" i="3" s="1"/>
  <c r="BM14" i="1"/>
  <c r="BM17" i="1"/>
  <c r="AW17" i="1"/>
  <c r="AF39" i="3"/>
  <c r="BM13" i="1"/>
  <c r="BL13" i="1"/>
  <c r="BK13" i="1"/>
  <c r="BJ13" i="1"/>
  <c r="BF13" i="1"/>
  <c r="BB13" i="1"/>
  <c r="BA13" i="1"/>
  <c r="BZ11" i="1"/>
  <c r="BY11" i="1"/>
  <c r="BW11" i="1"/>
  <c r="BV11" i="1"/>
  <c r="BT11" i="1"/>
  <c r="BS11" i="1"/>
  <c r="BR11" i="1"/>
  <c r="BQ11" i="1"/>
  <c r="BO11" i="1"/>
  <c r="BN11" i="1"/>
  <c r="BM11" i="1"/>
  <c r="BK11" i="1"/>
  <c r="BI11" i="1"/>
  <c r="BG11" i="1"/>
  <c r="BA11" i="1"/>
  <c r="AZ11" i="1"/>
  <c r="AY11" i="1"/>
  <c r="AX11" i="1"/>
  <c r="AS11" i="1"/>
  <c r="BZ10" i="1"/>
  <c r="BY10" i="1"/>
  <c r="BX10" i="1"/>
  <c r="BW10" i="1"/>
  <c r="BU10" i="1"/>
  <c r="BT10" i="1"/>
  <c r="BS10" i="1"/>
  <c r="BR10" i="1"/>
  <c r="BQ10" i="1"/>
  <c r="BP10" i="1"/>
  <c r="BO10" i="1"/>
  <c r="BM10" i="1"/>
  <c r="BK10" i="1"/>
  <c r="BI10" i="1"/>
  <c r="BF10" i="1"/>
  <c r="BD10" i="1"/>
  <c r="AS10" i="1"/>
  <c r="BX9" i="1"/>
  <c r="BV9" i="1"/>
  <c r="BU9" i="1"/>
  <c r="BT9" i="1"/>
  <c r="BS9" i="1"/>
  <c r="BP9" i="1"/>
  <c r="BN9" i="1"/>
  <c r="BL9" i="1"/>
  <c r="BK9" i="1"/>
  <c r="BI9" i="1"/>
  <c r="BF9" i="1"/>
  <c r="BB9" i="1"/>
  <c r="BA9" i="1"/>
  <c r="AS9" i="1"/>
  <c r="BS8" i="1"/>
  <c r="BA8" i="1"/>
  <c r="BZ7" i="1"/>
  <c r="BY7" i="1"/>
  <c r="BX7" i="1"/>
  <c r="BW7" i="1"/>
  <c r="BV7" i="1"/>
  <c r="BT7" i="1"/>
  <c r="BS7" i="1"/>
  <c r="BR7" i="1"/>
  <c r="BQ7" i="1"/>
  <c r="BP7" i="1"/>
  <c r="BO7" i="1"/>
  <c r="BN7" i="1"/>
  <c r="BI7" i="1"/>
  <c r="BY6" i="1"/>
  <c r="BW6" i="1"/>
  <c r="BV6" i="1"/>
  <c r="BU6" i="1"/>
  <c r="BT6" i="1"/>
  <c r="BS6" i="1"/>
  <c r="BQ6" i="1"/>
  <c r="BO6" i="1"/>
  <c r="BN6" i="1"/>
  <c r="BK6" i="1"/>
  <c r="BI6" i="1"/>
  <c r="BF6" i="1"/>
  <c r="BC6" i="1"/>
  <c r="BB6" i="1"/>
  <c r="BA6" i="1"/>
  <c r="AZ6" i="1"/>
  <c r="AY6" i="1"/>
  <c r="AT6" i="1"/>
  <c r="AS6" i="1"/>
  <c r="BP5" i="1"/>
  <c r="BP38" i="1" s="1"/>
  <c r="BO5" i="1"/>
  <c r="BO105" i="1" s="1"/>
  <c r="BN5" i="1"/>
  <c r="BN19" i="1" s="1"/>
  <c r="AT5" i="1"/>
  <c r="AT38" i="1"/>
  <c r="AM1" i="1"/>
  <c r="AK1" i="1"/>
  <c r="AI1" i="1"/>
  <c r="AH1" i="1"/>
  <c r="AG1" i="1"/>
  <c r="AF1" i="1"/>
  <c r="AE1" i="1"/>
  <c r="AD1" i="1"/>
  <c r="AC1" i="1"/>
  <c r="AA1" i="1"/>
  <c r="Z1" i="1"/>
  <c r="Y1" i="1"/>
  <c r="X1" i="1"/>
  <c r="W1" i="1"/>
  <c r="V1" i="1"/>
  <c r="U1" i="1"/>
  <c r="T1" i="1"/>
  <c r="S1" i="1"/>
  <c r="R1" i="1"/>
  <c r="Q1" i="1"/>
  <c r="P1" i="1"/>
  <c r="N1" i="1"/>
  <c r="M1" i="1"/>
  <c r="L1" i="1"/>
  <c r="K1" i="1"/>
  <c r="J1" i="1"/>
  <c r="I1" i="1"/>
  <c r="H1" i="1"/>
  <c r="G1" i="1"/>
  <c r="F1" i="1"/>
  <c r="E1" i="1"/>
  <c r="D1" i="1"/>
  <c r="C1" i="1"/>
  <c r="A1" i="1"/>
  <c r="Z73" i="3"/>
  <c r="Z69" i="3"/>
  <c r="AT42" i="1"/>
  <c r="AT8" i="1"/>
  <c r="BV10" i="1"/>
  <c r="AD39" i="3"/>
  <c r="AV6" i="1"/>
  <c r="AT39" i="3"/>
  <c r="BM6" i="1"/>
  <c r="AB73" i="3"/>
  <c r="AB69" i="3"/>
  <c r="AU42" i="1"/>
  <c r="AU8" i="1"/>
  <c r="BP73" i="3"/>
  <c r="BP69" i="3"/>
  <c r="BY39" i="1"/>
  <c r="AB39" i="3"/>
  <c r="AU6" i="1"/>
  <c r="BG28" i="1"/>
  <c r="BG9" i="1"/>
  <c r="BP49" i="2"/>
  <c r="BP47" i="2"/>
  <c r="BP81" i="2"/>
  <c r="AW71" i="2"/>
  <c r="AW13" i="2"/>
  <c r="BH71" i="2"/>
  <c r="BH13" i="2"/>
  <c r="BK72" i="2"/>
  <c r="BK14" i="2"/>
  <c r="BV52" i="1"/>
  <c r="BC52" i="1"/>
  <c r="AQ48" i="2"/>
  <c r="AQ49" i="2"/>
  <c r="AQ47" i="2" s="1"/>
  <c r="AQ81" i="2" s="1"/>
  <c r="AT72" i="1"/>
  <c r="AY48" i="2"/>
  <c r="AY49" i="2"/>
  <c r="AY47" i="2" s="1"/>
  <c r="AY81" i="2" s="1"/>
  <c r="AV81" i="1"/>
  <c r="AV98" i="1"/>
  <c r="BJ72" i="2"/>
  <c r="BJ14" i="2"/>
  <c r="AT100" i="1"/>
  <c r="AT91" i="1"/>
  <c r="AT112" i="1"/>
  <c r="AT83" i="1"/>
  <c r="AT74" i="1"/>
  <c r="AT66" i="1"/>
  <c r="AT105" i="1"/>
  <c r="AT54" i="1"/>
  <c r="AT44" i="1"/>
  <c r="AT22" i="1"/>
  <c r="BC28" i="1"/>
  <c r="BC9" i="1"/>
  <c r="AZ52" i="1"/>
  <c r="AZ39" i="1"/>
  <c r="AZ42" i="1"/>
  <c r="AZ8" i="1"/>
  <c r="BO54" i="1"/>
  <c r="AR48" i="2"/>
  <c r="AR49" i="2"/>
  <c r="AU72" i="1"/>
  <c r="BR49" i="2"/>
  <c r="BR47" i="2" s="1"/>
  <c r="BR81" i="2" s="1"/>
  <c r="AQ5" i="2"/>
  <c r="AQ9" i="2"/>
  <c r="AQ8" i="2"/>
  <c r="AY5" i="2"/>
  <c r="AY9" i="2"/>
  <c r="AY8" i="2"/>
  <c r="BE45" i="2"/>
  <c r="BE44" i="2"/>
  <c r="BE80" i="2"/>
  <c r="BD45" i="2"/>
  <c r="BD44" i="2"/>
  <c r="BD80" i="2"/>
  <c r="BA44" i="2"/>
  <c r="BA80" i="2"/>
  <c r="AT44" i="2"/>
  <c r="AT80" i="2"/>
  <c r="AU46" i="2"/>
  <c r="AV46" i="2"/>
  <c r="AW46" i="2"/>
  <c r="BP22" i="1"/>
  <c r="BF42" i="1"/>
  <c r="BF8" i="1"/>
  <c r="BI42" i="1"/>
  <c r="BI8" i="1"/>
  <c r="BL46" i="2"/>
  <c r="BL44" i="2"/>
  <c r="BL80" i="2"/>
  <c r="AZ73" i="3"/>
  <c r="AZ69" i="3"/>
  <c r="BQ39" i="1"/>
  <c r="BQ42" i="1"/>
  <c r="BQ8" i="1"/>
  <c r="AT63" i="1"/>
  <c r="BL72" i="1"/>
  <c r="BL10" i="1"/>
  <c r="BN112" i="1"/>
  <c r="BD6" i="1"/>
  <c r="AU28" i="1"/>
  <c r="AU9" i="1"/>
  <c r="BU39" i="1"/>
  <c r="BU42" i="1"/>
  <c r="BU8" i="1"/>
  <c r="BP42" i="1"/>
  <c r="BP8" i="1"/>
  <c r="BG52" i="1"/>
  <c r="BM47" i="1"/>
  <c r="BM52" i="1" s="1"/>
  <c r="AW72" i="1"/>
  <c r="AX49" i="2"/>
  <c r="AX48" i="2"/>
  <c r="BC72" i="1"/>
  <c r="BC10" i="1"/>
  <c r="BB67" i="1"/>
  <c r="BB72" i="1"/>
  <c r="AU5" i="1"/>
  <c r="BO74" i="1"/>
  <c r="BO13" i="1"/>
  <c r="AW6" i="1"/>
  <c r="BP6" i="1"/>
  <c r="BX6" i="1"/>
  <c r="AS42" i="1"/>
  <c r="AS8" i="1"/>
  <c r="BK42" i="1"/>
  <c r="BK8" i="1"/>
  <c r="BW39" i="1"/>
  <c r="BW42" i="1"/>
  <c r="BW8" i="1"/>
  <c r="AP73" i="3"/>
  <c r="AP69" i="3"/>
  <c r="BD39" i="1"/>
  <c r="BD42" i="1"/>
  <c r="BD8" i="1"/>
  <c r="BY61" i="1"/>
  <c r="BY40" i="1"/>
  <c r="BY42" i="1" s="1"/>
  <c r="BY8" i="1" s="1"/>
  <c r="BP74" i="3"/>
  <c r="BP66" i="1"/>
  <c r="BB76" i="1"/>
  <c r="BB81" i="1"/>
  <c r="BC81" i="1"/>
  <c r="BA13" i="2"/>
  <c r="BA12" i="2"/>
  <c r="BA7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D21" i="2"/>
  <c r="BA21" i="2"/>
  <c r="AZ21" i="2"/>
  <c r="AX6" i="1"/>
  <c r="BG6" i="1"/>
  <c r="BN10" i="1"/>
  <c r="BJ39" i="3"/>
  <c r="BN10" i="2"/>
  <c r="BL52" i="1"/>
  <c r="BL39" i="1"/>
  <c r="BF73" i="3"/>
  <c r="BF69" i="3"/>
  <c r="BT39" i="1"/>
  <c r="BT42" i="1"/>
  <c r="BT8" i="1"/>
  <c r="AV48" i="2"/>
  <c r="AV49" i="2"/>
  <c r="AV47" i="2" s="1"/>
  <c r="AV81" i="2" s="1"/>
  <c r="BQ49" i="2"/>
  <c r="BQ47" i="2" s="1"/>
  <c r="BQ81" i="2" s="1"/>
  <c r="BO72" i="2"/>
  <c r="BO14" i="2"/>
  <c r="AS72" i="2"/>
  <c r="AS14" i="2"/>
  <c r="BP83" i="1"/>
  <c r="BP54" i="1"/>
  <c r="BP105" i="1"/>
  <c r="BQ5" i="1"/>
  <c r="BR6" i="1"/>
  <c r="BZ6" i="1"/>
  <c r="AT13" i="1"/>
  <c r="BO19" i="1"/>
  <c r="BZ39" i="1"/>
  <c r="BZ42" i="1"/>
  <c r="BZ8" i="1"/>
  <c r="BB55" i="1"/>
  <c r="BB61" i="1"/>
  <c r="BC61" i="1"/>
  <c r="BC40" i="1"/>
  <c r="BO49" i="2"/>
  <c r="BO47" i="2"/>
  <c r="BO81" i="2"/>
  <c r="BG89" i="1"/>
  <c r="BG72" i="2"/>
  <c r="BG14" i="2"/>
  <c r="AT14" i="2"/>
  <c r="AW49" i="2"/>
  <c r="AW48" i="2"/>
  <c r="AZ48" i="2"/>
  <c r="BG48" i="2"/>
  <c r="BT98" i="1"/>
  <c r="BL48" i="2" s="1"/>
  <c r="AU103" i="1"/>
  <c r="AU11" i="1"/>
  <c r="BG117" i="1"/>
  <c r="BA20" i="2"/>
  <c r="BG5" i="2"/>
  <c r="BD71" i="2"/>
  <c r="BD13" i="2"/>
  <c r="AU9" i="2"/>
  <c r="AU8" i="2"/>
  <c r="BG72" i="1"/>
  <c r="BH48" i="2"/>
  <c r="BK98" i="1"/>
  <c r="BD48" i="2"/>
  <c r="BU98" i="1"/>
  <c r="BM48" i="2"/>
  <c r="BC98" i="1"/>
  <c r="AV103" i="1"/>
  <c r="AV11" i="1"/>
  <c r="BM117" i="1"/>
  <c r="BE5" i="2"/>
  <c r="BM5" i="2"/>
  <c r="BL71" i="2"/>
  <c r="BL13" i="2"/>
  <c r="BL12" i="2"/>
  <c r="BL73" i="2"/>
  <c r="BM8" i="2"/>
  <c r="AW14" i="2"/>
  <c r="AW12" i="2" s="1"/>
  <c r="AU59" i="2"/>
  <c r="AU82" i="2"/>
  <c r="AZ72" i="2"/>
  <c r="BI48" i="2"/>
  <c r="BM98" i="1"/>
  <c r="BE48" i="2" s="1"/>
  <c r="BV98" i="1"/>
  <c r="BN48" i="2"/>
  <c r="BX103" i="1"/>
  <c r="AR71" i="2"/>
  <c r="AR13" i="2"/>
  <c r="BJ71" i="2"/>
  <c r="BJ13" i="2"/>
  <c r="AT71" i="2"/>
  <c r="AT13" i="2"/>
  <c r="BF5" i="2"/>
  <c r="BN5" i="2"/>
  <c r="BN9" i="2"/>
  <c r="BN8" i="2"/>
  <c r="AU13" i="2"/>
  <c r="BJ48" i="2"/>
  <c r="BN98" i="1"/>
  <c r="BF48" i="2"/>
  <c r="BP103" i="1"/>
  <c r="AS71" i="2"/>
  <c r="AS13" i="2"/>
  <c r="BK71" i="2"/>
  <c r="BK13" i="2"/>
  <c r="BK12" i="2"/>
  <c r="BK73" i="2"/>
  <c r="BR72" i="2"/>
  <c r="BR14" i="2"/>
  <c r="BK18" i="2"/>
  <c r="BK75" i="2"/>
  <c r="AS48" i="2"/>
  <c r="AS49" i="2"/>
  <c r="AS47" i="2" s="1"/>
  <c r="AS81" i="2" s="1"/>
  <c r="BK48" i="2"/>
  <c r="BO5" i="2"/>
  <c r="AV5" i="2"/>
  <c r="AV9" i="2"/>
  <c r="AV8" i="2"/>
  <c r="BH72" i="2"/>
  <c r="BH14" i="2"/>
  <c r="BH12" i="2" s="1"/>
  <c r="BH73" i="2" s="1"/>
  <c r="BP72" i="2"/>
  <c r="BP14" i="2"/>
  <c r="AX13" i="2"/>
  <c r="BP13" i="2"/>
  <c r="BP12" i="2"/>
  <c r="BP73" i="2"/>
  <c r="AS15" i="2"/>
  <c r="AS74" i="2"/>
  <c r="BE23" i="2"/>
  <c r="BE22" i="2"/>
  <c r="BE76" i="2"/>
  <c r="AT49" i="2"/>
  <c r="BI9" i="2"/>
  <c r="BI8" i="2"/>
  <c r="BI5" i="2"/>
  <c r="BQ9" i="2"/>
  <c r="BQ8" i="2"/>
  <c r="BQ5" i="2"/>
  <c r="AR14" i="2"/>
  <c r="AR72" i="2"/>
  <c r="BE8" i="2"/>
  <c r="AU49" i="2"/>
  <c r="AU47" i="2"/>
  <c r="AU81" i="2"/>
  <c r="BB101" i="1"/>
  <c r="BB103" i="1"/>
  <c r="BB11" i="1"/>
  <c r="BC103" i="1"/>
  <c r="BC11" i="1"/>
  <c r="AZ13" i="2"/>
  <c r="AZ12" i="2"/>
  <c r="AZ71" i="2"/>
  <c r="BR13" i="2"/>
  <c r="BR71" i="2"/>
  <c r="AX8" i="2"/>
  <c r="AR18" i="2"/>
  <c r="AR75" i="2"/>
  <c r="AR26" i="2"/>
  <c r="AT48" i="2"/>
  <c r="AT47" i="2"/>
  <c r="AT81" i="2"/>
  <c r="BR45" i="2"/>
  <c r="BM29" i="2"/>
  <c r="BM77" i="2"/>
  <c r="BF50" i="2"/>
  <c r="BF82" i="2"/>
  <c r="BN50" i="2"/>
  <c r="BN82" i="2"/>
  <c r="AU44" i="2"/>
  <c r="AU80" i="2"/>
  <c r="BG56" i="2"/>
  <c r="BG84" i="2"/>
  <c r="BO56" i="2"/>
  <c r="BO84" i="2"/>
  <c r="AV44" i="2"/>
  <c r="AV80" i="2"/>
  <c r="BT66" i="3"/>
  <c r="BT71" i="3"/>
  <c r="BF25" i="2"/>
  <c r="AU41" i="2"/>
  <c r="AU79" i="2"/>
  <c r="BG4" i="2"/>
  <c r="BG25" i="2" s="1"/>
  <c r="AX26" i="2"/>
  <c r="AT59" i="2"/>
  <c r="AT82" i="2"/>
  <c r="AQ44" i="2"/>
  <c r="AQ80" i="2"/>
  <c r="AX71" i="3"/>
  <c r="BN71" i="3"/>
  <c r="AZ71" i="3"/>
  <c r="BP71" i="3"/>
  <c r="AD29" i="3"/>
  <c r="AT29" i="3"/>
  <c r="BJ29" i="3"/>
  <c r="AD30" i="3"/>
  <c r="AT30" i="3"/>
  <c r="BJ30" i="3"/>
  <c r="BD31" i="3"/>
  <c r="BT31" i="3"/>
  <c r="BN32" i="3"/>
  <c r="BB72" i="3"/>
  <c r="BB71" i="3"/>
  <c r="BB69" i="3"/>
  <c r="BR72" i="3"/>
  <c r="BR66" i="3" s="1"/>
  <c r="BR71" i="3"/>
  <c r="BR69" i="3"/>
  <c r="BF71" i="3"/>
  <c r="BJ97" i="3"/>
  <c r="BH71" i="3"/>
  <c r="AX68" i="3"/>
  <c r="AX66" i="3"/>
  <c r="BN68" i="3"/>
  <c r="BP45" i="2"/>
  <c r="BP44" i="2"/>
  <c r="BP80" i="2"/>
  <c r="BN66" i="3"/>
  <c r="BJ71" i="3"/>
  <c r="AV71" i="3"/>
  <c r="BL71" i="3"/>
  <c r="BD71" i="3"/>
  <c r="BB68" i="3"/>
  <c r="BB66" i="3"/>
  <c r="AB8" i="3"/>
  <c r="BM49" i="2"/>
  <c r="BM47" i="2"/>
  <c r="BM81" i="2"/>
  <c r="BD49" i="2"/>
  <c r="BD47" i="2"/>
  <c r="BD81" i="2"/>
  <c r="BN49" i="2"/>
  <c r="BN47" i="2"/>
  <c r="BN81" i="2"/>
  <c r="BF49" i="2"/>
  <c r="BF47" i="2"/>
  <c r="BF81" i="2"/>
  <c r="AX72" i="2"/>
  <c r="AX14" i="2"/>
  <c r="BE72" i="2"/>
  <c r="BE14" i="2"/>
  <c r="AV72" i="2"/>
  <c r="AV14" i="2"/>
  <c r="BJ49" i="2"/>
  <c r="BJ47" i="2"/>
  <c r="BJ81" i="2"/>
  <c r="AN74" i="3"/>
  <c r="AN71" i="3"/>
  <c r="BB40" i="1"/>
  <c r="BE49" i="2"/>
  <c r="BE47" i="2"/>
  <c r="BE81" i="2"/>
  <c r="AT73" i="3"/>
  <c r="AT69" i="3"/>
  <c r="BM39" i="1"/>
  <c r="AB18" i="3"/>
  <c r="AB28" i="3" s="1"/>
  <c r="AB38" i="3" s="1"/>
  <c r="AB48" i="3" s="1"/>
  <c r="AB57" i="3" s="1"/>
  <c r="AB65" i="3" s="1"/>
  <c r="AB77" i="3" s="1"/>
  <c r="AB92" i="3" s="1"/>
  <c r="AD8" i="3"/>
  <c r="AD18" i="3" s="1"/>
  <c r="AD28" i="3" s="1"/>
  <c r="AD38" i="3" s="1"/>
  <c r="AD48" i="3" s="1"/>
  <c r="AD57" i="3" s="1"/>
  <c r="AD65" i="3" s="1"/>
  <c r="AD77" i="3" s="1"/>
  <c r="AD92" i="3" s="1"/>
  <c r="AV71" i="2"/>
  <c r="AV13" i="2"/>
  <c r="AR12" i="2"/>
  <c r="BG71" i="2"/>
  <c r="BG13" i="2"/>
  <c r="BG12" i="2"/>
  <c r="BG73" i="2"/>
  <c r="BQ100" i="1"/>
  <c r="BQ74" i="1"/>
  <c r="BQ63" i="1"/>
  <c r="BQ44" i="1"/>
  <c r="BQ22" i="1"/>
  <c r="BQ105" i="1"/>
  <c r="BQ112" i="1"/>
  <c r="BQ66" i="1"/>
  <c r="BQ30" i="1"/>
  <c r="BQ38" i="1"/>
  <c r="BQ91" i="1"/>
  <c r="BQ83" i="1"/>
  <c r="BR5" i="1"/>
  <c r="BQ54" i="1"/>
  <c r="BQ19" i="1"/>
  <c r="BQ13" i="1"/>
  <c r="AX47" i="2"/>
  <c r="AX81" i="2"/>
  <c r="BR46" i="2"/>
  <c r="BR44" i="2"/>
  <c r="BR80" i="2"/>
  <c r="BK46" i="2"/>
  <c r="BK44" i="2"/>
  <c r="BK80" i="2"/>
  <c r="AY72" i="2"/>
  <c r="AY14" i="2"/>
  <c r="BM72" i="2"/>
  <c r="BM14" i="2"/>
  <c r="BN71" i="2"/>
  <c r="BN13" i="2"/>
  <c r="BX107" i="1"/>
  <c r="BX110" i="1"/>
  <c r="BX11" i="1"/>
  <c r="BL49" i="2"/>
  <c r="BL47" i="2"/>
  <c r="BL81" i="2"/>
  <c r="AQ72" i="2"/>
  <c r="AQ14" i="2"/>
  <c r="AR47" i="2"/>
  <c r="AR81" i="2"/>
  <c r="AN73" i="3"/>
  <c r="AN69" i="3"/>
  <c r="BC39" i="1"/>
  <c r="BD20" i="2"/>
  <c r="BD18" i="2"/>
  <c r="BD75" i="2"/>
  <c r="BA18" i="2"/>
  <c r="BA75" i="2"/>
  <c r="BE20" i="2"/>
  <c r="BE18" i="2"/>
  <c r="BE75" i="2"/>
  <c r="BQ71" i="2"/>
  <c r="BQ13" i="2"/>
  <c r="AX12" i="2"/>
  <c r="BK49" i="2"/>
  <c r="BK47" i="2"/>
  <c r="BK81" i="2"/>
  <c r="BQ72" i="2"/>
  <c r="BQ14" i="2"/>
  <c r="BQ12" i="2" s="1"/>
  <c r="BQ73" i="2" s="1"/>
  <c r="AS12" i="2"/>
  <c r="BF71" i="2"/>
  <c r="BF13" i="2"/>
  <c r="BF12" i="2"/>
  <c r="BF73" i="2"/>
  <c r="BH49" i="2"/>
  <c r="BH47" i="2"/>
  <c r="BH81" i="2"/>
  <c r="AX46" i="2"/>
  <c r="AW44" i="2"/>
  <c r="AW80" i="2"/>
  <c r="AQ71" i="2"/>
  <c r="AQ13" i="2"/>
  <c r="BJ73" i="3"/>
  <c r="BJ69" i="3"/>
  <c r="BV39" i="1"/>
  <c r="BV42" i="1"/>
  <c r="BV8" i="1"/>
  <c r="BO71" i="2"/>
  <c r="BO13" i="2"/>
  <c r="BO12" i="2"/>
  <c r="BO73" i="2"/>
  <c r="BN72" i="2"/>
  <c r="BN14" i="2"/>
  <c r="BN12" i="2" s="1"/>
  <c r="BN73" i="2" s="1"/>
  <c r="AY71" i="2"/>
  <c r="AY13" i="2"/>
  <c r="AY12" i="2"/>
  <c r="BH4" i="2"/>
  <c r="BH25" i="2" s="1"/>
  <c r="BI71" i="2"/>
  <c r="BI13" i="2"/>
  <c r="AT12" i="2"/>
  <c r="BM13" i="2"/>
  <c r="BM12" i="2"/>
  <c r="BM73" i="2"/>
  <c r="BM71" i="2"/>
  <c r="BA48" i="2"/>
  <c r="BG10" i="1"/>
  <c r="BG49" i="2"/>
  <c r="BG47" i="2"/>
  <c r="BG81" i="2"/>
  <c r="BM46" i="2"/>
  <c r="BM44" i="2"/>
  <c r="BM80" i="2"/>
  <c r="BL42" i="1"/>
  <c r="BL8" i="1"/>
  <c r="AU72" i="2"/>
  <c r="AU14" i="2"/>
  <c r="AU12" i="2"/>
  <c r="AU100" i="1"/>
  <c r="AU112" i="1"/>
  <c r="AU83" i="1"/>
  <c r="AU74" i="1"/>
  <c r="AU105" i="1"/>
  <c r="AU44" i="1"/>
  <c r="AU91" i="1"/>
  <c r="AU63" i="1"/>
  <c r="AV5" i="1"/>
  <c r="AV105" i="1" s="1"/>
  <c r="AU54" i="1"/>
  <c r="AU22" i="1"/>
  <c r="AU38" i="1"/>
  <c r="AU66" i="1"/>
  <c r="AU13" i="1"/>
  <c r="BR12" i="2"/>
  <c r="BR73" i="2"/>
  <c r="BI14" i="2"/>
  <c r="BI12" i="2" s="1"/>
  <c r="BI73" i="2" s="1"/>
  <c r="BI72" i="2"/>
  <c r="BP107" i="1"/>
  <c r="BP110" i="1"/>
  <c r="BP11" i="1"/>
  <c r="BI49" i="2"/>
  <c r="BI47" i="2" s="1"/>
  <c r="BI81" i="2" s="1"/>
  <c r="BE71" i="2"/>
  <c r="BE13" i="2"/>
  <c r="BE12" i="2"/>
  <c r="BE73" i="2"/>
  <c r="AZ49" i="2"/>
  <c r="AZ47" i="2"/>
  <c r="AZ81" i="2"/>
  <c r="BJ12" i="2"/>
  <c r="BJ73" i="2"/>
  <c r="AW47" i="2"/>
  <c r="AW81" i="2"/>
  <c r="AR73" i="3"/>
  <c r="AR69" i="3"/>
  <c r="BG39" i="1"/>
  <c r="AY46" i="2"/>
  <c r="AY44" i="2"/>
  <c r="AY80" i="2"/>
  <c r="AX44" i="2"/>
  <c r="AX80" i="2"/>
  <c r="BB39" i="1"/>
  <c r="BB42" i="1"/>
  <c r="BB8" i="1"/>
  <c r="BC42" i="1"/>
  <c r="BC8" i="1"/>
  <c r="AF8" i="3"/>
  <c r="AV66" i="1"/>
  <c r="AV63" i="1"/>
  <c r="AW5" i="1"/>
  <c r="AW74" i="1" s="1"/>
  <c r="AV22" i="1"/>
  <c r="AV13" i="1"/>
  <c r="BA49" i="2"/>
  <c r="BA47" i="2" s="1"/>
  <c r="BA81" i="2" s="1"/>
  <c r="BI4" i="2"/>
  <c r="AQ12" i="2"/>
  <c r="BR100" i="1"/>
  <c r="BR91" i="1"/>
  <c r="BR54" i="1"/>
  <c r="BR19" i="1"/>
  <c r="BR105" i="1"/>
  <c r="BR112" i="1"/>
  <c r="BR66" i="1"/>
  <c r="BR30" i="1"/>
  <c r="BR83" i="1"/>
  <c r="BR44" i="1"/>
  <c r="BR38" i="1"/>
  <c r="BR74" i="1"/>
  <c r="BR22" i="1"/>
  <c r="BR13" i="1"/>
  <c r="BR63" i="1"/>
  <c r="BS5" i="1"/>
  <c r="BS112" i="1" s="1"/>
  <c r="AV12" i="2"/>
  <c r="AF18" i="3"/>
  <c r="AF28" i="3" s="1"/>
  <c r="AF38" i="3" s="1"/>
  <c r="AF48" i="3" s="1"/>
  <c r="AF57" i="3" s="1"/>
  <c r="AF65" i="3" s="1"/>
  <c r="AF77" i="3" s="1"/>
  <c r="AF92" i="3" s="1"/>
  <c r="AH8" i="3"/>
  <c r="AH18" i="3" s="1"/>
  <c r="AH28" i="3" s="1"/>
  <c r="AH38" i="3" s="1"/>
  <c r="AH48" i="3" s="1"/>
  <c r="AH57" i="3" s="1"/>
  <c r="AH65" i="3" s="1"/>
  <c r="AH77" i="3" s="1"/>
  <c r="AH92" i="3" s="1"/>
  <c r="AW54" i="1"/>
  <c r="AW83" i="1"/>
  <c r="AX5" i="1"/>
  <c r="AX112" i="1" s="1"/>
  <c r="AW44" i="1"/>
  <c r="AW13" i="1"/>
  <c r="BS105" i="1"/>
  <c r="BS74" i="1"/>
  <c r="BS13" i="1"/>
  <c r="BT5" i="1"/>
  <c r="BT63" i="1" s="1"/>
  <c r="BS30" i="1"/>
  <c r="BI25" i="2"/>
  <c r="BI66" i="2"/>
  <c r="BI70" i="2" s="1"/>
  <c r="BJ4" i="2"/>
  <c r="BT112" i="1"/>
  <c r="BT105" i="1"/>
  <c r="BT100" i="1"/>
  <c r="BT83" i="1"/>
  <c r="BT91" i="1"/>
  <c r="BT74" i="1"/>
  <c r="BT54" i="1"/>
  <c r="BT66" i="1"/>
  <c r="BT44" i="1"/>
  <c r="BT22" i="1"/>
  <c r="BT19" i="1"/>
  <c r="BT13" i="1"/>
  <c r="BU5" i="1"/>
  <c r="BU105" i="1" s="1"/>
  <c r="BT38" i="1"/>
  <c r="BJ25" i="2"/>
  <c r="BJ66" i="2"/>
  <c r="BJ70" i="2" s="1"/>
  <c r="BK4" i="2"/>
  <c r="BK66" i="2" s="1"/>
  <c r="BK70" i="2" s="1"/>
  <c r="AX105" i="1"/>
  <c r="AY5" i="1"/>
  <c r="AY105" i="1" s="1"/>
  <c r="AJ8" i="3"/>
  <c r="BU38" i="1"/>
  <c r="BU44" i="1"/>
  <c r="BV5" i="1"/>
  <c r="BV112" i="1" s="1"/>
  <c r="AZ5" i="1"/>
  <c r="AZ112" i="1" s="1"/>
  <c r="AJ18" i="3"/>
  <c r="AJ28" i="3" s="1"/>
  <c r="AJ38" i="3" s="1"/>
  <c r="AJ48" i="3" s="1"/>
  <c r="AJ57" i="3" s="1"/>
  <c r="AJ65" i="3" s="1"/>
  <c r="AJ77" i="3" s="1"/>
  <c r="AJ92" i="3" s="1"/>
  <c r="AL8" i="3"/>
  <c r="AL18" i="3" s="1"/>
  <c r="AL28" i="3" s="1"/>
  <c r="AL38" i="3" s="1"/>
  <c r="AL48" i="3" s="1"/>
  <c r="AL57" i="3" s="1"/>
  <c r="AL65" i="3" s="1"/>
  <c r="AL77" i="3" s="1"/>
  <c r="AL92" i="3" s="1"/>
  <c r="BL4" i="2"/>
  <c r="BL25" i="2" s="1"/>
  <c r="BK25" i="2"/>
  <c r="BV74" i="1"/>
  <c r="BV44" i="1"/>
  <c r="BW5" i="1"/>
  <c r="BW13" i="1" s="1"/>
  <c r="BV63" i="1"/>
  <c r="BV38" i="1"/>
  <c r="AZ105" i="1"/>
  <c r="AZ44" i="1"/>
  <c r="AZ38" i="1"/>
  <c r="AZ91" i="1"/>
  <c r="AZ83" i="1"/>
  <c r="AZ74" i="1"/>
  <c r="AZ100" i="1"/>
  <c r="AZ13" i="1"/>
  <c r="AZ22" i="1"/>
  <c r="AZ54" i="1"/>
  <c r="AZ66" i="1"/>
  <c r="BC5" i="1"/>
  <c r="BC83" i="1" s="1"/>
  <c r="AN8" i="3"/>
  <c r="AN18" i="3" s="1"/>
  <c r="AN28" i="3" s="1"/>
  <c r="AN38" i="3" s="1"/>
  <c r="AN48" i="3" s="1"/>
  <c r="AN57" i="3" s="1"/>
  <c r="AN65" i="3" s="1"/>
  <c r="AN77" i="3" s="1"/>
  <c r="AN92" i="3" s="1"/>
  <c r="BL66" i="2"/>
  <c r="BL70" i="2" s="1"/>
  <c r="BM4" i="2"/>
  <c r="BC74" i="1"/>
  <c r="BD5" i="1"/>
  <c r="BD66" i="1" s="1"/>
  <c r="BC63" i="1"/>
  <c r="BW100" i="1"/>
  <c r="BW66" i="1"/>
  <c r="BW83" i="1"/>
  <c r="BW105" i="1"/>
  <c r="BW91" i="1"/>
  <c r="BW74" i="1"/>
  <c r="BW63" i="1"/>
  <c r="BW112" i="1"/>
  <c r="BW38" i="1"/>
  <c r="BW54" i="1"/>
  <c r="BX5" i="1"/>
  <c r="BX38" i="1" s="1"/>
  <c r="BW19" i="1"/>
  <c r="BW22" i="1"/>
  <c r="BW30" i="1"/>
  <c r="AP8" i="3"/>
  <c r="BM66" i="2"/>
  <c r="BM70" i="2"/>
  <c r="BN4" i="2"/>
  <c r="BN25" i="2" s="1"/>
  <c r="BM25" i="2"/>
  <c r="BD100" i="1"/>
  <c r="BD74" i="1"/>
  <c r="BD105" i="1"/>
  <c r="BD44" i="1"/>
  <c r="BD13" i="1"/>
  <c r="BD22" i="1"/>
  <c r="BG5" i="1"/>
  <c r="BD83" i="1"/>
  <c r="AP18" i="3"/>
  <c r="AP28" i="3"/>
  <c r="AP38" i="3" s="1"/>
  <c r="AP48" i="3" s="1"/>
  <c r="AP57" i="3" s="1"/>
  <c r="AP65" i="3" s="1"/>
  <c r="AP77" i="3" s="1"/>
  <c r="AP92" i="3" s="1"/>
  <c r="AR8" i="3"/>
  <c r="BN66" i="2"/>
  <c r="BN70" i="2" s="1"/>
  <c r="BO4" i="2"/>
  <c r="BO66" i="2" s="1"/>
  <c r="BO70" i="2" s="1"/>
  <c r="BX100" i="1"/>
  <c r="BX112" i="1"/>
  <c r="BX105" i="1"/>
  <c r="BX83" i="1"/>
  <c r="BX91" i="1"/>
  <c r="BX74" i="1"/>
  <c r="BX54" i="1"/>
  <c r="BY5" i="1"/>
  <c r="BY22" i="1" s="1"/>
  <c r="BX19" i="1"/>
  <c r="BX13" i="1"/>
  <c r="BX30" i="1"/>
  <c r="BX63" i="1"/>
  <c r="BX44" i="1"/>
  <c r="BX22" i="1"/>
  <c r="BY100" i="1"/>
  <c r="BY74" i="1"/>
  <c r="BY63" i="1"/>
  <c r="BY105" i="1"/>
  <c r="BY112" i="1"/>
  <c r="BY44" i="1"/>
  <c r="BY66" i="1"/>
  <c r="BY30" i="1"/>
  <c r="BY54" i="1"/>
  <c r="BY19" i="1"/>
  <c r="BY13" i="1"/>
  <c r="BY83" i="1"/>
  <c r="BY38" i="1"/>
  <c r="BZ5" i="1"/>
  <c r="BG112" i="1"/>
  <c r="BG105" i="1"/>
  <c r="BG63" i="1"/>
  <c r="BG100" i="1"/>
  <c r="BG44" i="1"/>
  <c r="BG22" i="1"/>
  <c r="BG91" i="1"/>
  <c r="BG83" i="1"/>
  <c r="BG74" i="1"/>
  <c r="BG66" i="1"/>
  <c r="BG54" i="1"/>
  <c r="BG13" i="1"/>
  <c r="BG38" i="1"/>
  <c r="AR18" i="3"/>
  <c r="AR28" i="3"/>
  <c r="AR38" i="3" s="1"/>
  <c r="AR48" i="3" s="1"/>
  <c r="AR57" i="3" s="1"/>
  <c r="AR65" i="3" s="1"/>
  <c r="AR77" i="3" s="1"/>
  <c r="AT8" i="3"/>
  <c r="AT18" i="3" s="1"/>
  <c r="AT28" i="3" s="1"/>
  <c r="AT38" i="3" s="1"/>
  <c r="AT48" i="3" s="1"/>
  <c r="AT57" i="3" s="1"/>
  <c r="AT65" i="3" s="1"/>
  <c r="AT77" i="3" s="1"/>
  <c r="BP4" i="2"/>
  <c r="AV8" i="3"/>
  <c r="BZ100" i="1"/>
  <c r="BZ91" i="1"/>
  <c r="BZ105" i="1"/>
  <c r="BZ54" i="1"/>
  <c r="BZ112" i="1"/>
  <c r="BZ19" i="1"/>
  <c r="BZ66" i="1"/>
  <c r="BZ30" i="1"/>
  <c r="BZ83" i="1"/>
  <c r="BZ74" i="1"/>
  <c r="BZ13" i="1"/>
  <c r="BZ63" i="1"/>
  <c r="BZ38" i="1"/>
  <c r="BZ44" i="1"/>
  <c r="BZ22" i="1"/>
  <c r="BP25" i="2"/>
  <c r="BP66" i="2"/>
  <c r="BP70" i="2"/>
  <c r="BQ4" i="2"/>
  <c r="BQ25" i="2"/>
  <c r="BQ66" i="2"/>
  <c r="BQ70" i="2"/>
  <c r="BR4" i="2"/>
  <c r="AV18" i="3"/>
  <c r="AV28" i="3" s="1"/>
  <c r="AV38" i="3" s="1"/>
  <c r="AV48" i="3" s="1"/>
  <c r="AV57" i="3" s="1"/>
  <c r="AV65" i="3" s="1"/>
  <c r="AV77" i="3" s="1"/>
  <c r="AX8" i="3"/>
  <c r="AX18" i="3"/>
  <c r="AX28" i="3" s="1"/>
  <c r="AX38" i="3" s="1"/>
  <c r="AX48" i="3" s="1"/>
  <c r="AX57" i="3" s="1"/>
  <c r="AX65" i="3" s="1"/>
  <c r="AX77" i="3" s="1"/>
  <c r="AX92" i="3" s="1"/>
  <c r="AZ8" i="3"/>
  <c r="AZ57" i="3" s="1"/>
  <c r="BR25" i="2"/>
  <c r="BR66" i="2"/>
  <c r="BR70" i="2" s="1"/>
  <c r="AZ48" i="3"/>
  <c r="AZ38" i="3"/>
  <c r="AZ28" i="3"/>
  <c r="AZ18" i="3"/>
  <c r="BB8" i="3"/>
  <c r="BB28" i="3" s="1"/>
  <c r="AZ65" i="3"/>
  <c r="AZ77" i="3"/>
  <c r="AZ92" i="3"/>
  <c r="BB48" i="3"/>
  <c r="BB38" i="3"/>
  <c r="BB57" i="3"/>
  <c r="BB18" i="3"/>
  <c r="BD8" i="3"/>
  <c r="BD77" i="3" s="1"/>
  <c r="BB65" i="3"/>
  <c r="BB77" i="3"/>
  <c r="BB92" i="3"/>
  <c r="BD48" i="3"/>
  <c r="BF8" i="3"/>
  <c r="BF38" i="3" s="1"/>
  <c r="BD65" i="3"/>
  <c r="BD92" i="3"/>
  <c r="BF18" i="3"/>
  <c r="BH8" i="3"/>
  <c r="BH28" i="3" s="1"/>
  <c r="BF65" i="3"/>
  <c r="BF77" i="3"/>
  <c r="BF92" i="3"/>
  <c r="BJ8" i="3"/>
  <c r="BJ38" i="3" s="1"/>
  <c r="BH65" i="3"/>
  <c r="BH77" i="3"/>
  <c r="BH92" i="3"/>
  <c r="BH48" i="3"/>
  <c r="BJ48" i="3"/>
  <c r="BJ28" i="3"/>
  <c r="BL8" i="3"/>
  <c r="BL77" i="3"/>
  <c r="BL92" i="3"/>
  <c r="BL48" i="3"/>
  <c r="BL38" i="3"/>
  <c r="BL28" i="3"/>
  <c r="BL57" i="3"/>
  <c r="BL18" i="3"/>
  <c r="BN8" i="3"/>
  <c r="BN57" i="3" s="1"/>
  <c r="BL65" i="3"/>
  <c r="BN92" i="3"/>
  <c r="BN48" i="3"/>
  <c r="BN38" i="3"/>
  <c r="BN28" i="3"/>
  <c r="BP8" i="3"/>
  <c r="BP57" i="3" s="1"/>
  <c r="BN65" i="3"/>
  <c r="BN77" i="3"/>
  <c r="BP48" i="3"/>
  <c r="BP38" i="3"/>
  <c r="BP28" i="3"/>
  <c r="BR8" i="3"/>
  <c r="BR28" i="3" s="1"/>
  <c r="BP65" i="3"/>
  <c r="BP77" i="3"/>
  <c r="BP92" i="3"/>
  <c r="BR48" i="3"/>
  <c r="BR38" i="3"/>
  <c r="BT8" i="3"/>
  <c r="BT92" i="3" s="1"/>
  <c r="BR65" i="3"/>
  <c r="BR77" i="3"/>
  <c r="BR92" i="3"/>
  <c r="BT48" i="3"/>
  <c r="BT77" i="3"/>
  <c r="BC22" i="1" l="1"/>
  <c r="AY63" i="1"/>
  <c r="BN100" i="1"/>
  <c r="BT65" i="3"/>
  <c r="BJ92" i="3"/>
  <c r="BD38" i="1"/>
  <c r="BC66" i="1"/>
  <c r="BC112" i="1"/>
  <c r="BV91" i="1"/>
  <c r="AY100" i="1"/>
  <c r="BU63" i="1"/>
  <c r="BU91" i="1"/>
  <c r="AX83" i="1"/>
  <c r="BS91" i="1"/>
  <c r="AW66" i="1"/>
  <c r="AW38" i="1"/>
  <c r="AV54" i="1"/>
  <c r="AV74" i="1"/>
  <c r="BN13" i="1"/>
  <c r="BP74" i="1"/>
  <c r="BO44" i="1"/>
  <c r="BO83" i="1"/>
  <c r="BN44" i="1"/>
  <c r="BP44" i="1"/>
  <c r="BC13" i="1"/>
  <c r="BU112" i="1"/>
  <c r="BV13" i="1"/>
  <c r="BS19" i="1"/>
  <c r="BG66" i="2"/>
  <c r="BG70" i="2" s="1"/>
  <c r="BN74" i="1"/>
  <c r="BJ57" i="3"/>
  <c r="BJ65" i="3"/>
  <c r="BH18" i="3"/>
  <c r="BF57" i="3"/>
  <c r="BD57" i="3"/>
  <c r="BY91" i="1"/>
  <c r="BD54" i="1"/>
  <c r="BD112" i="1"/>
  <c r="BC38" i="1"/>
  <c r="BV54" i="1"/>
  <c r="BV83" i="1"/>
  <c r="AY74" i="1"/>
  <c r="BU13" i="1"/>
  <c r="BU30" i="1"/>
  <c r="AX13" i="1"/>
  <c r="AX22" i="1"/>
  <c r="BS54" i="1"/>
  <c r="BS100" i="1"/>
  <c r="AW112" i="1"/>
  <c r="AW105" i="1"/>
  <c r="BH66" i="2"/>
  <c r="BH70" i="2" s="1"/>
  <c r="AV83" i="1"/>
  <c r="AV100" i="1"/>
  <c r="BP91" i="1"/>
  <c r="BO66" i="1"/>
  <c r="BN83" i="1"/>
  <c r="BN22" i="1"/>
  <c r="BU74" i="1"/>
  <c r="AX74" i="1"/>
  <c r="BJ77" i="3"/>
  <c r="BD18" i="3"/>
  <c r="BV105" i="1"/>
  <c r="AY66" i="1"/>
  <c r="AX100" i="1"/>
  <c r="BS83" i="1"/>
  <c r="BO91" i="1"/>
  <c r="BR57" i="3"/>
  <c r="BP18" i="3"/>
  <c r="BJ18" i="3"/>
  <c r="BH38" i="3"/>
  <c r="BH57" i="3"/>
  <c r="BF28" i="3"/>
  <c r="BD28" i="3"/>
  <c r="BO25" i="2"/>
  <c r="BD91" i="1"/>
  <c r="BD63" i="1"/>
  <c r="BC44" i="1"/>
  <c r="BV22" i="1"/>
  <c r="BV66" i="1"/>
  <c r="AY13" i="1"/>
  <c r="AY83" i="1"/>
  <c r="BU19" i="1"/>
  <c r="BU66" i="1"/>
  <c r="AX38" i="1"/>
  <c r="AX44" i="1"/>
  <c r="BS22" i="1"/>
  <c r="BS38" i="1"/>
  <c r="AW22" i="1"/>
  <c r="AW91" i="1"/>
  <c r="AV38" i="1"/>
  <c r="BP112" i="1"/>
  <c r="BO38" i="1"/>
  <c r="BN66" i="1"/>
  <c r="BN91" i="1"/>
  <c r="AY54" i="1"/>
  <c r="BC91" i="1"/>
  <c r="AY112" i="1"/>
  <c r="BT18" i="3"/>
  <c r="BC100" i="1"/>
  <c r="BU83" i="1"/>
  <c r="AX91" i="1"/>
  <c r="AV112" i="1"/>
  <c r="BT57" i="3"/>
  <c r="BR18" i="3"/>
  <c r="BT28" i="3"/>
  <c r="BN18" i="3"/>
  <c r="BT38" i="3"/>
  <c r="BF48" i="3"/>
  <c r="BD38" i="3"/>
  <c r="BX66" i="1"/>
  <c r="BW44" i="1"/>
  <c r="BC54" i="1"/>
  <c r="BC105" i="1"/>
  <c r="AZ63" i="1"/>
  <c r="BV19" i="1"/>
  <c r="BV100" i="1"/>
  <c r="AY38" i="1"/>
  <c r="AY91" i="1"/>
  <c r="BU22" i="1"/>
  <c r="BU100" i="1"/>
  <c r="AX54" i="1"/>
  <c r="AX63" i="1"/>
  <c r="BT30" i="1"/>
  <c r="BS66" i="1"/>
  <c r="BS44" i="1"/>
  <c r="AW63" i="1"/>
  <c r="AW100" i="1"/>
  <c r="AV91" i="1"/>
  <c r="BP100" i="1"/>
  <c r="BO100" i="1"/>
  <c r="BN105" i="1"/>
  <c r="BO22" i="1"/>
  <c r="BN54" i="1"/>
  <c r="AY44" i="1"/>
  <c r="BV30" i="1"/>
  <c r="AY22" i="1"/>
  <c r="BU54" i="1"/>
  <c r="AX66" i="1"/>
  <c r="BS63" i="1"/>
  <c r="AV44" i="1"/>
  <c r="BN63" i="1"/>
  <c r="BO30" i="1"/>
  <c r="BO63" i="1"/>
  <c r="BO112" i="1"/>
  <c r="BN38" i="1"/>
  <c r="BN30" i="1"/>
  <c r="BP63" i="1"/>
  <c r="BP30" i="1"/>
  <c r="BP19" i="1"/>
  <c r="BP13" i="1"/>
  <c r="BG61" i="1"/>
  <c r="BG40" i="1" s="1"/>
  <c r="BM55" i="1"/>
  <c r="BM61" i="1" s="1"/>
  <c r="BM40" i="1" s="1"/>
  <c r="BD14" i="2"/>
  <c r="BD12" i="2" s="1"/>
  <c r="BD73" i="2" s="1"/>
  <c r="BD72" i="2"/>
  <c r="AT74" i="3" l="1"/>
  <c r="AT71" i="3" s="1"/>
  <c r="BM42" i="1"/>
  <c r="BM8" i="1" s="1"/>
  <c r="AR74" i="3"/>
  <c r="AR71" i="3" s="1"/>
  <c r="BG42" i="1"/>
  <c r="BG8" i="1" s="1"/>
</calcChain>
</file>

<file path=xl/sharedStrings.xml><?xml version="1.0" encoding="utf-8"?>
<sst xmlns="http://schemas.openxmlformats.org/spreadsheetml/2006/main" count="1133" uniqueCount="289">
  <si>
    <t>Hospital Estadual de Trindade Walda Ferreira dos Santos - HETRIN</t>
  </si>
  <si>
    <t xml:space="preserve">PRODUÇÃO ASSISTENCIAL </t>
  </si>
  <si>
    <t>2º TA ao Contrato de Gestão 037/2019 ANO 2022</t>
  </si>
  <si>
    <t>3º T.A ao contrato de Gestão 037/2019</t>
  </si>
  <si>
    <t>PRODUÇÃO ASSISTENCIAL:</t>
  </si>
  <si>
    <t>4º T.A ao Contrato de Gestão 037/2019</t>
  </si>
  <si>
    <t>01. LINHAS DE CONTRATAÇÕES</t>
  </si>
  <si>
    <t>Meta</t>
  </si>
  <si>
    <t>1a10-Jul-22</t>
  </si>
  <si>
    <t>Meta/
Estimativa</t>
  </si>
  <si>
    <t>11a31-Jul-22</t>
  </si>
  <si>
    <t>Meta/Estimativa</t>
  </si>
  <si>
    <t>1 - 24 de Ago-23</t>
  </si>
  <si>
    <t>24 - 31 de Ago-23</t>
  </si>
  <si>
    <t>Meta 01 - 15-Out-2023</t>
  </si>
  <si>
    <t>01 - 15-Out-2023</t>
  </si>
  <si>
    <t>Meta 16 - 31-Out-2023</t>
  </si>
  <si>
    <t>16 - 31-Out-2023</t>
  </si>
  <si>
    <t>Meta Mensal</t>
  </si>
  <si>
    <t>Internação (Saídas Hospitalares)</t>
  </si>
  <si>
    <t>Leito dia</t>
  </si>
  <si>
    <t>Atendimento Ambulatorial</t>
  </si>
  <si>
    <t>Cirurgias Eletivas</t>
  </si>
  <si>
    <t>SADT Externo</t>
  </si>
  <si>
    <t>Atendimento de Urgência e Emergência</t>
  </si>
  <si>
    <t>-</t>
  </si>
  <si>
    <t>Sadt</t>
  </si>
  <si>
    <t>02. SAÍDAS HOSPITALARES POR ESPECIALIDADE</t>
  </si>
  <si>
    <t>Clínica Médica</t>
  </si>
  <si>
    <t>Clínicas</t>
  </si>
  <si>
    <t>Clínica Cirúrgica</t>
  </si>
  <si>
    <t>Cirúrgicas</t>
  </si>
  <si>
    <t>Clínica Obstétrica</t>
  </si>
  <si>
    <t>Total</t>
  </si>
  <si>
    <t>03. LEITO DIA</t>
  </si>
  <si>
    <t>03. CIRURGIAS PROGRAMADAS</t>
  </si>
  <si>
    <t>04. CIRURGIA ELETIVA ALTO GIRO</t>
  </si>
  <si>
    <t xml:space="preserve">Cirurgia Geral </t>
  </si>
  <si>
    <t xml:space="preserve">Ginecologia </t>
  </si>
  <si>
    <t>Urologia</t>
  </si>
  <si>
    <t>Vascular</t>
  </si>
  <si>
    <t>Bucomaxilo</t>
  </si>
  <si>
    <t>05. CIRURGIA ELETIVA MEDIA/ALTA COMPLEXIDADE</t>
  </si>
  <si>
    <t>04. ATENDIMENTO AMBULATORIAL</t>
  </si>
  <si>
    <t>06. ATENDIMENTO AMBULATORIAL</t>
  </si>
  <si>
    <t>Consulta Médica</t>
  </si>
  <si>
    <t>Consulta Multiprofissional</t>
  </si>
  <si>
    <t xml:space="preserve">Pequenos Procedimentos Cirúrgicos Ambulatoriais </t>
  </si>
  <si>
    <t>05. ATENDIMENTO AMBULATORIAL CONSULTA MÉDICA</t>
  </si>
  <si>
    <t>07. ATENDIMENTO AMBULATORIAL CONSULTA MÉDICA</t>
  </si>
  <si>
    <r>
      <rPr>
        <sz val="10"/>
        <color indexed="8"/>
        <rFont val="Arial"/>
        <family val="2"/>
      </rPr>
      <t>Ginecologia</t>
    </r>
    <r>
      <rPr>
        <sz val="10"/>
        <color indexed="8"/>
        <rFont val="Arial"/>
        <family val="2"/>
        <charset val="1"/>
      </rPr>
      <t>/Obstetrícia</t>
    </r>
  </si>
  <si>
    <t>Ginecologia</t>
  </si>
  <si>
    <t xml:space="preserve">Cardiologia (pré-operatório / risco cirúrgico) </t>
  </si>
  <si>
    <t xml:space="preserve">Cardiologia (risco cirúrgico) </t>
  </si>
  <si>
    <t>Pediatria</t>
  </si>
  <si>
    <t>Angiologia/ Vascular</t>
  </si>
  <si>
    <t>N/A</t>
  </si>
  <si>
    <t>Angiologia/Vascular</t>
  </si>
  <si>
    <t>Ortopedia (egresso)</t>
  </si>
  <si>
    <t>06. ATENDIMENTO AMBULATORIAL CONSULTA NÃO MÉDICA</t>
  </si>
  <si>
    <t>08. ATENDIMENTO AMBULATORIAL MULTIPROFISSIONAL</t>
  </si>
  <si>
    <t>Enfermagem</t>
  </si>
  <si>
    <t>Psicologia</t>
  </si>
  <si>
    <t>Bucomaxilo Facial (egresso)</t>
  </si>
  <si>
    <t>Farmácia VVS</t>
  </si>
  <si>
    <t>Não houve atendimento VVS</t>
  </si>
  <si>
    <t>NÃO TEVE CASOS DE VVS</t>
  </si>
  <si>
    <t>NÃO TEVE CASOS DE  VVS NA UNIDADE</t>
  </si>
  <si>
    <t>NÃO TEVE VVS</t>
  </si>
  <si>
    <t>NAO TEVE VVS</t>
  </si>
  <si>
    <t>Não teve VVS</t>
  </si>
  <si>
    <t>nao teve VVS</t>
  </si>
  <si>
    <t>não teve VVS</t>
  </si>
  <si>
    <t>Não teve atendimento ambulatorial VVS</t>
  </si>
  <si>
    <t xml:space="preserve">Não teve atendimento VVS </t>
  </si>
  <si>
    <t>NÃO TEVE ATENDIMENTO VVS</t>
  </si>
  <si>
    <t>Serviço Social VVS</t>
  </si>
  <si>
    <t>Psicologia VVS</t>
  </si>
  <si>
    <t>07. ATENDIMENTO AMBULATORIAL DE PROCED. AMBULATORIAIS</t>
  </si>
  <si>
    <t>09. ATENDIMENTO AMBULATORIAL PROCED. AMBULATORIAIS</t>
  </si>
  <si>
    <t>Procedimentos Ambulatoriais</t>
  </si>
  <si>
    <t>08. SADT Externo Realizado</t>
  </si>
  <si>
    <t>10. SADT EXTERNO REALIZADO</t>
  </si>
  <si>
    <t>Doppler (MMII, MMSS e carótida)</t>
  </si>
  <si>
    <t>Eletrocardiograma</t>
  </si>
  <si>
    <t>Raio X</t>
  </si>
  <si>
    <t>Tomografia Computadorizada</t>
  </si>
  <si>
    <t xml:space="preserve">Ultrassom </t>
  </si>
  <si>
    <t>09. Acolhimento, Avaliação e Classificação de Risco</t>
  </si>
  <si>
    <t>11. ACOLHIMENTO, AVALIAÇÃO E CLASSIFICAÇÃO DE RISCO</t>
  </si>
  <si>
    <t>Emergência</t>
  </si>
  <si>
    <t>Vermelho</t>
  </si>
  <si>
    <t>Muito Urgente</t>
  </si>
  <si>
    <t>Laranja</t>
  </si>
  <si>
    <t>Urgente</t>
  </si>
  <si>
    <t>Amarelo</t>
  </si>
  <si>
    <t>Pouco Urgente</t>
  </si>
  <si>
    <t>Verde</t>
  </si>
  <si>
    <t>Não Urgente</t>
  </si>
  <si>
    <t>Azul</t>
  </si>
  <si>
    <t>Situação Incompatível</t>
  </si>
  <si>
    <t>--</t>
  </si>
  <si>
    <t>10. SADT Externo Ofertado</t>
  </si>
  <si>
    <t>12. SADT EXTERNO OFERTADO</t>
  </si>
  <si>
    <t>Raio x</t>
  </si>
  <si>
    <t>11. SADT Interno</t>
  </si>
  <si>
    <t>13. SADT INTERNO</t>
  </si>
  <si>
    <t>Laboratório de Análises Clínicas</t>
  </si>
  <si>
    <t>Laboratório de Análises Clínicas (Interno + Externo)</t>
  </si>
  <si>
    <t>Eletrocardiograma (Interno + Externo)</t>
  </si>
  <si>
    <t>12. Atendimento por demanda</t>
  </si>
  <si>
    <t>Estimativa</t>
  </si>
  <si>
    <t>14. ATENDIMENTO POR DEMANDA</t>
  </si>
  <si>
    <t xml:space="preserve">Espontânea </t>
  </si>
  <si>
    <t>Regulada</t>
  </si>
  <si>
    <t>13. Especialidades Médicas para porta de entrada</t>
  </si>
  <si>
    <t>15. ESPECIALIDADES MÉDICAS PARA PORTA DE ENTRADA</t>
  </si>
  <si>
    <t>Cirurgia Geral</t>
  </si>
  <si>
    <t>Clínico Geral</t>
  </si>
  <si>
    <t>Ortopedia e Traumatologia</t>
  </si>
  <si>
    <t>Cirurgia Bucomaxilo Facial</t>
  </si>
  <si>
    <t>14. Saídas da UTI</t>
  </si>
  <si>
    <t>16. SAÍDAS DA UTI</t>
  </si>
  <si>
    <t>Óbito</t>
  </si>
  <si>
    <t>Alta</t>
  </si>
  <si>
    <t>Transferência Externa</t>
  </si>
  <si>
    <t>Transferência Interna</t>
  </si>
  <si>
    <t>A</t>
  </si>
  <si>
    <t>Indicadores</t>
  </si>
  <si>
    <t>01-15-Out-23</t>
  </si>
  <si>
    <t>DESEMPENHO HOSPITALAR:</t>
  </si>
  <si>
    <t>16-31-Out-23</t>
  </si>
  <si>
    <t>1. Taxa de Ocupação Hospitalar</t>
  </si>
  <si>
    <t>≥ 85%</t>
  </si>
  <si>
    <t>01. Taxa de Ocupação Hospitalar</t>
  </si>
  <si>
    <t>Total de Pacientes-dia</t>
  </si>
  <si>
    <t>Total de leitos operacionais-dia do período</t>
  </si>
  <si>
    <t>2. Taxa Média de Permanência Hospitalar (dias)</t>
  </si>
  <si>
    <t>≤ 5 (Dias)</t>
  </si>
  <si>
    <t>02. Taxa Média de Permanência Hospitalar (dias)</t>
  </si>
  <si>
    <t>Total de saídas no período</t>
  </si>
  <si>
    <t>3. Média de tempo de disponibilização de leito após alta (horas)</t>
  </si>
  <si>
    <t>≤ 24 (Horas)</t>
  </si>
  <si>
    <t>01:37h</t>
  </si>
  <si>
    <t>≤ 2 (Horas)</t>
  </si>
  <si>
    <t>01:57h</t>
  </si>
  <si>
    <t>01:18h</t>
  </si>
  <si>
    <t>01:32h</t>
  </si>
  <si>
    <t>01:54h</t>
  </si>
  <si>
    <t>3. Índice de Intervalo de Substituição (horas)</t>
  </si>
  <si>
    <t>03. Índice de Intervalo de Substituição (horas)</t>
  </si>
  <si>
    <t>Taxa de Ocupação Hospitalar</t>
  </si>
  <si>
    <t>Média de Permanência Hospitalar</t>
  </si>
  <si>
    <t>4. Taxa de Readmissão Hospitalar (em até 29 dias)</t>
  </si>
  <si>
    <t>≤ 20%</t>
  </si>
  <si>
    <t>&lt; 20%</t>
  </si>
  <si>
    <t>04. Taxa de Readmissão Hospitalar pelo mesmo CID (em até 29 dias)</t>
  </si>
  <si>
    <t>&lt; 8%</t>
  </si>
  <si>
    <t>Nº de pacientes readmitidos entre 0 e 29 dias da última alta hospitalar</t>
  </si>
  <si>
    <t>Nº de pacientes readmitidos entre 0 e 29 dias da última alta hospitalar pelo mesmo CID</t>
  </si>
  <si>
    <t>Nº total de internações hospitalares</t>
  </si>
  <si>
    <t>5. Taxa de Readmissão em UTI em até 48 horas (readmissão precoce em UTI)</t>
  </si>
  <si>
    <t>≤ 5%</t>
  </si>
  <si>
    <t>&lt; 5%</t>
  </si>
  <si>
    <t>05. Taxa de Readmissão em UTI em até 48 horas (readmissão precoce em UTI)</t>
  </si>
  <si>
    <t>Nº de pacientes readmitidos entre 0 e 48 Horas da última alta da UTI</t>
  </si>
  <si>
    <t>Nº de saídas da UTI (Por Alta)</t>
  </si>
  <si>
    <t>6. Percentual de Ocorrência de Glosas no SIH - DATASUS</t>
  </si>
  <si>
    <t>&lt; 1%</t>
  </si>
  <si>
    <t>≤ 1%</t>
  </si>
  <si>
    <t>06. Percentual de Ocorrência de Glosas no SIH - DATASUS</t>
  </si>
  <si>
    <t>≤ 7%</t>
  </si>
  <si>
    <t>Total de procedimentos rejeitados no SIH</t>
  </si>
  <si>
    <t>Total de procedimentos apresentados no SIH</t>
  </si>
  <si>
    <t>7. Percentual de suspensão de cirurgia programada por condições operacionais 
(causas relacionadas ao paciente)</t>
  </si>
  <si>
    <t>Nº de cirurgias programadas suspensas (causas relacionadas ao paciente)</t>
  </si>
  <si>
    <t>Nº de cirurgias programadas (mapa cirúrgico)</t>
  </si>
  <si>
    <t xml:space="preserve">07. Percentual de suspensão de cirurgia eletiva por condições operacionais </t>
  </si>
  <si>
    <t>Nº de cirurgias eletivas suspensas (causas relacionadas a organização)</t>
  </si>
  <si>
    <t>Nº de cirurgias eletivas (mapa cirúrgico)</t>
  </si>
  <si>
    <t>08. Percentual de cirurgias eletivas realizadas com o TMAT (Expirado 1º ano)</t>
  </si>
  <si>
    <t>&lt; 50%</t>
  </si>
  <si>
    <t>Nº de cirurgias eletivas realizadas com TMAT expirado 1º ano</t>
  </si>
  <si>
    <t>Nº de cirurgias eletivas em lista de espera e encaminhado para a unidade</t>
  </si>
  <si>
    <t>09. Percentual de cirurgias eletivas realizadas com o TMAT (Expirado 2º ano)</t>
  </si>
  <si>
    <t>&lt; 25%</t>
  </si>
  <si>
    <t>Nº de cirurgias eletivas realizadas com TMAT expirado 2º ano</t>
  </si>
  <si>
    <t>8. Percentual de Suspensão de Cirurgias Programadas por condições operacionais (causas relacionadas à organização da Unidade)</t>
  </si>
  <si>
    <t>Nº de cirurgias programadas suspensas (causas relacionadas à organização da Unidade)</t>
  </si>
  <si>
    <t>9. Percentual de investigação da gravidade de reações adversas a medicamentos (Farmacovigilância)</t>
  </si>
  <si>
    <t>≥ 95%</t>
  </si>
  <si>
    <t>Nº de pacientes com RAM avaliada quanto à gravidade</t>
  </si>
  <si>
    <t>Nº total de pacientes com RAM</t>
  </si>
  <si>
    <t>10. Razão do quantitativo de consultas ofertadas</t>
  </si>
  <si>
    <t>Número de consultas ofertadas</t>
  </si>
  <si>
    <t>Número de consultas propostas nas metas da unidade</t>
  </si>
  <si>
    <t>11. Percentual de Exames de Imagem com resultado disponibilizado em até 10 dias</t>
  </si>
  <si>
    <t>≥ 70%</t>
  </si>
  <si>
    <t>Exames de Imagem com resultado disponibilizado em até 10 dias</t>
  </si>
  <si>
    <t>Total de exames de imagem realizados no período</t>
  </si>
  <si>
    <t>12. Percentual de casos de doenças/agravos/eventos de notificação compulsória imediata (DAEI) digitadas oportunamente - até 7 dias</t>
  </si>
  <si>
    <t>≥ 80%</t>
  </si>
  <si>
    <t>Número de casos DAEI digitadas em tempo oportuno - 7 dias</t>
  </si>
  <si>
    <t>Número de casos DAEI notificadas no período</t>
  </si>
  <si>
    <t>13. Percentual de casos de doenças/agravos/eventos de notificação compulsória imediata (DAEI) investigadas oportunamente - até 48h da data de notificação</t>
  </si>
  <si>
    <t>Número de casos DAEI investigados em tempo oportuno - 48 horas</t>
  </si>
  <si>
    <t>14. Percentual de perda de medicamentos por prazo de validade expirado.</t>
  </si>
  <si>
    <t>≤ 2%</t>
  </si>
  <si>
    <t>Valor financeiro da perda do segmento padronizado por validade expirada no hospital</t>
  </si>
  <si>
    <t>Valor financeiro inventariado na CAF no período</t>
  </si>
  <si>
    <t>12. Percentual de manifestações queixosas recebidas no sistema de ouvidoria do SUS</t>
  </si>
  <si>
    <t>Número de manifestações queixosas recebidas no sistema de ouvidoria do SUS</t>
  </si>
  <si>
    <t>Total de atendimentos realizados</t>
  </si>
  <si>
    <t>8. Índice de APGAR de recém-nascidos vivos</t>
  </si>
  <si>
    <t>&gt; 7</t>
  </si>
  <si>
    <t>Apgar do 1º minuto</t>
  </si>
  <si>
    <t>Apgar do 5º minuto</t>
  </si>
  <si>
    <t>Serviços</t>
  </si>
  <si>
    <t>Resolução das Queixas</t>
  </si>
  <si>
    <t xml:space="preserve">Indice de Satisfação Usuário </t>
  </si>
  <si>
    <t>Indicadores de Desempenho - Resumo</t>
  </si>
  <si>
    <t>META</t>
  </si>
  <si>
    <t>4. Taxa de Readmissão Hospitalar ( em até 29 dias)</t>
  </si>
  <si>
    <t>12. Percentual de casos de doenças/agravos/eventos de notificação compulsória imediata (DAEI) digitadas opertunamente - até 7 dias</t>
  </si>
  <si>
    <t>EFETIVIDADE HOSPITALAR:</t>
  </si>
  <si>
    <t>01. TAXA DE OCUPAÇÃO (%) POR CLÍNICA</t>
  </si>
  <si>
    <t>Unidade de Internação</t>
  </si>
  <si>
    <t>NA</t>
  </si>
  <si>
    <t>Enfermaria Covid</t>
  </si>
  <si>
    <t>UTI Covid</t>
  </si>
  <si>
    <t>UTI Geral</t>
  </si>
  <si>
    <t>Geral</t>
  </si>
  <si>
    <t>02. TEMPO MÉDIO DE PERMANÊNCIA (DIAS) POR CLÍNICA</t>
  </si>
  <si>
    <t>03. ÍNDICE DE INTERVALO DE SUBSTITUIÇÃO  POR CLÍNICA [HORAS]</t>
  </si>
  <si>
    <t>04. Indicador Hospitalar de Efetividade</t>
  </si>
  <si>
    <t>Informações</t>
  </si>
  <si>
    <t>Total de Saídas Hospitalares</t>
  </si>
  <si>
    <t>Total de Óbitos/Mês</t>
  </si>
  <si>
    <t>Taxa de Mortalidade Global</t>
  </si>
  <si>
    <t/>
  </si>
  <si>
    <t>Total de Óbitos (Tempo de Permânencia &gt;24 horas)</t>
  </si>
  <si>
    <t>Taxa de Mortalidade Institucional (Óbitos &gt;24 horas)</t>
  </si>
  <si>
    <t>Taxa de Mortalidade Operatória (Óbito em até 07 dias do pós-operatório)</t>
  </si>
  <si>
    <t>Taxa de Cirurgia de Urgência</t>
  </si>
  <si>
    <t>05. Número de Funcionários e Leitos Operacionais</t>
  </si>
  <si>
    <t>Número de  enfermeiro (Todos os vínculos)</t>
  </si>
  <si>
    <t>Número de  funcionários de enfermagem (Todos os vínculos)</t>
  </si>
  <si>
    <t>Número total de funcionários (Todos os vínculos)</t>
  </si>
  <si>
    <t>Número total de médicos (Todos os vínculos)</t>
  </si>
  <si>
    <t>Número total de médicos especialistas</t>
  </si>
  <si>
    <t>Número leito operacional</t>
  </si>
  <si>
    <t>06. Indicadores de Gestão de Recursos Humanos</t>
  </si>
  <si>
    <t>Relação Enfermeiro (as)/Leito</t>
  </si>
  <si>
    <t>Relação Enfermagem/Leito</t>
  </si>
  <si>
    <t>Relação Funcionário(as) / Leito</t>
  </si>
  <si>
    <t>Turnover (%)</t>
  </si>
  <si>
    <t>% de médicos(as) especialistas</t>
  </si>
  <si>
    <r>
      <t>07. Indicador de Gestão Ambulatorial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(%)</t>
    </r>
  </si>
  <si>
    <t>Taxa de Perda Primária (%)</t>
  </si>
  <si>
    <t>Nº de Consultas Médicas (ofertadas)</t>
  </si>
  <si>
    <t>Nº de Consultas Não Médicas (ofertadas)</t>
  </si>
  <si>
    <t>Taxa de Absenteismo (%) Consultas Médicas</t>
  </si>
  <si>
    <t>Nº de Consultas Médicas (agendadas)</t>
  </si>
  <si>
    <t>Taxa de Absenteismo (%) Consultas Não  Médicas</t>
  </si>
  <si>
    <t xml:space="preserve">Nº de Consultas Não Médicas (agendadas) </t>
  </si>
  <si>
    <t>Nº de Consultas Médicas (realizadas sem interconsultas)</t>
  </si>
  <si>
    <t>Nº de Consultas Não Médicas (realizadas)</t>
  </si>
  <si>
    <t>08. Taxa de Absenteísmo (%)</t>
  </si>
  <si>
    <t>Profissão</t>
  </si>
  <si>
    <t xml:space="preserve">Estatutário </t>
  </si>
  <si>
    <t>Celetista</t>
  </si>
  <si>
    <t>Assis./Aux. Farmácia</t>
  </si>
  <si>
    <t>N/A%</t>
  </si>
  <si>
    <t>n/a</t>
  </si>
  <si>
    <t>Assistentes Sociais</t>
  </si>
  <si>
    <t>Enfermeiros</t>
  </si>
  <si>
    <t>Farmacêuticos</t>
  </si>
  <si>
    <t>Fisioterapeutas</t>
  </si>
  <si>
    <t>Fonoaudiólogos</t>
  </si>
  <si>
    <t>Psicólogos</t>
  </si>
  <si>
    <t>Técnicos de Enfermagem</t>
  </si>
  <si>
    <t>Terapeutas Ocupacionais</t>
  </si>
  <si>
    <t>Outros</t>
  </si>
  <si>
    <t>Geral*</t>
  </si>
  <si>
    <t>Obs: a taxa de absenteísmo GERAL corresponde a todos os profissionais da unidade</t>
  </si>
  <si>
    <t>09. Saídas da UTI</t>
  </si>
  <si>
    <t>Obito</t>
  </si>
  <si>
    <t>Transferencia Externa</t>
  </si>
  <si>
    <t>Transferencia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</si>
</sst>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-416]mmm\-yy;@"/>
    <numFmt numFmtId="165" formatCode="[$-416]mmmm\-yy;@"/>
    <numFmt numFmtId="166" formatCode="#,##0_ ;\-#,##0\ "/>
    <numFmt numFmtId="167" formatCode="0.0%"/>
    <numFmt numFmtId="168" formatCode="#,##0.0"/>
    <numFmt numFmtId="169" formatCode="[$-F400]h:mm:ss\ AM/PM"/>
    <numFmt numFmtId="170" formatCode="h:mm;@"/>
    <numFmt numFmtId="171" formatCode="&quot;R$&quot;\ #,##0.00"/>
    <numFmt numFmtId="172" formatCode="[$-416]mmm/yy"/>
  </numFmts>
  <fonts count="27" x14ac:knownFonts="1">
    <font>
      <sz val="11"/>
      <color theme="1"/>
      <name val="Aptos Narrow"/>
      <family val="2"/>
      <scheme val="minor"/>
    </font>
    <font>
      <sz val="10"/>
      <color indexed="8"/>
      <name val="Arial"/>
      <family val="2"/>
      <charset val="1"/>
    </font>
    <font>
      <sz val="10"/>
      <color indexed="8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Arial"/>
      <family val="2"/>
      <charset val="1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sz val="50"/>
      <color theme="0"/>
      <name val="Arial"/>
      <family val="2"/>
      <charset val="1"/>
    </font>
    <font>
      <sz val="50"/>
      <color rgb="FF000000"/>
      <name val="Arial"/>
      <family val="2"/>
      <charset val="1"/>
    </font>
    <font>
      <sz val="50"/>
      <color rgb="FF000000"/>
      <name val="Calibri"/>
      <family val="2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</font>
    <font>
      <sz val="10"/>
      <color theme="0"/>
      <name val="Arial"/>
      <family val="2"/>
      <charset val="1"/>
    </font>
    <font>
      <sz val="10"/>
      <color theme="0"/>
      <name val="Arial"/>
      <family val="2"/>
    </font>
    <font>
      <b/>
      <sz val="11"/>
      <color rgb="FF000000"/>
      <name val="Calibri"/>
      <family val="2"/>
    </font>
    <font>
      <sz val="50"/>
      <color theme="0"/>
      <name val="Arial"/>
      <family val="2"/>
    </font>
    <font>
      <sz val="50"/>
      <color rgb="FF000000"/>
      <name val="Arial"/>
      <family val="2"/>
    </font>
    <font>
      <sz val="11"/>
      <color rgb="FF000000"/>
      <name val="Calibri"/>
      <family val="2"/>
      <charset val="1"/>
    </font>
    <font>
      <b/>
      <sz val="10"/>
      <color theme="0"/>
      <name val="Arial"/>
      <family val="2"/>
    </font>
    <font>
      <i/>
      <sz val="10"/>
      <color rgb="FF000000"/>
      <name val="Arial"/>
      <family val="2"/>
    </font>
    <font>
      <i/>
      <sz val="10"/>
      <color theme="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FF"/>
        <bgColor rgb="FFE2F0D9"/>
      </patternFill>
    </fill>
    <fill>
      <patternFill patternType="solid">
        <fgColor theme="8" tint="0.79998168889431442"/>
        <bgColor rgb="FFE2F0D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rgb="FFCC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CCFFCC"/>
        <bgColor rgb="FFCCFFFF"/>
      </patternFill>
    </fill>
    <fill>
      <patternFill patternType="solid">
        <fgColor theme="4" tint="0.79998168889431442"/>
        <bgColor rgb="FFE2F0D9"/>
      </patternFill>
    </fill>
    <fill>
      <patternFill patternType="solid">
        <fgColor theme="8" tint="0.79998168889431442"/>
        <bgColor rgb="FF99CCFF"/>
      </patternFill>
    </fill>
    <fill>
      <patternFill patternType="solid">
        <fgColor theme="9" tint="0.79998168889431442"/>
        <bgColor rgb="FFCC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2F0D9"/>
      </patternFill>
    </fill>
    <fill>
      <patternFill patternType="solid">
        <fgColor theme="9" tint="0.79998168889431442"/>
        <bgColor rgb="FFCCFFCC"/>
      </patternFill>
    </fill>
    <fill>
      <patternFill patternType="solid">
        <fgColor theme="8" tint="0.79998168889431442"/>
        <bgColor rgb="FFCCFFCC"/>
      </patternFill>
    </fill>
    <fill>
      <patternFill patternType="solid">
        <fgColor rgb="FFCCCCFF"/>
        <bgColor rgb="FF99CC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rgb="FFE7E6E6"/>
        <bgColor indexed="64"/>
      </patternFill>
    </fill>
    <fill>
      <patternFill patternType="solid">
        <fgColor theme="8" tint="0.79998168889431442"/>
        <bgColor rgb="FFE7E6E6"/>
      </patternFill>
    </fill>
    <fill>
      <patternFill patternType="solid">
        <fgColor theme="8" tint="0.79998168889431442"/>
        <bgColor rgb="FFEEEEEE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23" fillId="0" borderId="0"/>
    <xf numFmtId="0" fontId="8" fillId="0" borderId="0"/>
    <xf numFmtId="0" fontId="8" fillId="0" borderId="0"/>
    <xf numFmtId="9" fontId="23" fillId="0" borderId="0" applyBorder="0" applyProtection="0"/>
  </cellStyleXfs>
  <cellXfs count="531">
    <xf numFmtId="0" fontId="0" fillId="0" borderId="0" xfId="0"/>
    <xf numFmtId="0" fontId="9" fillId="2" borderId="0" xfId="2" applyFont="1" applyFill="1" applyAlignment="1">
      <alignment horizontal="left" vertical="center" wrapText="1"/>
    </xf>
    <xf numFmtId="3" fontId="10" fillId="0" borderId="0" xfId="2" applyNumberFormat="1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8" fillId="0" borderId="0" xfId="2" applyAlignment="1">
      <alignment horizontal="center" vertical="center"/>
    </xf>
    <xf numFmtId="0" fontId="13" fillId="4" borderId="4" xfId="2" applyFont="1" applyFill="1" applyBorder="1" applyAlignment="1">
      <alignment horizontal="left" vertical="center"/>
    </xf>
    <xf numFmtId="0" fontId="13" fillId="4" borderId="2" xfId="2" applyFont="1" applyFill="1" applyBorder="1" applyAlignment="1">
      <alignment horizontal="left" vertical="center"/>
    </xf>
    <xf numFmtId="164" fontId="13" fillId="4" borderId="4" xfId="2" applyNumberFormat="1" applyFont="1" applyFill="1" applyBorder="1" applyAlignment="1">
      <alignment horizontal="left" vertical="center" wrapText="1"/>
    </xf>
    <xf numFmtId="164" fontId="13" fillId="4" borderId="4" xfId="2" applyNumberFormat="1" applyFont="1" applyFill="1" applyBorder="1" applyAlignment="1">
      <alignment horizontal="center" vertical="center" wrapText="1"/>
    </xf>
    <xf numFmtId="164" fontId="13" fillId="4" borderId="4" xfId="2" applyNumberFormat="1" applyFont="1" applyFill="1" applyBorder="1" applyAlignment="1">
      <alignment horizontal="center" vertical="center"/>
    </xf>
    <xf numFmtId="164" fontId="14" fillId="4" borderId="4" xfId="2" applyNumberFormat="1" applyFont="1" applyFill="1" applyBorder="1" applyAlignment="1">
      <alignment horizontal="center" vertical="center" wrapText="1"/>
    </xf>
    <xf numFmtId="164" fontId="13" fillId="4" borderId="1" xfId="2" quotePrefix="1" applyNumberFormat="1" applyFont="1" applyFill="1" applyBorder="1" applyAlignment="1">
      <alignment horizontal="center" vertical="center" wrapText="1"/>
    </xf>
    <xf numFmtId="164" fontId="13" fillId="4" borderId="1" xfId="2" applyNumberFormat="1" applyFont="1" applyFill="1" applyBorder="1" applyAlignment="1">
      <alignment horizontal="center" vertical="center" wrapText="1"/>
    </xf>
    <xf numFmtId="164" fontId="13" fillId="4" borderId="4" xfId="2" quotePrefix="1" applyNumberFormat="1" applyFont="1" applyFill="1" applyBorder="1" applyAlignment="1">
      <alignment horizontal="center" vertical="center" wrapText="1"/>
    </xf>
    <xf numFmtId="164" fontId="15" fillId="0" borderId="0" xfId="2" applyNumberFormat="1" applyFont="1" applyAlignment="1">
      <alignment horizontal="center" vertical="center"/>
    </xf>
    <xf numFmtId="3" fontId="16" fillId="2" borderId="4" xfId="2" applyNumberFormat="1" applyFont="1" applyFill="1" applyBorder="1" applyAlignment="1">
      <alignment horizontal="left" vertical="center" wrapText="1" indent="1"/>
    </xf>
    <xf numFmtId="3" fontId="16" fillId="2" borderId="4" xfId="2" applyNumberFormat="1" applyFont="1" applyFill="1" applyBorder="1" applyAlignment="1">
      <alignment horizontal="center" vertical="center" wrapText="1"/>
    </xf>
    <xf numFmtId="3" fontId="16" fillId="2" borderId="4" xfId="2" applyNumberFormat="1" applyFont="1" applyFill="1" applyBorder="1" applyAlignment="1">
      <alignment horizontal="center" vertical="center"/>
    </xf>
    <xf numFmtId="3" fontId="17" fillId="2" borderId="4" xfId="2" applyNumberFormat="1" applyFont="1" applyFill="1" applyBorder="1" applyAlignment="1">
      <alignment horizontal="center" vertical="center"/>
    </xf>
    <xf numFmtId="3" fontId="16" fillId="2" borderId="4" xfId="2" applyNumberFormat="1" applyFont="1" applyFill="1" applyBorder="1" applyAlignment="1">
      <alignment horizontal="left" vertical="center" indent="1"/>
    </xf>
    <xf numFmtId="3" fontId="8" fillId="0" borderId="0" xfId="2" applyNumberFormat="1" applyAlignment="1">
      <alignment horizontal="center" vertical="center"/>
    </xf>
    <xf numFmtId="3" fontId="16" fillId="0" borderId="4" xfId="2" applyNumberFormat="1" applyFont="1" applyBorder="1" applyAlignment="1">
      <alignment horizontal="left" vertical="center" wrapText="1" indent="1"/>
    </xf>
    <xf numFmtId="3" fontId="17" fillId="5" borderId="4" xfId="0" applyNumberFormat="1" applyFont="1" applyFill="1" applyBorder="1" applyAlignment="1">
      <alignment horizontal="center" vertical="center" wrapText="1"/>
    </xf>
    <xf numFmtId="3" fontId="17" fillId="5" borderId="4" xfId="0" applyNumberFormat="1" applyFont="1" applyFill="1" applyBorder="1" applyAlignment="1">
      <alignment horizontal="center" vertical="center"/>
    </xf>
    <xf numFmtId="3" fontId="17" fillId="5" borderId="4" xfId="0" applyNumberFormat="1" applyFont="1" applyFill="1" applyBorder="1" applyAlignment="1">
      <alignment horizontal="left" vertical="center" indent="1"/>
    </xf>
    <xf numFmtId="3" fontId="17" fillId="0" borderId="4" xfId="0" applyNumberFormat="1" applyFont="1" applyBorder="1" applyAlignment="1">
      <alignment horizontal="center" vertical="center"/>
    </xf>
    <xf numFmtId="3" fontId="17" fillId="0" borderId="4" xfId="0" applyNumberFormat="1" applyFont="1" applyBorder="1" applyAlignment="1">
      <alignment horizontal="left" vertical="center" indent="1"/>
    </xf>
    <xf numFmtId="0" fontId="18" fillId="2" borderId="2" xfId="2" applyFont="1" applyFill="1" applyBorder="1" applyAlignment="1">
      <alignment horizontal="left" vertical="center" wrapText="1"/>
    </xf>
    <xf numFmtId="3" fontId="16" fillId="0" borderId="2" xfId="2" applyNumberFormat="1" applyFont="1" applyBorder="1" applyAlignment="1">
      <alignment horizontal="center" vertical="center"/>
    </xf>
    <xf numFmtId="3" fontId="17" fillId="0" borderId="2" xfId="2" applyNumberFormat="1" applyFont="1" applyBorder="1" applyAlignment="1">
      <alignment horizontal="center" vertical="center"/>
    </xf>
    <xf numFmtId="3" fontId="16" fillId="0" borderId="2" xfId="2" applyNumberFormat="1" applyFont="1" applyBorder="1" applyAlignment="1">
      <alignment horizontal="left" vertical="center"/>
    </xf>
    <xf numFmtId="164" fontId="13" fillId="6" borderId="4" xfId="2" applyNumberFormat="1" applyFont="1" applyFill="1" applyBorder="1" applyAlignment="1">
      <alignment horizontal="left" vertical="center" wrapText="1"/>
    </xf>
    <xf numFmtId="164" fontId="13" fillId="6" borderId="4" xfId="2" applyNumberFormat="1" applyFont="1" applyFill="1" applyBorder="1" applyAlignment="1">
      <alignment horizontal="center" vertical="center" wrapText="1"/>
    </xf>
    <xf numFmtId="164" fontId="13" fillId="6" borderId="4" xfId="2" applyNumberFormat="1" applyFont="1" applyFill="1" applyBorder="1" applyAlignment="1">
      <alignment horizontal="center" vertical="center"/>
    </xf>
    <xf numFmtId="164" fontId="14" fillId="6" borderId="4" xfId="2" applyNumberFormat="1" applyFont="1" applyFill="1" applyBorder="1" applyAlignment="1">
      <alignment horizontal="center" vertical="center"/>
    </xf>
    <xf numFmtId="164" fontId="13" fillId="7" borderId="1" xfId="2" quotePrefix="1" applyNumberFormat="1" applyFont="1" applyFill="1" applyBorder="1" applyAlignment="1">
      <alignment horizontal="center" vertical="center" wrapText="1"/>
    </xf>
    <xf numFmtId="164" fontId="13" fillId="8" borderId="4" xfId="2" applyNumberFormat="1" applyFont="1" applyFill="1" applyBorder="1" applyAlignment="1">
      <alignment horizontal="left" vertical="center"/>
    </xf>
    <xf numFmtId="164" fontId="13" fillId="8" borderId="4" xfId="2" applyNumberFormat="1" applyFont="1" applyFill="1" applyBorder="1" applyAlignment="1">
      <alignment horizontal="center" vertical="center"/>
    </xf>
    <xf numFmtId="3" fontId="19" fillId="2" borderId="1" xfId="2" applyNumberFormat="1" applyFont="1" applyFill="1" applyBorder="1" applyAlignment="1">
      <alignment horizontal="left" vertical="center" wrapText="1" indent="1"/>
    </xf>
    <xf numFmtId="3" fontId="19" fillId="2" borderId="2" xfId="2" applyNumberFormat="1" applyFont="1" applyFill="1" applyBorder="1" applyAlignment="1">
      <alignment horizontal="center" vertical="center" wrapText="1"/>
    </xf>
    <xf numFmtId="3" fontId="19" fillId="5" borderId="2" xfId="0" applyNumberFormat="1" applyFont="1" applyFill="1" applyBorder="1" applyAlignment="1">
      <alignment horizontal="center" vertical="center" wrapText="1"/>
    </xf>
    <xf numFmtId="3" fontId="19" fillId="5" borderId="2" xfId="0" applyNumberFormat="1" applyFont="1" applyFill="1" applyBorder="1" applyAlignment="1">
      <alignment horizontal="center" vertical="center"/>
    </xf>
    <xf numFmtId="3" fontId="19" fillId="5" borderId="3" xfId="0" applyNumberFormat="1" applyFont="1" applyFill="1" applyBorder="1" applyAlignment="1">
      <alignment horizontal="center" vertical="center"/>
    </xf>
    <xf numFmtId="3" fontId="13" fillId="2" borderId="4" xfId="2" applyNumberFormat="1" applyFont="1" applyFill="1" applyBorder="1" applyAlignment="1">
      <alignment horizontal="left" vertical="center" wrapText="1"/>
    </xf>
    <xf numFmtId="3" fontId="13" fillId="2" borderId="4" xfId="2" applyNumberFormat="1" applyFont="1" applyFill="1" applyBorder="1" applyAlignment="1">
      <alignment horizontal="center" vertical="center"/>
    </xf>
    <xf numFmtId="3" fontId="14" fillId="2" borderId="4" xfId="2" applyNumberFormat="1" applyFont="1" applyFill="1" applyBorder="1" applyAlignment="1">
      <alignment horizontal="center" vertical="center"/>
    </xf>
    <xf numFmtId="3" fontId="13" fillId="3" borderId="4" xfId="2" applyNumberFormat="1" applyFont="1" applyFill="1" applyBorder="1" applyAlignment="1">
      <alignment horizontal="left" vertical="center"/>
    </xf>
    <xf numFmtId="3" fontId="13" fillId="3" borderId="4" xfId="2" applyNumberFormat="1" applyFont="1" applyFill="1" applyBorder="1" applyAlignment="1">
      <alignment horizontal="center" vertical="center"/>
    </xf>
    <xf numFmtId="3" fontId="15" fillId="0" borderId="0" xfId="2" applyNumberFormat="1" applyFont="1" applyAlignment="1">
      <alignment horizontal="center" vertical="center"/>
    </xf>
    <xf numFmtId="0" fontId="16" fillId="2" borderId="2" xfId="2" applyFont="1" applyFill="1" applyBorder="1" applyAlignment="1">
      <alignment horizontal="left" vertical="center"/>
    </xf>
    <xf numFmtId="0" fontId="16" fillId="2" borderId="2" xfId="2" applyFont="1" applyFill="1" applyBorder="1" applyAlignment="1">
      <alignment horizontal="center" vertical="center"/>
    </xf>
    <xf numFmtId="164" fontId="20" fillId="0" borderId="0" xfId="2" applyNumberFormat="1" applyFont="1" applyAlignment="1">
      <alignment horizontal="center" vertical="center"/>
    </xf>
    <xf numFmtId="0" fontId="16" fillId="0" borderId="2" xfId="2" applyFont="1" applyBorder="1" applyAlignment="1">
      <alignment horizontal="left" vertical="center"/>
    </xf>
    <xf numFmtId="0" fontId="16" fillId="0" borderId="2" xfId="2" applyFont="1" applyBorder="1" applyAlignment="1">
      <alignment horizontal="center" vertical="center"/>
    </xf>
    <xf numFmtId="164" fontId="13" fillId="4" borderId="4" xfId="2" applyNumberFormat="1" applyFont="1" applyFill="1" applyBorder="1" applyAlignment="1">
      <alignment horizontal="left" vertical="center"/>
    </xf>
    <xf numFmtId="3" fontId="17" fillId="2" borderId="4" xfId="2" applyNumberFormat="1" applyFont="1" applyFill="1" applyBorder="1" applyAlignment="1">
      <alignment horizontal="center" vertical="center" wrapText="1"/>
    </xf>
    <xf numFmtId="3" fontId="17" fillId="2" borderId="7" xfId="2" applyNumberFormat="1" applyFont="1" applyFill="1" applyBorder="1" applyAlignment="1">
      <alignment horizontal="center" vertical="center" wrapText="1"/>
    </xf>
    <xf numFmtId="3" fontId="13" fillId="0" borderId="4" xfId="2" applyNumberFormat="1" applyFont="1" applyBorder="1" applyAlignment="1">
      <alignment horizontal="left" vertical="center" wrapText="1"/>
    </xf>
    <xf numFmtId="3" fontId="14" fillId="0" borderId="4" xfId="0" applyNumberFormat="1" applyFont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center" vertical="center"/>
    </xf>
    <xf numFmtId="3" fontId="14" fillId="4" borderId="4" xfId="0" applyNumberFormat="1" applyFont="1" applyFill="1" applyBorder="1" applyAlignment="1">
      <alignment horizontal="left" vertical="center"/>
    </xf>
    <xf numFmtId="3" fontId="14" fillId="4" borderId="4" xfId="0" applyNumberFormat="1" applyFont="1" applyFill="1" applyBorder="1" applyAlignment="1">
      <alignment horizontal="center" vertical="center"/>
    </xf>
    <xf numFmtId="3" fontId="14" fillId="4" borderId="4" xfId="0" applyNumberFormat="1" applyFont="1" applyFill="1" applyBorder="1" applyAlignment="1">
      <alignment horizontal="left" vertical="center" wrapText="1"/>
    </xf>
    <xf numFmtId="3" fontId="14" fillId="4" borderId="4" xfId="0" applyNumberFormat="1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left" vertical="center" wrapText="1"/>
    </xf>
    <xf numFmtId="0" fontId="16" fillId="2" borderId="2" xfId="2" applyFont="1" applyFill="1" applyBorder="1" applyAlignment="1">
      <alignment horizontal="center" vertical="center" wrapText="1"/>
    </xf>
    <xf numFmtId="0" fontId="17" fillId="0" borderId="2" xfId="2" applyFont="1" applyBorder="1" applyAlignment="1">
      <alignment horizontal="center" vertical="center"/>
    </xf>
    <xf numFmtId="3" fontId="17" fillId="0" borderId="4" xfId="2" applyNumberFormat="1" applyFont="1" applyBorder="1" applyAlignment="1">
      <alignment horizontal="left" vertical="center" wrapText="1" indent="1"/>
    </xf>
    <xf numFmtId="3" fontId="14" fillId="5" borderId="4" xfId="0" applyNumberFormat="1" applyFont="1" applyFill="1" applyBorder="1" applyAlignment="1">
      <alignment horizontal="center" vertical="center"/>
    </xf>
    <xf numFmtId="3" fontId="14" fillId="9" borderId="4" xfId="0" applyNumberFormat="1" applyFont="1" applyFill="1" applyBorder="1" applyAlignment="1">
      <alignment horizontal="left" vertical="center"/>
    </xf>
    <xf numFmtId="3" fontId="14" fillId="9" borderId="4" xfId="0" applyNumberFormat="1" applyFont="1" applyFill="1" applyBorder="1" applyAlignment="1">
      <alignment horizontal="center" vertical="center"/>
    </xf>
    <xf numFmtId="0" fontId="16" fillId="0" borderId="2" xfId="2" applyFont="1" applyBorder="1" applyAlignment="1">
      <alignment horizontal="left" vertical="center" wrapText="1"/>
    </xf>
    <xf numFmtId="0" fontId="16" fillId="0" borderId="2" xfId="2" applyFont="1" applyBorder="1" applyAlignment="1">
      <alignment horizontal="center" vertical="center" wrapText="1"/>
    </xf>
    <xf numFmtId="0" fontId="17" fillId="0" borderId="2" xfId="2" applyFont="1" applyBorder="1" applyAlignment="1">
      <alignment horizontal="center" vertical="center" wrapText="1"/>
    </xf>
    <xf numFmtId="3" fontId="17" fillId="5" borderId="4" xfId="0" applyNumberFormat="1" applyFont="1" applyFill="1" applyBorder="1" applyAlignment="1">
      <alignment horizontal="left" vertical="center" wrapText="1" indent="1"/>
    </xf>
    <xf numFmtId="3" fontId="16" fillId="10" borderId="4" xfId="2" applyNumberFormat="1" applyFont="1" applyFill="1" applyBorder="1" applyAlignment="1">
      <alignment horizontal="left" vertical="center" indent="1"/>
    </xf>
    <xf numFmtId="3" fontId="17" fillId="5" borderId="5" xfId="0" applyNumberFormat="1" applyFont="1" applyFill="1" applyBorder="1" applyAlignment="1">
      <alignment horizontal="center" vertical="center" wrapText="1"/>
    </xf>
    <xf numFmtId="3" fontId="14" fillId="5" borderId="4" xfId="0" applyNumberFormat="1" applyFont="1" applyFill="1" applyBorder="1" applyAlignment="1">
      <alignment vertical="center" wrapText="1"/>
    </xf>
    <xf numFmtId="3" fontId="14" fillId="5" borderId="4" xfId="0" applyNumberFormat="1" applyFont="1" applyFill="1" applyBorder="1" applyAlignment="1">
      <alignment horizontal="center" vertical="center" wrapText="1"/>
    </xf>
    <xf numFmtId="3" fontId="13" fillId="2" borderId="4" xfId="2" applyNumberFormat="1" applyFont="1" applyFill="1" applyBorder="1" applyAlignment="1">
      <alignment horizontal="left" vertical="center"/>
    </xf>
    <xf numFmtId="3" fontId="14" fillId="9" borderId="4" xfId="0" applyNumberFormat="1" applyFont="1" applyFill="1" applyBorder="1" applyAlignment="1">
      <alignment horizontal="left" vertical="center" wrapText="1"/>
    </xf>
    <xf numFmtId="3" fontId="14" fillId="9" borderId="4" xfId="0" applyNumberFormat="1" applyFont="1" applyFill="1" applyBorder="1" applyAlignment="1">
      <alignment horizontal="center" vertical="center" wrapText="1"/>
    </xf>
    <xf numFmtId="0" fontId="17" fillId="2" borderId="2" xfId="2" applyFont="1" applyFill="1" applyBorder="1" applyAlignment="1">
      <alignment horizontal="center" vertical="center"/>
    </xf>
    <xf numFmtId="3" fontId="17" fillId="2" borderId="4" xfId="2" applyNumberFormat="1" applyFont="1" applyFill="1" applyBorder="1" applyAlignment="1">
      <alignment horizontal="left" vertical="center" indent="1"/>
    </xf>
    <xf numFmtId="3" fontId="16" fillId="0" borderId="4" xfId="2" applyNumberFormat="1" applyFont="1" applyBorder="1" applyAlignment="1">
      <alignment horizontal="center" vertical="center" wrapText="1"/>
    </xf>
    <xf numFmtId="0" fontId="16" fillId="11" borderId="4" xfId="2" applyFont="1" applyFill="1" applyBorder="1" applyAlignment="1">
      <alignment horizontal="center" vertical="center" wrapText="1"/>
    </xf>
    <xf numFmtId="164" fontId="16" fillId="11" borderId="4" xfId="2" applyNumberFormat="1" applyFont="1" applyFill="1" applyBorder="1" applyAlignment="1">
      <alignment horizontal="center" vertical="center"/>
    </xf>
    <xf numFmtId="165" fontId="16" fillId="11" borderId="4" xfId="2" applyNumberFormat="1" applyFont="1" applyFill="1" applyBorder="1" applyAlignment="1">
      <alignment horizontal="center" vertical="center"/>
    </xf>
    <xf numFmtId="166" fontId="16" fillId="10" borderId="4" xfId="2" applyNumberFormat="1" applyFont="1" applyFill="1" applyBorder="1" applyAlignment="1">
      <alignment horizontal="center" vertical="center"/>
    </xf>
    <xf numFmtId="3" fontId="13" fillId="0" borderId="4" xfId="2" applyNumberFormat="1" applyFont="1" applyBorder="1" applyAlignment="1">
      <alignment horizontal="center" vertical="center" wrapText="1"/>
    </xf>
    <xf numFmtId="0" fontId="13" fillId="11" borderId="4" xfId="2" applyFont="1" applyFill="1" applyBorder="1" applyAlignment="1">
      <alignment horizontal="center" vertical="center" wrapText="1"/>
    </xf>
    <xf numFmtId="164" fontId="13" fillId="11" borderId="4" xfId="2" applyNumberFormat="1" applyFont="1" applyFill="1" applyBorder="1" applyAlignment="1">
      <alignment horizontal="center" vertical="center"/>
    </xf>
    <xf numFmtId="165" fontId="13" fillId="11" borderId="4" xfId="2" applyNumberFormat="1" applyFont="1" applyFill="1" applyBorder="1" applyAlignment="1">
      <alignment horizontal="center" vertical="center"/>
    </xf>
    <xf numFmtId="166" fontId="13" fillId="10" borderId="4" xfId="2" applyNumberFormat="1" applyFont="1" applyFill="1" applyBorder="1" applyAlignment="1">
      <alignment horizontal="center" vertical="center"/>
    </xf>
    <xf numFmtId="3" fontId="14" fillId="0" borderId="4" xfId="2" applyNumberFormat="1" applyFont="1" applyBorder="1" applyAlignment="1">
      <alignment horizontal="center" vertical="center" wrapText="1"/>
    </xf>
    <xf numFmtId="3" fontId="13" fillId="4" borderId="4" xfId="2" applyNumberFormat="1" applyFont="1" applyFill="1" applyBorder="1" applyAlignment="1">
      <alignment horizontal="left" vertical="center" wrapText="1"/>
    </xf>
    <xf numFmtId="3" fontId="13" fillId="4" borderId="4" xfId="2" applyNumberFormat="1" applyFont="1" applyFill="1" applyBorder="1" applyAlignment="1">
      <alignment horizontal="center" vertical="center" wrapText="1"/>
    </xf>
    <xf numFmtId="3" fontId="20" fillId="0" borderId="0" xfId="2" applyNumberFormat="1" applyFont="1" applyAlignment="1">
      <alignment horizontal="center" vertical="center"/>
    </xf>
    <xf numFmtId="164" fontId="13" fillId="6" borderId="1" xfId="2" applyNumberFormat="1" applyFont="1" applyFill="1" applyBorder="1" applyAlignment="1">
      <alignment horizontal="left" vertical="center" wrapText="1"/>
    </xf>
    <xf numFmtId="164" fontId="13" fillId="6" borderId="2" xfId="2" applyNumberFormat="1" applyFont="1" applyFill="1" applyBorder="1" applyAlignment="1">
      <alignment horizontal="center" vertical="center" wrapText="1"/>
    </xf>
    <xf numFmtId="164" fontId="13" fillId="6" borderId="2" xfId="2" applyNumberFormat="1" applyFont="1" applyFill="1" applyBorder="1" applyAlignment="1">
      <alignment horizontal="center" vertical="center"/>
    </xf>
    <xf numFmtId="164" fontId="14" fillId="6" borderId="2" xfId="2" applyNumberFormat="1" applyFont="1" applyFill="1" applyBorder="1" applyAlignment="1">
      <alignment horizontal="center" vertical="center"/>
    </xf>
    <xf numFmtId="164" fontId="14" fillId="6" borderId="3" xfId="2" applyNumberFormat="1" applyFont="1" applyFill="1" applyBorder="1" applyAlignment="1">
      <alignment horizontal="center" vertical="center"/>
    </xf>
    <xf numFmtId="164" fontId="13" fillId="4" borderId="1" xfId="2" applyNumberFormat="1" applyFont="1" applyFill="1" applyBorder="1" applyAlignment="1">
      <alignment horizontal="left" vertical="center"/>
    </xf>
    <xf numFmtId="164" fontId="13" fillId="4" borderId="3" xfId="2" applyNumberFormat="1" applyFont="1" applyFill="1" applyBorder="1" applyAlignment="1">
      <alignment horizontal="center" vertical="center"/>
    </xf>
    <xf numFmtId="3" fontId="16" fillId="0" borderId="4" xfId="2" applyNumberFormat="1" applyFont="1" applyBorder="1" applyAlignment="1">
      <alignment horizontal="center" vertical="center"/>
    </xf>
    <xf numFmtId="3" fontId="17" fillId="0" borderId="4" xfId="0" applyNumberFormat="1" applyFont="1" applyBorder="1" applyAlignment="1">
      <alignment horizontal="left" vertical="center"/>
    </xf>
    <xf numFmtId="3" fontId="17" fillId="0" borderId="1" xfId="0" applyNumberFormat="1" applyFont="1" applyBorder="1" applyAlignment="1">
      <alignment horizontal="left" vertical="center" indent="1"/>
    </xf>
    <xf numFmtId="3" fontId="17" fillId="0" borderId="3" xfId="0" applyNumberFormat="1" applyFont="1" applyBorder="1" applyAlignment="1">
      <alignment horizontal="center" vertical="center"/>
    </xf>
    <xf numFmtId="3" fontId="16" fillId="0" borderId="4" xfId="2" quotePrefix="1" applyNumberFormat="1" applyFont="1" applyBorder="1" applyAlignment="1">
      <alignment horizontal="center" vertical="center"/>
    </xf>
    <xf numFmtId="3" fontId="17" fillId="0" borderId="4" xfId="0" quotePrefix="1" applyNumberFormat="1" applyFont="1" applyBorder="1" applyAlignment="1">
      <alignment horizontal="left" vertical="center"/>
    </xf>
    <xf numFmtId="3" fontId="13" fillId="0" borderId="1" xfId="2" applyNumberFormat="1" applyFont="1" applyBorder="1" applyAlignment="1">
      <alignment horizontal="left" vertical="center" wrapText="1"/>
    </xf>
    <xf numFmtId="3" fontId="13" fillId="0" borderId="2" xfId="2" applyNumberFormat="1" applyFont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3" fontId="14" fillId="4" borderId="1" xfId="0" applyNumberFormat="1" applyFont="1" applyFill="1" applyBorder="1" applyAlignment="1">
      <alignment horizontal="left" vertical="center"/>
    </xf>
    <xf numFmtId="3" fontId="14" fillId="4" borderId="3" xfId="0" applyNumberFormat="1" applyFont="1" applyFill="1" applyBorder="1" applyAlignment="1">
      <alignment horizontal="center" vertical="center"/>
    </xf>
    <xf numFmtId="3" fontId="16" fillId="11" borderId="4" xfId="2" applyNumberFormat="1" applyFont="1" applyFill="1" applyBorder="1" applyAlignment="1">
      <alignment horizontal="center" vertical="center" wrapText="1"/>
    </xf>
    <xf numFmtId="3" fontId="16" fillId="10" borderId="4" xfId="2" applyNumberFormat="1" applyFont="1" applyFill="1" applyBorder="1" applyAlignment="1">
      <alignment horizontal="center" vertical="center" wrapText="1"/>
    </xf>
    <xf numFmtId="3" fontId="17" fillId="5" borderId="1" xfId="0" applyNumberFormat="1" applyFont="1" applyFill="1" applyBorder="1" applyAlignment="1">
      <alignment horizontal="left" vertical="center" indent="1"/>
    </xf>
    <xf numFmtId="3" fontId="17" fillId="5" borderId="3" xfId="0" applyNumberFormat="1" applyFont="1" applyFill="1" applyBorder="1" applyAlignment="1">
      <alignment horizontal="center" vertical="center"/>
    </xf>
    <xf numFmtId="3" fontId="17" fillId="12" borderId="4" xfId="2" applyNumberFormat="1" applyFont="1" applyFill="1" applyBorder="1" applyAlignment="1">
      <alignment horizontal="center" vertical="center" wrapText="1"/>
    </xf>
    <xf numFmtId="3" fontId="13" fillId="11" borderId="4" xfId="2" applyNumberFormat="1" applyFont="1" applyFill="1" applyBorder="1" applyAlignment="1">
      <alignment horizontal="center" vertical="center" wrapText="1"/>
    </xf>
    <xf numFmtId="3" fontId="13" fillId="10" borderId="4" xfId="2" applyNumberFormat="1" applyFont="1" applyFill="1" applyBorder="1" applyAlignment="1">
      <alignment horizontal="center" vertical="center" wrapText="1"/>
    </xf>
    <xf numFmtId="3" fontId="13" fillId="4" borderId="1" xfId="2" applyNumberFormat="1" applyFont="1" applyFill="1" applyBorder="1" applyAlignment="1">
      <alignment horizontal="left" vertical="center" wrapText="1"/>
    </xf>
    <xf numFmtId="3" fontId="13" fillId="4" borderId="3" xfId="2" applyNumberFormat="1" applyFont="1" applyFill="1" applyBorder="1" applyAlignment="1">
      <alignment horizontal="center" vertical="center" wrapText="1"/>
    </xf>
    <xf numFmtId="3" fontId="16" fillId="0" borderId="1" xfId="2" applyNumberFormat="1" applyFont="1" applyBorder="1" applyAlignment="1">
      <alignment horizontal="left" vertical="center" wrapText="1" indent="1"/>
    </xf>
    <xf numFmtId="3" fontId="16" fillId="0" borderId="2" xfId="2" applyNumberFormat="1" applyFont="1" applyBorder="1" applyAlignment="1">
      <alignment horizontal="center" vertical="center" wrapText="1"/>
    </xf>
    <xf numFmtId="3" fontId="17" fillId="5" borderId="2" xfId="0" applyNumberFormat="1" applyFont="1" applyFill="1" applyBorder="1" applyAlignment="1">
      <alignment horizontal="center" vertical="center"/>
    </xf>
    <xf numFmtId="3" fontId="13" fillId="0" borderId="2" xfId="2" applyNumberFormat="1" applyFont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/>
    </xf>
    <xf numFmtId="3" fontId="14" fillId="5" borderId="3" xfId="0" applyNumberFormat="1" applyFont="1" applyFill="1" applyBorder="1" applyAlignment="1">
      <alignment horizontal="center" vertical="center"/>
    </xf>
    <xf numFmtId="3" fontId="14" fillId="9" borderId="1" xfId="0" applyNumberFormat="1" applyFont="1" applyFill="1" applyBorder="1" applyAlignment="1">
      <alignment horizontal="left" vertical="center"/>
    </xf>
    <xf numFmtId="3" fontId="14" fillId="9" borderId="3" xfId="0" applyNumberFormat="1" applyFont="1" applyFill="1" applyBorder="1" applyAlignment="1">
      <alignment horizontal="center" vertical="center"/>
    </xf>
    <xf numFmtId="3" fontId="17" fillId="0" borderId="3" xfId="2" applyNumberFormat="1" applyFont="1" applyBorder="1" applyAlignment="1">
      <alignment vertical="center" wrapText="1"/>
    </xf>
    <xf numFmtId="3" fontId="17" fillId="0" borderId="4" xfId="2" applyNumberFormat="1" applyFont="1" applyBorder="1" applyAlignment="1">
      <alignment horizontal="center" vertical="center" wrapText="1"/>
    </xf>
    <xf numFmtId="3" fontId="16" fillId="0" borderId="3" xfId="2" applyNumberFormat="1" applyFont="1" applyBorder="1" applyAlignment="1">
      <alignment horizontal="center" vertical="center" wrapText="1"/>
    </xf>
    <xf numFmtId="3" fontId="17" fillId="0" borderId="2" xfId="2" applyNumberFormat="1" applyFont="1" applyBorder="1" applyAlignment="1">
      <alignment horizontal="center" vertical="center" wrapText="1"/>
    </xf>
    <xf numFmtId="3" fontId="17" fillId="0" borderId="3" xfId="2" applyNumberFormat="1" applyFont="1" applyBorder="1" applyAlignment="1">
      <alignment horizontal="center" vertical="center" wrapText="1"/>
    </xf>
    <xf numFmtId="0" fontId="16" fillId="0" borderId="0" xfId="2" applyFont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8" fillId="0" borderId="0" xfId="2" applyAlignment="1">
      <alignment horizontal="left" vertical="center"/>
    </xf>
    <xf numFmtId="0" fontId="22" fillId="0" borderId="0" xfId="2" applyFont="1" applyAlignment="1">
      <alignment vertical="center"/>
    </xf>
    <xf numFmtId="0" fontId="22" fillId="0" borderId="0" xfId="2" applyFont="1"/>
    <xf numFmtId="0" fontId="17" fillId="0" borderId="0" xfId="2" applyFont="1" applyAlignment="1">
      <alignment vertical="center"/>
    </xf>
    <xf numFmtId="0" fontId="17" fillId="0" borderId="0" xfId="2" applyFont="1"/>
    <xf numFmtId="164" fontId="14" fillId="13" borderId="4" xfId="2" applyNumberFormat="1" applyFont="1" applyFill="1" applyBorder="1" applyAlignment="1">
      <alignment horizontal="center" vertical="center" wrapText="1"/>
    </xf>
    <xf numFmtId="164" fontId="14" fillId="13" borderId="4" xfId="2" applyNumberFormat="1" applyFont="1" applyFill="1" applyBorder="1" applyAlignment="1">
      <alignment horizontal="center" vertical="center"/>
    </xf>
    <xf numFmtId="164" fontId="14" fillId="13" borderId="4" xfId="2" applyNumberFormat="1" applyFont="1" applyFill="1" applyBorder="1" applyAlignment="1">
      <alignment horizontal="left" vertical="center" wrapText="1"/>
    </xf>
    <xf numFmtId="164" fontId="14" fillId="0" borderId="0" xfId="2" applyNumberFormat="1" applyFont="1" applyAlignment="1">
      <alignment vertical="center"/>
    </xf>
    <xf numFmtId="164" fontId="14" fillId="0" borderId="0" xfId="2" applyNumberFormat="1" applyFont="1"/>
    <xf numFmtId="10" fontId="14" fillId="8" borderId="4" xfId="2" applyNumberFormat="1" applyFont="1" applyFill="1" applyBorder="1" applyAlignment="1">
      <alignment horizontal="left" vertical="center" wrapText="1"/>
    </xf>
    <xf numFmtId="10" fontId="14" fillId="4" borderId="4" xfId="2" applyNumberFormat="1" applyFont="1" applyFill="1" applyBorder="1" applyAlignment="1">
      <alignment horizontal="center" vertical="center"/>
    </xf>
    <xf numFmtId="10" fontId="14" fillId="4" borderId="15" xfId="0" applyNumberFormat="1" applyFont="1" applyFill="1" applyBorder="1" applyAlignment="1">
      <alignment horizontal="center" vertical="center"/>
    </xf>
    <xf numFmtId="9" fontId="14" fillId="4" borderId="15" xfId="0" applyNumberFormat="1" applyFont="1" applyFill="1" applyBorder="1" applyAlignment="1">
      <alignment horizontal="center" vertical="center"/>
    </xf>
    <xf numFmtId="167" fontId="14" fillId="4" borderId="15" xfId="0" applyNumberFormat="1" applyFont="1" applyFill="1" applyBorder="1" applyAlignment="1">
      <alignment horizontal="center" vertical="center"/>
    </xf>
    <xf numFmtId="10" fontId="14" fillId="0" borderId="0" xfId="2" applyNumberFormat="1" applyFont="1" applyAlignment="1">
      <alignment vertical="center"/>
    </xf>
    <xf numFmtId="3" fontId="17" fillId="2" borderId="4" xfId="2" applyNumberFormat="1" applyFont="1" applyFill="1" applyBorder="1" applyAlignment="1">
      <alignment horizontal="left" vertical="center" wrapText="1" indent="2"/>
    </xf>
    <xf numFmtId="3" fontId="17" fillId="0" borderId="15" xfId="0" applyNumberFormat="1" applyFont="1" applyBorder="1" applyAlignment="1">
      <alignment horizontal="center" vertical="center"/>
    </xf>
    <xf numFmtId="3" fontId="17" fillId="0" borderId="0" xfId="2" applyNumberFormat="1" applyFont="1" applyAlignment="1">
      <alignment vertical="center"/>
    </xf>
    <xf numFmtId="3" fontId="17" fillId="0" borderId="0" xfId="2" applyNumberFormat="1" applyFont="1"/>
    <xf numFmtId="4" fontId="14" fillId="14" borderId="4" xfId="2" applyNumberFormat="1" applyFont="1" applyFill="1" applyBorder="1" applyAlignment="1">
      <alignment vertical="center" wrapText="1"/>
    </xf>
    <xf numFmtId="4" fontId="14" fillId="15" borderId="4" xfId="2" applyNumberFormat="1" applyFont="1" applyFill="1" applyBorder="1" applyAlignment="1">
      <alignment horizontal="center" vertical="center"/>
    </xf>
    <xf numFmtId="4" fontId="14" fillId="15" borderId="15" xfId="0" applyNumberFormat="1" applyFont="1" applyFill="1" applyBorder="1" applyAlignment="1">
      <alignment horizontal="center" vertical="center"/>
    </xf>
    <xf numFmtId="168" fontId="14" fillId="15" borderId="15" xfId="0" applyNumberFormat="1" applyFont="1" applyFill="1" applyBorder="1" applyAlignment="1">
      <alignment horizontal="center" vertical="center"/>
    </xf>
    <xf numFmtId="4" fontId="14" fillId="8" borderId="4" xfId="2" applyNumberFormat="1" applyFont="1" applyFill="1" applyBorder="1" applyAlignment="1">
      <alignment vertical="center" wrapText="1"/>
    </xf>
    <xf numFmtId="4" fontId="14" fillId="4" borderId="4" xfId="2" applyNumberFormat="1" applyFont="1" applyFill="1" applyBorder="1" applyAlignment="1">
      <alignment horizontal="center" vertical="center"/>
    </xf>
    <xf numFmtId="4" fontId="14" fillId="4" borderId="15" xfId="0" applyNumberFormat="1" applyFont="1" applyFill="1" applyBorder="1" applyAlignment="1">
      <alignment horizontal="center" vertical="center"/>
    </xf>
    <xf numFmtId="4" fontId="14" fillId="0" borderId="0" xfId="2" applyNumberFormat="1" applyFont="1" applyAlignment="1">
      <alignment vertical="center"/>
    </xf>
    <xf numFmtId="169" fontId="14" fillId="15" borderId="4" xfId="2" applyNumberFormat="1" applyFont="1" applyFill="1" applyBorder="1" applyAlignment="1">
      <alignment horizontal="center" vertical="center"/>
    </xf>
    <xf numFmtId="170" fontId="14" fillId="15" borderId="4" xfId="2" applyNumberFormat="1" applyFont="1" applyFill="1" applyBorder="1" applyAlignment="1">
      <alignment horizontal="center" vertical="center"/>
    </xf>
    <xf numFmtId="4" fontId="24" fillId="16" borderId="10" xfId="2" applyNumberFormat="1" applyFont="1" applyFill="1" applyBorder="1" applyAlignment="1">
      <alignment vertical="center" wrapText="1"/>
    </xf>
    <xf numFmtId="4" fontId="24" fillId="17" borderId="8" xfId="2" applyNumberFormat="1" applyFont="1" applyFill="1" applyBorder="1" applyAlignment="1">
      <alignment horizontal="center" vertical="center" wrapText="1"/>
    </xf>
    <xf numFmtId="4" fontId="24" fillId="17" borderId="8" xfId="0" applyNumberFormat="1" applyFont="1" applyFill="1" applyBorder="1" applyAlignment="1">
      <alignment horizontal="center" vertical="center"/>
    </xf>
    <xf numFmtId="4" fontId="24" fillId="17" borderId="11" xfId="0" applyNumberFormat="1" applyFont="1" applyFill="1" applyBorder="1" applyAlignment="1">
      <alignment horizontal="center" vertical="center"/>
    </xf>
    <xf numFmtId="4" fontId="14" fillId="4" borderId="4" xfId="2" applyNumberFormat="1" applyFont="1" applyFill="1" applyBorder="1" applyAlignment="1">
      <alignment horizontal="center" vertical="center" wrapText="1"/>
    </xf>
    <xf numFmtId="10" fontId="19" fillId="18" borderId="12" xfId="2" applyNumberFormat="1" applyFont="1" applyFill="1" applyBorder="1" applyAlignment="1">
      <alignment horizontal="left" vertical="center" wrapText="1" indent="2"/>
    </xf>
    <xf numFmtId="10" fontId="24" fillId="18" borderId="0" xfId="2" applyNumberFormat="1" applyFont="1" applyFill="1" applyAlignment="1">
      <alignment horizontal="center" vertical="center"/>
    </xf>
    <xf numFmtId="10" fontId="19" fillId="17" borderId="0" xfId="0" applyNumberFormat="1" applyFont="1" applyFill="1" applyAlignment="1">
      <alignment horizontal="center" vertical="center"/>
    </xf>
    <xf numFmtId="10" fontId="19" fillId="17" borderId="13" xfId="0" applyNumberFormat="1" applyFont="1" applyFill="1" applyBorder="1" applyAlignment="1">
      <alignment horizontal="center" vertical="center"/>
    </xf>
    <xf numFmtId="10" fontId="17" fillId="2" borderId="4" xfId="2" applyNumberFormat="1" applyFont="1" applyFill="1" applyBorder="1" applyAlignment="1">
      <alignment horizontal="left" vertical="center" wrapText="1" indent="2"/>
    </xf>
    <xf numFmtId="10" fontId="17" fillId="0" borderId="15" xfId="0" applyNumberFormat="1" applyFont="1" applyBorder="1" applyAlignment="1">
      <alignment horizontal="center" vertical="center"/>
    </xf>
    <xf numFmtId="10" fontId="17" fillId="0" borderId="0" xfId="2" applyNumberFormat="1" applyFont="1" applyAlignment="1">
      <alignment vertical="center"/>
    </xf>
    <xf numFmtId="10" fontId="17" fillId="0" borderId="0" xfId="2" applyNumberFormat="1" applyFont="1"/>
    <xf numFmtId="4" fontId="19" fillId="18" borderId="14" xfId="2" applyNumberFormat="1" applyFont="1" applyFill="1" applyBorder="1" applyAlignment="1">
      <alignment horizontal="left" vertical="center" wrapText="1" indent="2"/>
    </xf>
    <xf numFmtId="4" fontId="24" fillId="18" borderId="9" xfId="2" applyNumberFormat="1" applyFont="1" applyFill="1" applyBorder="1" applyAlignment="1">
      <alignment horizontal="center" vertical="center"/>
    </xf>
    <xf numFmtId="4" fontId="19" fillId="17" borderId="16" xfId="0" applyNumberFormat="1" applyFont="1" applyFill="1" applyBorder="1" applyAlignment="1">
      <alignment horizontal="center" vertical="center"/>
    </xf>
    <xf numFmtId="4" fontId="19" fillId="17" borderId="17" xfId="0" applyNumberFormat="1" applyFont="1" applyFill="1" applyBorder="1" applyAlignment="1">
      <alignment horizontal="center" vertical="center"/>
    </xf>
    <xf numFmtId="4" fontId="17" fillId="2" borderId="4" xfId="2" applyNumberFormat="1" applyFont="1" applyFill="1" applyBorder="1" applyAlignment="1">
      <alignment horizontal="left" vertical="center" wrapText="1" indent="2"/>
    </xf>
    <xf numFmtId="4" fontId="17" fillId="0" borderId="15" xfId="0" applyNumberFormat="1" applyFont="1" applyBorder="1" applyAlignment="1">
      <alignment horizontal="center" vertical="center"/>
    </xf>
    <xf numFmtId="4" fontId="17" fillId="0" borderId="0" xfId="2" applyNumberFormat="1" applyFont="1" applyAlignment="1">
      <alignment vertical="center"/>
    </xf>
    <xf numFmtId="4" fontId="17" fillId="0" borderId="0" xfId="2" applyNumberFormat="1" applyFont="1"/>
    <xf numFmtId="10" fontId="14" fillId="14" borderId="4" xfId="2" applyNumberFormat="1" applyFont="1" applyFill="1" applyBorder="1" applyAlignment="1">
      <alignment vertical="center" wrapText="1"/>
    </xf>
    <xf numFmtId="10" fontId="14" fillId="15" borderId="4" xfId="2" applyNumberFormat="1" applyFont="1" applyFill="1" applyBorder="1" applyAlignment="1">
      <alignment horizontal="center" vertical="center"/>
    </xf>
    <xf numFmtId="10" fontId="14" fillId="15" borderId="15" xfId="0" applyNumberFormat="1" applyFont="1" applyFill="1" applyBorder="1" applyAlignment="1">
      <alignment horizontal="center" vertical="center" wrapText="1"/>
    </xf>
    <xf numFmtId="10" fontId="14" fillId="8" borderId="4" xfId="2" applyNumberFormat="1" applyFont="1" applyFill="1" applyBorder="1" applyAlignment="1">
      <alignment vertical="center" wrapText="1"/>
    </xf>
    <xf numFmtId="0" fontId="17" fillId="2" borderId="4" xfId="2" applyFont="1" applyFill="1" applyBorder="1" applyAlignment="1">
      <alignment horizontal="left" vertical="center" wrapText="1" indent="2"/>
    </xf>
    <xf numFmtId="0" fontId="14" fillId="0" borderId="4" xfId="2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10" fontId="14" fillId="19" borderId="15" xfId="0" applyNumberFormat="1" applyFont="1" applyFill="1" applyBorder="1" applyAlignment="1">
      <alignment vertical="center" wrapText="1"/>
    </xf>
    <xf numFmtId="10" fontId="14" fillId="15" borderId="15" xfId="0" applyNumberFormat="1" applyFont="1" applyFill="1" applyBorder="1" applyAlignment="1">
      <alignment horizontal="center" vertical="center"/>
    </xf>
    <xf numFmtId="9" fontId="14" fillId="15" borderId="15" xfId="0" applyNumberFormat="1" applyFont="1" applyFill="1" applyBorder="1" applyAlignment="1">
      <alignment horizontal="center" vertical="center" wrapText="1"/>
    </xf>
    <xf numFmtId="10" fontId="14" fillId="20" borderId="15" xfId="0" applyNumberFormat="1" applyFont="1" applyFill="1" applyBorder="1" applyAlignment="1">
      <alignment vertical="center" wrapText="1"/>
    </xf>
    <xf numFmtId="3" fontId="14" fillId="0" borderId="4" xfId="2" applyNumberFormat="1" applyFont="1" applyBorder="1" applyAlignment="1">
      <alignment horizontal="center" vertical="center"/>
    </xf>
    <xf numFmtId="3" fontId="17" fillId="0" borderId="15" xfId="0" applyNumberFormat="1" applyFont="1" applyBorder="1" applyAlignment="1">
      <alignment horizontal="center" vertical="center" wrapText="1"/>
    </xf>
    <xf numFmtId="164" fontId="14" fillId="21" borderId="4" xfId="2" applyNumberFormat="1" applyFont="1" applyFill="1" applyBorder="1" applyAlignment="1">
      <alignment horizontal="center" vertical="center" wrapText="1"/>
    </xf>
    <xf numFmtId="164" fontId="14" fillId="21" borderId="4" xfId="2" applyNumberFormat="1" applyFont="1" applyFill="1" applyBorder="1" applyAlignment="1">
      <alignment horizontal="center" vertical="center"/>
    </xf>
    <xf numFmtId="164" fontId="17" fillId="0" borderId="0" xfId="2" applyNumberFormat="1" applyFont="1" applyAlignment="1">
      <alignment vertical="center"/>
    </xf>
    <xf numFmtId="164" fontId="17" fillId="0" borderId="0" xfId="2" applyNumberFormat="1" applyFont="1"/>
    <xf numFmtId="10" fontId="14" fillId="15" borderId="4" xfId="4" applyNumberFormat="1" applyFont="1" applyFill="1" applyBorder="1" applyAlignment="1" applyProtection="1">
      <alignment horizontal="center" vertical="center" wrapText="1"/>
    </xf>
    <xf numFmtId="167" fontId="14" fillId="15" borderId="4" xfId="4" applyNumberFormat="1" applyFont="1" applyFill="1" applyBorder="1" applyAlignment="1" applyProtection="1">
      <alignment horizontal="center" vertical="center" wrapText="1"/>
    </xf>
    <xf numFmtId="10" fontId="14" fillId="4" borderId="4" xfId="4" applyNumberFormat="1" applyFont="1" applyFill="1" applyBorder="1" applyAlignment="1" applyProtection="1">
      <alignment horizontal="center" vertical="center" wrapText="1"/>
    </xf>
    <xf numFmtId="3" fontId="17" fillId="22" borderId="15" xfId="0" applyNumberFormat="1" applyFont="1" applyFill="1" applyBorder="1" applyAlignment="1">
      <alignment horizontal="center" vertical="center" wrapText="1"/>
    </xf>
    <xf numFmtId="3" fontId="17" fillId="22" borderId="15" xfId="0" applyNumberFormat="1" applyFont="1" applyFill="1" applyBorder="1" applyAlignment="1">
      <alignment horizontal="center" vertical="center"/>
    </xf>
    <xf numFmtId="10" fontId="14" fillId="15" borderId="4" xfId="2" applyNumberFormat="1" applyFont="1" applyFill="1" applyBorder="1" applyAlignment="1">
      <alignment horizontal="center" vertical="center" wrapText="1"/>
    </xf>
    <xf numFmtId="10" fontId="24" fillId="8" borderId="12" xfId="2" applyNumberFormat="1" applyFont="1" applyFill="1" applyBorder="1" applyAlignment="1">
      <alignment vertical="center" wrapText="1"/>
    </xf>
    <xf numFmtId="10" fontId="24" fillId="4" borderId="0" xfId="2" applyNumberFormat="1" applyFont="1" applyFill="1" applyAlignment="1">
      <alignment horizontal="center" vertical="center" wrapText="1"/>
    </xf>
    <xf numFmtId="10" fontId="24" fillId="4" borderId="0" xfId="0" applyNumberFormat="1" applyFont="1" applyFill="1" applyAlignment="1">
      <alignment horizontal="center" vertical="center" wrapText="1"/>
    </xf>
    <xf numFmtId="10" fontId="24" fillId="4" borderId="18" xfId="0" applyNumberFormat="1" applyFont="1" applyFill="1" applyBorder="1" applyAlignment="1">
      <alignment horizontal="center" vertical="center" wrapText="1"/>
    </xf>
    <xf numFmtId="10" fontId="14" fillId="4" borderId="15" xfId="0" applyNumberFormat="1" applyFont="1" applyFill="1" applyBorder="1" applyAlignment="1">
      <alignment horizontal="center" vertical="center" wrapText="1"/>
    </xf>
    <xf numFmtId="0" fontId="25" fillId="2" borderId="4" xfId="2" applyFont="1" applyFill="1" applyBorder="1" applyAlignment="1">
      <alignment horizontal="left" vertical="center" wrapText="1" indent="2"/>
    </xf>
    <xf numFmtId="0" fontId="14" fillId="0" borderId="4" xfId="2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9" fillId="3" borderId="12" xfId="2" applyFont="1" applyFill="1" applyBorder="1" applyAlignment="1">
      <alignment horizontal="left" vertical="center" wrapText="1" indent="2"/>
    </xf>
    <xf numFmtId="0" fontId="24" fillId="4" borderId="0" xfId="2" applyFont="1" applyFill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 wrapText="1"/>
    </xf>
    <xf numFmtId="3" fontId="17" fillId="5" borderId="15" xfId="0" applyNumberFormat="1" applyFont="1" applyFill="1" applyBorder="1" applyAlignment="1">
      <alignment horizontal="center" vertical="center" wrapText="1"/>
    </xf>
    <xf numFmtId="0" fontId="19" fillId="3" borderId="14" xfId="2" applyFont="1" applyFill="1" applyBorder="1" applyAlignment="1">
      <alignment horizontal="left" vertical="center" wrapText="1" indent="2"/>
    </xf>
    <xf numFmtId="0" fontId="24" fillId="4" borderId="9" xfId="2" applyFont="1" applyFill="1" applyBorder="1" applyAlignment="1">
      <alignment horizontal="center" vertical="center" wrapText="1"/>
    </xf>
    <xf numFmtId="0" fontId="19" fillId="9" borderId="9" xfId="0" applyFont="1" applyFill="1" applyBorder="1" applyAlignment="1">
      <alignment horizontal="center" vertical="center" wrapText="1"/>
    </xf>
    <xf numFmtId="0" fontId="19" fillId="9" borderId="19" xfId="0" applyFont="1" applyFill="1" applyBorder="1" applyAlignment="1">
      <alignment horizontal="center" vertical="center" wrapText="1"/>
    </xf>
    <xf numFmtId="0" fontId="17" fillId="9" borderId="15" xfId="0" applyFont="1" applyFill="1" applyBorder="1" applyAlignment="1">
      <alignment horizontal="center" vertical="center" wrapText="1"/>
    </xf>
    <xf numFmtId="10" fontId="24" fillId="16" borderId="10" xfId="2" applyNumberFormat="1" applyFont="1" applyFill="1" applyBorder="1" applyAlignment="1">
      <alignment vertical="center" wrapText="1"/>
    </xf>
    <xf numFmtId="10" fontId="24" fillId="17" borderId="8" xfId="2" applyNumberFormat="1" applyFont="1" applyFill="1" applyBorder="1" applyAlignment="1">
      <alignment horizontal="center" vertical="center" wrapText="1"/>
    </xf>
    <xf numFmtId="10" fontId="24" fillId="17" borderId="8" xfId="0" applyNumberFormat="1" applyFont="1" applyFill="1" applyBorder="1" applyAlignment="1">
      <alignment horizontal="center" vertical="center" wrapText="1"/>
    </xf>
    <xf numFmtId="10" fontId="24" fillId="17" borderId="11" xfId="0" applyNumberFormat="1" applyFont="1" applyFill="1" applyBorder="1" applyAlignment="1">
      <alignment horizontal="center" vertical="center" wrapText="1"/>
    </xf>
    <xf numFmtId="10" fontId="14" fillId="4" borderId="4" xfId="2" applyNumberFormat="1" applyFont="1" applyFill="1" applyBorder="1" applyAlignment="1">
      <alignment horizontal="center" vertical="center" wrapText="1"/>
    </xf>
    <xf numFmtId="0" fontId="26" fillId="18" borderId="12" xfId="2" applyFont="1" applyFill="1" applyBorder="1" applyAlignment="1">
      <alignment horizontal="left" vertical="center" wrapText="1" indent="2"/>
    </xf>
    <xf numFmtId="0" fontId="24" fillId="17" borderId="0" xfId="2" applyFont="1" applyFill="1" applyAlignment="1">
      <alignment horizontal="center" vertical="center" wrapText="1"/>
    </xf>
    <xf numFmtId="0" fontId="19" fillId="17" borderId="0" xfId="0" applyFont="1" applyFill="1" applyAlignment="1">
      <alignment horizontal="center" vertical="center" wrapText="1"/>
    </xf>
    <xf numFmtId="3" fontId="19" fillId="17" borderId="0" xfId="0" applyNumberFormat="1" applyFont="1" applyFill="1" applyAlignment="1">
      <alignment horizontal="center" vertical="center" wrapText="1"/>
    </xf>
    <xf numFmtId="3" fontId="19" fillId="17" borderId="13" xfId="0" applyNumberFormat="1" applyFont="1" applyFill="1" applyBorder="1" applyAlignment="1">
      <alignment horizontal="center" vertical="center" wrapText="1"/>
    </xf>
    <xf numFmtId="0" fontId="19" fillId="18" borderId="12" xfId="2" applyFont="1" applyFill="1" applyBorder="1" applyAlignment="1">
      <alignment horizontal="left" vertical="center" wrapText="1" indent="2"/>
    </xf>
    <xf numFmtId="0" fontId="19" fillId="23" borderId="0" xfId="0" applyFont="1" applyFill="1" applyAlignment="1">
      <alignment horizontal="center" vertical="center" wrapText="1"/>
    </xf>
    <xf numFmtId="3" fontId="19" fillId="23" borderId="0" xfId="0" applyNumberFormat="1" applyFont="1" applyFill="1" applyAlignment="1">
      <alignment horizontal="center" vertical="center" wrapText="1"/>
    </xf>
    <xf numFmtId="3" fontId="19" fillId="23" borderId="13" xfId="0" applyNumberFormat="1" applyFont="1" applyFill="1" applyBorder="1" applyAlignment="1">
      <alignment horizontal="center" vertical="center" wrapText="1"/>
    </xf>
    <xf numFmtId="10" fontId="24" fillId="16" borderId="12" xfId="2" applyNumberFormat="1" applyFont="1" applyFill="1" applyBorder="1" applyAlignment="1">
      <alignment vertical="center" wrapText="1"/>
    </xf>
    <xf numFmtId="10" fontId="24" fillId="17" borderId="0" xfId="2" applyNumberFormat="1" applyFont="1" applyFill="1" applyAlignment="1">
      <alignment horizontal="center" vertical="center" wrapText="1"/>
    </xf>
    <xf numFmtId="10" fontId="24" fillId="17" borderId="0" xfId="0" applyNumberFormat="1" applyFont="1" applyFill="1" applyAlignment="1">
      <alignment horizontal="center" vertical="center" wrapText="1"/>
    </xf>
    <xf numFmtId="10" fontId="24" fillId="17" borderId="13" xfId="0" applyNumberFormat="1" applyFont="1" applyFill="1" applyBorder="1" applyAlignment="1">
      <alignment horizontal="center" vertical="center" wrapText="1"/>
    </xf>
    <xf numFmtId="0" fontId="19" fillId="18" borderId="14" xfId="2" applyFont="1" applyFill="1" applyBorder="1" applyAlignment="1">
      <alignment horizontal="left" vertical="center" wrapText="1" indent="2"/>
    </xf>
    <xf numFmtId="0" fontId="24" fillId="17" borderId="9" xfId="2" applyFont="1" applyFill="1" applyBorder="1" applyAlignment="1">
      <alignment horizontal="center" vertical="center" wrapText="1"/>
    </xf>
    <xf numFmtId="0" fontId="19" fillId="23" borderId="16" xfId="0" applyFont="1" applyFill="1" applyBorder="1" applyAlignment="1">
      <alignment horizontal="center" vertical="center" wrapText="1"/>
    </xf>
    <xf numFmtId="3" fontId="19" fillId="23" borderId="16" xfId="0" applyNumberFormat="1" applyFont="1" applyFill="1" applyBorder="1" applyAlignment="1">
      <alignment horizontal="center" vertical="center" wrapText="1"/>
    </xf>
    <xf numFmtId="3" fontId="19" fillId="23" borderId="17" xfId="0" applyNumberFormat="1" applyFont="1" applyFill="1" applyBorder="1" applyAlignment="1">
      <alignment horizontal="center" vertical="center" wrapText="1"/>
    </xf>
    <xf numFmtId="10" fontId="24" fillId="17" borderId="20" xfId="0" applyNumberFormat="1" applyFont="1" applyFill="1" applyBorder="1" applyAlignment="1">
      <alignment horizontal="center" vertical="center" wrapText="1"/>
    </xf>
    <xf numFmtId="10" fontId="24" fillId="17" borderId="21" xfId="0" applyNumberFormat="1" applyFont="1" applyFill="1" applyBorder="1" applyAlignment="1">
      <alignment horizontal="center" vertical="center" wrapText="1"/>
    </xf>
    <xf numFmtId="10" fontId="24" fillId="17" borderId="22" xfId="0" applyNumberFormat="1" applyFont="1" applyFill="1" applyBorder="1" applyAlignment="1">
      <alignment horizontal="center" vertical="center" wrapText="1"/>
    </xf>
    <xf numFmtId="3" fontId="19" fillId="17" borderId="23" xfId="0" applyNumberFormat="1" applyFont="1" applyFill="1" applyBorder="1" applyAlignment="1">
      <alignment horizontal="center" vertical="center" wrapText="1"/>
    </xf>
    <xf numFmtId="3" fontId="19" fillId="17" borderId="18" xfId="0" applyNumberFormat="1" applyFont="1" applyFill="1" applyBorder="1" applyAlignment="1">
      <alignment horizontal="center" vertical="center" wrapText="1"/>
    </xf>
    <xf numFmtId="0" fontId="19" fillId="23" borderId="23" xfId="0" applyFont="1" applyFill="1" applyBorder="1" applyAlignment="1">
      <alignment horizontal="center" vertical="center" wrapText="1"/>
    </xf>
    <xf numFmtId="0" fontId="19" fillId="23" borderId="18" xfId="0" applyFont="1" applyFill="1" applyBorder="1" applyAlignment="1">
      <alignment horizontal="center" vertical="center" wrapText="1"/>
    </xf>
    <xf numFmtId="10" fontId="24" fillId="17" borderId="23" xfId="0" applyNumberFormat="1" applyFont="1" applyFill="1" applyBorder="1" applyAlignment="1">
      <alignment horizontal="center" vertical="center" wrapText="1"/>
    </xf>
    <xf numFmtId="10" fontId="24" fillId="17" borderId="18" xfId="0" applyNumberFormat="1" applyFont="1" applyFill="1" applyBorder="1" applyAlignment="1">
      <alignment horizontal="center" vertical="center" wrapText="1"/>
    </xf>
    <xf numFmtId="3" fontId="19" fillId="23" borderId="24" xfId="0" applyNumberFormat="1" applyFont="1" applyFill="1" applyBorder="1" applyAlignment="1">
      <alignment horizontal="center" vertical="center" wrapText="1"/>
    </xf>
    <xf numFmtId="3" fontId="19" fillId="23" borderId="25" xfId="0" applyNumberFormat="1" applyFont="1" applyFill="1" applyBorder="1" applyAlignment="1">
      <alignment horizontal="center" vertical="center" wrapText="1"/>
    </xf>
    <xf numFmtId="4" fontId="14" fillId="15" borderId="4" xfId="2" applyNumberFormat="1" applyFont="1" applyFill="1" applyBorder="1" applyAlignment="1">
      <alignment horizontal="center" vertical="center" wrapText="1"/>
    </xf>
    <xf numFmtId="4" fontId="14" fillId="15" borderId="15" xfId="0" applyNumberFormat="1" applyFont="1" applyFill="1" applyBorder="1" applyAlignment="1">
      <alignment horizontal="center" vertical="center" wrapText="1"/>
    </xf>
    <xf numFmtId="3" fontId="14" fillId="15" borderId="4" xfId="2" applyNumberFormat="1" applyFont="1" applyFill="1" applyBorder="1" applyAlignment="1">
      <alignment horizontal="center" vertical="center" wrapText="1"/>
    </xf>
    <xf numFmtId="3" fontId="14" fillId="4" borderId="4" xfId="2" applyNumberFormat="1" applyFont="1" applyFill="1" applyBorder="1" applyAlignment="1">
      <alignment horizontal="center" vertical="center" wrapText="1"/>
    </xf>
    <xf numFmtId="3" fontId="14" fillId="4" borderId="15" xfId="0" applyNumberFormat="1" applyFont="1" applyFill="1" applyBorder="1" applyAlignment="1">
      <alignment horizontal="center" vertical="center" wrapText="1"/>
    </xf>
    <xf numFmtId="4" fontId="14" fillId="4" borderId="15" xfId="0" applyNumberFormat="1" applyFont="1" applyFill="1" applyBorder="1" applyAlignment="1">
      <alignment horizontal="center" vertical="center" wrapText="1"/>
    </xf>
    <xf numFmtId="3" fontId="25" fillId="2" borderId="4" xfId="2" applyNumberFormat="1" applyFont="1" applyFill="1" applyBorder="1" applyAlignment="1">
      <alignment horizontal="left" vertical="center" wrapText="1" indent="2"/>
    </xf>
    <xf numFmtId="3" fontId="17" fillId="17" borderId="15" xfId="0" applyNumberFormat="1" applyFont="1" applyFill="1" applyBorder="1" applyAlignment="1">
      <alignment horizontal="center" vertical="center" wrapText="1"/>
    </xf>
    <xf numFmtId="10" fontId="24" fillId="17" borderId="26" xfId="0" applyNumberFormat="1" applyFont="1" applyFill="1" applyBorder="1" applyAlignment="1">
      <alignment horizontal="center" vertical="center" wrapText="1"/>
    </xf>
    <xf numFmtId="1" fontId="17" fillId="0" borderId="15" xfId="0" applyNumberFormat="1" applyFont="1" applyBorder="1" applyAlignment="1">
      <alignment horizontal="center" vertical="center" wrapText="1"/>
    </xf>
    <xf numFmtId="1" fontId="17" fillId="5" borderId="15" xfId="0" applyNumberFormat="1" applyFont="1" applyFill="1" applyBorder="1" applyAlignment="1">
      <alignment horizontal="center" vertical="center" wrapText="1"/>
    </xf>
    <xf numFmtId="171" fontId="26" fillId="18" borderId="12" xfId="2" applyNumberFormat="1" applyFont="1" applyFill="1" applyBorder="1" applyAlignment="1">
      <alignment horizontal="left" vertical="center" wrapText="1" indent="2"/>
    </xf>
    <xf numFmtId="171" fontId="24" fillId="17" borderId="0" xfId="2" applyNumberFormat="1" applyFont="1" applyFill="1" applyAlignment="1">
      <alignment horizontal="center" vertical="center" wrapText="1"/>
    </xf>
    <xf numFmtId="171" fontId="19" fillId="17" borderId="0" xfId="0" applyNumberFormat="1" applyFont="1" applyFill="1" applyAlignment="1">
      <alignment horizontal="center" vertical="center" wrapText="1"/>
    </xf>
    <xf numFmtId="171" fontId="19" fillId="17" borderId="13" xfId="0" applyNumberFormat="1" applyFont="1" applyFill="1" applyBorder="1" applyAlignment="1">
      <alignment horizontal="center" vertical="center" wrapText="1"/>
    </xf>
    <xf numFmtId="171" fontId="17" fillId="2" borderId="4" xfId="2" applyNumberFormat="1" applyFont="1" applyFill="1" applyBorder="1" applyAlignment="1">
      <alignment horizontal="left" vertical="center" wrapText="1" indent="2"/>
    </xf>
    <xf numFmtId="171" fontId="14" fillId="0" borderId="4" xfId="2" applyNumberFormat="1" applyFont="1" applyBorder="1" applyAlignment="1">
      <alignment horizontal="center" vertical="center" wrapText="1"/>
    </xf>
    <xf numFmtId="171" fontId="17" fillId="0" borderId="15" xfId="0" applyNumberFormat="1" applyFont="1" applyBorder="1" applyAlignment="1">
      <alignment horizontal="center" vertical="center" wrapText="1"/>
    </xf>
    <xf numFmtId="171" fontId="17" fillId="0" borderId="27" xfId="0" applyNumberFormat="1" applyFont="1" applyBorder="1" applyAlignment="1">
      <alignment horizontal="center" vertical="center" wrapText="1"/>
    </xf>
    <xf numFmtId="171" fontId="17" fillId="0" borderId="0" xfId="2" applyNumberFormat="1" applyFont="1" applyAlignment="1">
      <alignment vertical="center"/>
    </xf>
    <xf numFmtId="171" fontId="17" fillId="0" borderId="0" xfId="2" applyNumberFormat="1" applyFont="1"/>
    <xf numFmtId="171" fontId="19" fillId="18" borderId="14" xfId="2" applyNumberFormat="1" applyFont="1" applyFill="1" applyBorder="1" applyAlignment="1">
      <alignment horizontal="left" vertical="center" wrapText="1" indent="2"/>
    </xf>
    <xf numFmtId="171" fontId="24" fillId="17" borderId="9" xfId="2" applyNumberFormat="1" applyFont="1" applyFill="1" applyBorder="1" applyAlignment="1">
      <alignment horizontal="center" vertical="center" wrapText="1"/>
    </xf>
    <xf numFmtId="171" fontId="19" fillId="23" borderId="16" xfId="0" applyNumberFormat="1" applyFont="1" applyFill="1" applyBorder="1" applyAlignment="1">
      <alignment horizontal="center" vertical="center" wrapText="1"/>
    </xf>
    <xf numFmtId="171" fontId="19" fillId="23" borderId="17" xfId="0" applyNumberFormat="1" applyFont="1" applyFill="1" applyBorder="1" applyAlignment="1">
      <alignment horizontal="center" vertical="center" wrapText="1"/>
    </xf>
    <xf numFmtId="171" fontId="17" fillId="5" borderId="15" xfId="0" applyNumberFormat="1" applyFont="1" applyFill="1" applyBorder="1" applyAlignment="1">
      <alignment horizontal="center" vertical="center" wrapText="1"/>
    </xf>
    <xf numFmtId="171" fontId="17" fillId="5" borderId="28" xfId="0" applyNumberFormat="1" applyFont="1" applyFill="1" applyBorder="1" applyAlignment="1">
      <alignment horizontal="center" vertical="center" wrapText="1"/>
    </xf>
    <xf numFmtId="10" fontId="14" fillId="17" borderId="0" xfId="0" applyNumberFormat="1" applyFont="1" applyFill="1" applyAlignment="1">
      <alignment horizontal="center" vertical="center" wrapText="1"/>
    </xf>
    <xf numFmtId="10" fontId="14" fillId="15" borderId="29" xfId="0" applyNumberFormat="1" applyFont="1" applyFill="1" applyBorder="1" applyAlignment="1">
      <alignment horizontal="center" vertical="center" wrapText="1"/>
    </xf>
    <xf numFmtId="3" fontId="17" fillId="17" borderId="0" xfId="0" applyNumberFormat="1" applyFont="1" applyFill="1" applyAlignment="1">
      <alignment horizontal="center" vertical="center" wrapText="1"/>
    </xf>
    <xf numFmtId="3" fontId="17" fillId="0" borderId="29" xfId="0" applyNumberFormat="1" applyFont="1" applyBorder="1" applyAlignment="1">
      <alignment horizontal="center" vertical="center" wrapText="1"/>
    </xf>
    <xf numFmtId="3" fontId="19" fillId="23" borderId="23" xfId="0" applyNumberFormat="1" applyFont="1" applyFill="1" applyBorder="1" applyAlignment="1">
      <alignment horizontal="center" vertical="center" wrapText="1"/>
    </xf>
    <xf numFmtId="3" fontId="17" fillId="5" borderId="29" xfId="0" applyNumberFormat="1" applyFont="1" applyFill="1" applyBorder="1" applyAlignment="1">
      <alignment horizontal="center" vertical="center" wrapText="1"/>
    </xf>
    <xf numFmtId="3" fontId="14" fillId="14" borderId="4" xfId="2" applyNumberFormat="1" applyFont="1" applyFill="1" applyBorder="1" applyAlignment="1">
      <alignment vertical="center" wrapText="1"/>
    </xf>
    <xf numFmtId="3" fontId="14" fillId="15" borderId="15" xfId="0" applyNumberFormat="1" applyFont="1" applyFill="1" applyBorder="1" applyAlignment="1">
      <alignment horizontal="center" vertical="center" wrapText="1"/>
    </xf>
    <xf numFmtId="3" fontId="24" fillId="15" borderId="30" xfId="0" applyNumberFormat="1" applyFont="1" applyFill="1" applyBorder="1" applyAlignment="1">
      <alignment horizontal="center" vertical="center" wrapText="1"/>
    </xf>
    <xf numFmtId="3" fontId="24" fillId="15" borderId="24" xfId="0" applyNumberFormat="1" applyFont="1" applyFill="1" applyBorder="1" applyAlignment="1">
      <alignment horizontal="center" vertical="center" wrapText="1"/>
    </xf>
    <xf numFmtId="3" fontId="14" fillId="15" borderId="16" xfId="0" applyNumberFormat="1" applyFont="1" applyFill="1" applyBorder="1" applyAlignment="1">
      <alignment horizontal="center" vertical="center" wrapText="1"/>
    </xf>
    <xf numFmtId="3" fontId="14" fillId="15" borderId="29" xfId="0" applyNumberFormat="1" applyFont="1" applyFill="1" applyBorder="1" applyAlignment="1">
      <alignment horizontal="center" vertical="center" wrapText="1"/>
    </xf>
    <xf numFmtId="3" fontId="14" fillId="0" borderId="0" xfId="2" applyNumberFormat="1" applyFont="1" applyAlignment="1">
      <alignment vertical="center"/>
    </xf>
    <xf numFmtId="0" fontId="19" fillId="0" borderId="15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28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7" fillId="0" borderId="0" xfId="2" applyFont="1" applyAlignment="1">
      <alignment vertical="center" wrapText="1"/>
    </xf>
    <xf numFmtId="0" fontId="14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164" fontId="14" fillId="14" borderId="1" xfId="2" applyNumberFormat="1" applyFont="1" applyFill="1" applyBorder="1" applyAlignment="1">
      <alignment horizontal="center" vertical="center" wrapText="1"/>
    </xf>
    <xf numFmtId="164" fontId="14" fillId="14" borderId="3" xfId="2" applyNumberFormat="1" applyFont="1" applyFill="1" applyBorder="1" applyAlignment="1">
      <alignment horizontal="center" vertical="center" wrapText="1"/>
    </xf>
    <xf numFmtId="164" fontId="14" fillId="14" borderId="4" xfId="2" applyNumberFormat="1" applyFont="1" applyFill="1" applyBorder="1" applyAlignment="1">
      <alignment horizontal="center" vertical="center" wrapText="1"/>
    </xf>
    <xf numFmtId="164" fontId="14" fillId="8" borderId="4" xfId="2" applyNumberFormat="1" applyFont="1" applyFill="1" applyBorder="1" applyAlignment="1">
      <alignment horizontal="center" vertical="center" wrapText="1"/>
    </xf>
    <xf numFmtId="10" fontId="17" fillId="2" borderId="1" xfId="2" applyNumberFormat="1" applyFont="1" applyFill="1" applyBorder="1" applyAlignment="1">
      <alignment vertical="center" wrapText="1"/>
    </xf>
    <xf numFmtId="10" fontId="14" fillId="0" borderId="3" xfId="2" applyNumberFormat="1" applyFont="1" applyBorder="1" applyAlignment="1">
      <alignment horizontal="center" vertical="center"/>
    </xf>
    <xf numFmtId="10" fontId="17" fillId="0" borderId="1" xfId="2" applyNumberFormat="1" applyFont="1" applyBorder="1" applyAlignment="1">
      <alignment horizontal="left" vertical="center" wrapText="1"/>
    </xf>
    <xf numFmtId="164" fontId="14" fillId="15" borderId="4" xfId="2" applyNumberFormat="1" applyFont="1" applyFill="1" applyBorder="1" applyAlignment="1">
      <alignment horizontal="center" vertical="center"/>
    </xf>
    <xf numFmtId="164" fontId="14" fillId="19" borderId="4" xfId="2" applyNumberFormat="1" applyFont="1" applyFill="1" applyBorder="1" applyAlignment="1">
      <alignment horizontal="center" vertical="center"/>
    </xf>
    <xf numFmtId="164" fontId="14" fillId="4" borderId="4" xfId="2" applyNumberFormat="1" applyFont="1" applyFill="1" applyBorder="1" applyAlignment="1">
      <alignment horizontal="center" vertical="center"/>
    </xf>
    <xf numFmtId="164" fontId="14" fillId="20" borderId="4" xfId="2" applyNumberFormat="1" applyFont="1" applyFill="1" applyBorder="1" applyAlignment="1">
      <alignment horizontal="center" vertical="center"/>
    </xf>
    <xf numFmtId="10" fontId="17" fillId="2" borderId="4" xfId="2" applyNumberFormat="1" applyFont="1" applyFill="1" applyBorder="1" applyAlignment="1">
      <alignment vertical="center" wrapText="1"/>
    </xf>
    <xf numFmtId="10" fontId="17" fillId="2" borderId="4" xfId="2" applyNumberFormat="1" applyFont="1" applyFill="1" applyBorder="1" applyAlignment="1">
      <alignment horizontal="center" vertical="center" wrapText="1"/>
    </xf>
    <xf numFmtId="10" fontId="17" fillId="24" borderId="4" xfId="2" applyNumberFormat="1" applyFont="1" applyFill="1" applyBorder="1" applyAlignment="1">
      <alignment horizontal="center" vertical="center" wrapText="1"/>
    </xf>
    <xf numFmtId="167" fontId="17" fillId="2" borderId="4" xfId="2" applyNumberFormat="1" applyFont="1" applyFill="1" applyBorder="1" applyAlignment="1">
      <alignment horizontal="center" vertical="center" wrapText="1"/>
    </xf>
    <xf numFmtId="10" fontId="17" fillId="2" borderId="4" xfId="2" applyNumberFormat="1" applyFont="1" applyFill="1" applyBorder="1" applyAlignment="1">
      <alignment horizontal="left" vertical="center" wrapText="1"/>
    </xf>
    <xf numFmtId="4" fontId="17" fillId="2" borderId="4" xfId="2" applyNumberFormat="1" applyFont="1" applyFill="1" applyBorder="1" applyAlignment="1">
      <alignment vertical="center" wrapText="1"/>
    </xf>
    <xf numFmtId="4" fontId="17" fillId="2" borderId="4" xfId="2" applyNumberFormat="1" applyFont="1" applyFill="1" applyBorder="1" applyAlignment="1">
      <alignment horizontal="center" vertical="center" wrapText="1"/>
    </xf>
    <xf numFmtId="4" fontId="17" fillId="24" borderId="4" xfId="2" applyNumberFormat="1" applyFont="1" applyFill="1" applyBorder="1" applyAlignment="1">
      <alignment horizontal="center" vertical="center" wrapText="1"/>
    </xf>
    <xf numFmtId="4" fontId="17" fillId="2" borderId="4" xfId="2" applyNumberFormat="1" applyFont="1" applyFill="1" applyBorder="1" applyAlignment="1">
      <alignment horizontal="left" vertical="center" wrapText="1"/>
    </xf>
    <xf numFmtId="169" fontId="17" fillId="0" borderId="4" xfId="2" applyNumberFormat="1" applyFont="1" applyBorder="1" applyAlignment="1">
      <alignment horizontal="center" vertical="center"/>
    </xf>
    <xf numFmtId="169" fontId="17" fillId="0" borderId="4" xfId="2" applyNumberFormat="1" applyFont="1" applyBorder="1" applyAlignment="1">
      <alignment horizontal="left" vertical="center"/>
    </xf>
    <xf numFmtId="4" fontId="17" fillId="0" borderId="4" xfId="2" applyNumberFormat="1" applyFont="1" applyBorder="1" applyAlignment="1">
      <alignment horizontal="center" vertical="center"/>
    </xf>
    <xf numFmtId="10" fontId="17" fillId="2" borderId="1" xfId="2" applyNumberFormat="1" applyFont="1" applyFill="1" applyBorder="1" applyAlignment="1">
      <alignment horizontal="center" vertical="center" wrapText="1"/>
    </xf>
    <xf numFmtId="0" fontId="17" fillId="0" borderId="4" xfId="2" applyFont="1" applyBorder="1" applyAlignment="1">
      <alignment horizontal="left" vertical="center" wrapText="1"/>
    </xf>
    <xf numFmtId="10" fontId="17" fillId="0" borderId="4" xfId="2" applyNumberFormat="1" applyFont="1" applyBorder="1" applyAlignment="1">
      <alignment horizontal="center" vertical="center"/>
    </xf>
    <xf numFmtId="0" fontId="17" fillId="0" borderId="4" xfId="2" applyFont="1" applyBorder="1" applyAlignment="1">
      <alignment horizontal="left" vertical="center"/>
    </xf>
    <xf numFmtId="0" fontId="16" fillId="0" borderId="0" xfId="1" applyFont="1"/>
    <xf numFmtId="0" fontId="14" fillId="9" borderId="1" xfId="3" applyFont="1" applyFill="1" applyBorder="1" applyAlignment="1">
      <alignment vertical="center"/>
    </xf>
    <xf numFmtId="3" fontId="13" fillId="25" borderId="1" xfId="1" applyNumberFormat="1" applyFont="1" applyFill="1" applyBorder="1" applyAlignment="1">
      <alignment vertical="center"/>
    </xf>
    <xf numFmtId="3" fontId="13" fillId="25" borderId="2" xfId="1" applyNumberFormat="1" applyFont="1" applyFill="1" applyBorder="1" applyAlignment="1">
      <alignment vertical="center"/>
    </xf>
    <xf numFmtId="3" fontId="13" fillId="25" borderId="3" xfId="1" applyNumberFormat="1" applyFont="1" applyFill="1" applyBorder="1" applyAlignment="1">
      <alignment vertical="center"/>
    </xf>
    <xf numFmtId="164" fontId="13" fillId="25" borderId="4" xfId="1" applyNumberFormat="1" applyFont="1" applyFill="1" applyBorder="1" applyAlignment="1">
      <alignment vertical="center" wrapText="1"/>
    </xf>
    <xf numFmtId="164" fontId="16" fillId="0" borderId="0" xfId="1" applyNumberFormat="1" applyFont="1"/>
    <xf numFmtId="0" fontId="16" fillId="0" borderId="4" xfId="1" applyFont="1" applyBorder="1" applyAlignment="1">
      <alignment horizontal="left" vertical="center" wrapText="1" indent="2"/>
    </xf>
    <xf numFmtId="0" fontId="14" fillId="4" borderId="4" xfId="1" applyFont="1" applyFill="1" applyBorder="1" applyAlignment="1">
      <alignment horizontal="left" vertical="center" wrapText="1"/>
    </xf>
    <xf numFmtId="0" fontId="14" fillId="0" borderId="0" xfId="1" applyFont="1"/>
    <xf numFmtId="0" fontId="16" fillId="0" borderId="2" xfId="1" applyFont="1" applyBorder="1" applyAlignment="1">
      <alignment vertical="center" wrapText="1"/>
    </xf>
    <xf numFmtId="0" fontId="16" fillId="0" borderId="2" xfId="1" applyFont="1" applyBorder="1" applyAlignment="1">
      <alignment horizontal="center" vertical="center" wrapText="1"/>
    </xf>
    <xf numFmtId="164" fontId="13" fillId="26" borderId="4" xfId="1" applyNumberFormat="1" applyFont="1" applyFill="1" applyBorder="1" applyAlignment="1">
      <alignment vertical="center" wrapText="1"/>
    </xf>
    <xf numFmtId="4" fontId="16" fillId="0" borderId="4" xfId="1" applyNumberFormat="1" applyFont="1" applyBorder="1" applyAlignment="1">
      <alignment horizontal="left" vertical="center" wrapText="1" indent="2"/>
    </xf>
    <xf numFmtId="4" fontId="16" fillId="0" borderId="0" xfId="1" applyNumberFormat="1" applyFont="1"/>
    <xf numFmtId="4" fontId="14" fillId="4" borderId="4" xfId="1" applyNumberFormat="1" applyFont="1" applyFill="1" applyBorder="1" applyAlignment="1">
      <alignment horizontal="left" vertical="center" wrapText="1"/>
    </xf>
    <xf numFmtId="4" fontId="14" fillId="0" borderId="0" xfId="1" applyNumberFormat="1" applyFont="1"/>
    <xf numFmtId="0" fontId="13" fillId="0" borderId="0" xfId="1" applyFont="1"/>
    <xf numFmtId="164" fontId="13" fillId="25" borderId="1" xfId="1" applyNumberFormat="1" applyFont="1" applyFill="1" applyBorder="1" applyAlignment="1">
      <alignment vertical="center"/>
    </xf>
    <xf numFmtId="164" fontId="13" fillId="25" borderId="3" xfId="1" applyNumberFormat="1" applyFont="1" applyFill="1" applyBorder="1" applyAlignment="1">
      <alignment vertical="center"/>
    </xf>
    <xf numFmtId="172" fontId="16" fillId="0" borderId="4" xfId="1" applyNumberFormat="1" applyFont="1" applyBorder="1" applyAlignment="1">
      <alignment horizontal="left" vertical="center" wrapText="1"/>
    </xf>
    <xf numFmtId="10" fontId="16" fillId="0" borderId="4" xfId="1" applyNumberFormat="1" applyFont="1" applyBorder="1" applyAlignment="1">
      <alignment horizontal="left" vertical="center" wrapText="1"/>
    </xf>
    <xf numFmtId="10" fontId="16" fillId="0" borderId="0" xfId="1" applyNumberFormat="1" applyFont="1"/>
    <xf numFmtId="0" fontId="5" fillId="0" borderId="4" xfId="1" applyFont="1" applyBorder="1" applyAlignment="1">
      <alignment horizontal="left" vertical="center" wrapText="1"/>
    </xf>
    <xf numFmtId="164" fontId="13" fillId="4" borderId="4" xfId="1" applyNumberFormat="1" applyFont="1" applyFill="1" applyBorder="1" applyAlignment="1">
      <alignment vertical="center" wrapText="1"/>
    </xf>
    <xf numFmtId="4" fontId="16" fillId="0" borderId="4" xfId="1" applyNumberFormat="1" applyFont="1" applyBorder="1" applyAlignment="1">
      <alignment horizontal="left" vertical="center" wrapText="1"/>
    </xf>
    <xf numFmtId="10" fontId="16" fillId="0" borderId="4" xfId="1" applyNumberFormat="1" applyFont="1" applyBorder="1" applyAlignment="1">
      <alignment horizontal="left" vertical="center"/>
    </xf>
    <xf numFmtId="10" fontId="17" fillId="0" borderId="4" xfId="1" applyNumberFormat="1" applyFont="1" applyBorder="1" applyAlignment="1">
      <alignment horizontal="left" vertical="center" wrapText="1"/>
    </xf>
    <xf numFmtId="10" fontId="17" fillId="0" borderId="0" xfId="1" applyNumberFormat="1" applyFont="1"/>
    <xf numFmtId="3" fontId="17" fillId="0" borderId="4" xfId="1" applyNumberFormat="1" applyFont="1" applyBorder="1" applyAlignment="1">
      <alignment horizontal="left" vertical="center" wrapText="1"/>
    </xf>
    <xf numFmtId="3" fontId="17" fillId="0" borderId="0" xfId="1" applyNumberFormat="1" applyFont="1"/>
    <xf numFmtId="3" fontId="14" fillId="25" borderId="2" xfId="1" applyNumberFormat="1" applyFont="1" applyFill="1" applyBorder="1" applyAlignment="1">
      <alignment vertical="center"/>
    </xf>
    <xf numFmtId="10" fontId="14" fillId="4" borderId="4" xfId="1" applyNumberFormat="1" applyFont="1" applyFill="1" applyBorder="1" applyAlignment="1">
      <alignment horizontal="center" vertical="center" wrapText="1"/>
    </xf>
    <xf numFmtId="0" fontId="17" fillId="0" borderId="4" xfId="1" applyFont="1" applyBorder="1" applyAlignment="1">
      <alignment horizontal="left" vertical="center" wrapText="1"/>
    </xf>
    <xf numFmtId="10" fontId="17" fillId="0" borderId="4" xfId="1" applyNumberFormat="1" applyFont="1" applyBorder="1" applyAlignment="1">
      <alignment horizontal="center" vertical="center" wrapText="1"/>
    </xf>
    <xf numFmtId="0" fontId="17" fillId="0" borderId="0" xfId="1" applyFont="1"/>
    <xf numFmtId="3" fontId="13" fillId="0" borderId="10" xfId="1" applyNumberFormat="1" applyFont="1" applyBorder="1" applyAlignment="1">
      <alignment vertical="center"/>
    </xf>
    <xf numFmtId="3" fontId="13" fillId="0" borderId="8" xfId="1" applyNumberFormat="1" applyFont="1" applyBorder="1" applyAlignment="1">
      <alignment vertical="center"/>
    </xf>
    <xf numFmtId="3" fontId="13" fillId="0" borderId="11" xfId="1" applyNumberFormat="1" applyFont="1" applyBorder="1" applyAlignment="1">
      <alignment vertical="center"/>
    </xf>
    <xf numFmtId="3" fontId="13" fillId="0" borderId="10" xfId="1" applyNumberFormat="1" applyFont="1" applyBorder="1" applyAlignment="1">
      <alignment horizontal="left" vertical="center"/>
    </xf>
    <xf numFmtId="3" fontId="13" fillId="0" borderId="8" xfId="1" applyNumberFormat="1" applyFont="1" applyBorder="1" applyAlignment="1">
      <alignment horizontal="left" vertical="center"/>
    </xf>
    <xf numFmtId="3" fontId="13" fillId="0" borderId="11" xfId="1" applyNumberFormat="1" applyFont="1" applyBorder="1" applyAlignment="1">
      <alignment horizontal="left" vertical="center"/>
    </xf>
    <xf numFmtId="3" fontId="14" fillId="0" borderId="8" xfId="1" applyNumberFormat="1" applyFont="1" applyBorder="1" applyAlignment="1">
      <alignment horizontal="left" vertical="center"/>
    </xf>
    <xf numFmtId="3" fontId="16" fillId="0" borderId="1" xfId="1" applyNumberFormat="1" applyFont="1" applyBorder="1" applyAlignment="1">
      <alignment horizontal="center" vertical="center"/>
    </xf>
    <xf numFmtId="3" fontId="16" fillId="0" borderId="3" xfId="1" applyNumberFormat="1" applyFont="1" applyBorder="1" applyAlignment="1">
      <alignment horizontal="center" vertical="center"/>
    </xf>
    <xf numFmtId="3" fontId="17" fillId="0" borderId="28" xfId="0" applyNumberFormat="1" applyFont="1" applyBorder="1" applyAlignment="1">
      <alignment horizontal="center" vertical="center"/>
    </xf>
    <xf numFmtId="3" fontId="3" fillId="0" borderId="33" xfId="0" applyNumberFormat="1" applyFont="1" applyBorder="1"/>
    <xf numFmtId="3" fontId="16" fillId="0" borderId="31" xfId="1" applyNumberFormat="1" applyFont="1" applyBorder="1" applyAlignment="1">
      <alignment horizontal="center" vertical="center"/>
    </xf>
    <xf numFmtId="3" fontId="16" fillId="0" borderId="35" xfId="1" applyNumberFormat="1" applyFont="1" applyBorder="1" applyAlignment="1">
      <alignment horizontal="center" vertical="center"/>
    </xf>
    <xf numFmtId="3" fontId="17" fillId="5" borderId="34" xfId="0" applyNumberFormat="1" applyFont="1" applyFill="1" applyBorder="1" applyAlignment="1">
      <alignment horizontal="center" vertical="center"/>
    </xf>
    <xf numFmtId="3" fontId="16" fillId="0" borderId="24" xfId="1" applyNumberFormat="1" applyFont="1" applyBorder="1" applyAlignment="1">
      <alignment horizontal="center" vertical="center"/>
    </xf>
    <xf numFmtId="3" fontId="16" fillId="0" borderId="17" xfId="1" applyNumberFormat="1" applyFont="1" applyBorder="1" applyAlignment="1">
      <alignment horizontal="center" vertical="center"/>
    </xf>
    <xf numFmtId="3" fontId="17" fillId="0" borderId="24" xfId="1" applyNumberFormat="1" applyFont="1" applyBorder="1" applyAlignment="1">
      <alignment horizontal="center" vertical="center"/>
    </xf>
    <xf numFmtId="3" fontId="17" fillId="0" borderId="17" xfId="1" applyNumberFormat="1" applyFont="1" applyBorder="1" applyAlignment="1">
      <alignment horizontal="center" vertical="center"/>
    </xf>
    <xf numFmtId="3" fontId="16" fillId="0" borderId="16" xfId="1" applyNumberFormat="1" applyFont="1" applyBorder="1" applyAlignment="1">
      <alignment horizontal="center" vertical="center"/>
    </xf>
    <xf numFmtId="0" fontId="16" fillId="0" borderId="0" xfId="1" applyFont="1" applyAlignment="1">
      <alignment horizontal="center"/>
    </xf>
    <xf numFmtId="3" fontId="14" fillId="5" borderId="5" xfId="0" applyNumberFormat="1" applyFont="1" applyFill="1" applyBorder="1" applyAlignment="1">
      <alignment horizontal="center" vertical="center" wrapText="1"/>
    </xf>
    <xf numFmtId="3" fontId="14" fillId="5" borderId="6" xfId="0" applyNumberFormat="1" applyFont="1" applyFill="1" applyBorder="1" applyAlignment="1">
      <alignment horizontal="center" vertical="center" wrapText="1"/>
    </xf>
    <xf numFmtId="3" fontId="14" fillId="5" borderId="7" xfId="0" applyNumberFormat="1" applyFont="1" applyFill="1" applyBorder="1" applyAlignment="1">
      <alignment horizontal="center" vertical="center" wrapText="1"/>
    </xf>
    <xf numFmtId="3" fontId="17" fillId="0" borderId="8" xfId="2" applyNumberFormat="1" applyFont="1" applyBorder="1" applyAlignment="1">
      <alignment horizontal="center" vertical="center" wrapText="1"/>
    </xf>
    <xf numFmtId="3" fontId="17" fillId="0" borderId="9" xfId="2" applyNumberFormat="1" applyFont="1" applyBorder="1" applyAlignment="1">
      <alignment horizontal="center" vertical="center" wrapText="1"/>
    </xf>
    <xf numFmtId="3" fontId="17" fillId="5" borderId="5" xfId="0" applyNumberFormat="1" applyFont="1" applyFill="1" applyBorder="1" applyAlignment="1">
      <alignment horizontal="center" vertical="center" wrapText="1"/>
    </xf>
    <xf numFmtId="3" fontId="17" fillId="5" borderId="6" xfId="0" applyNumberFormat="1" applyFont="1" applyFill="1" applyBorder="1" applyAlignment="1">
      <alignment horizontal="center" vertical="center" wrapText="1"/>
    </xf>
    <xf numFmtId="3" fontId="17" fillId="5" borderId="7" xfId="0" applyNumberFormat="1" applyFont="1" applyFill="1" applyBorder="1" applyAlignment="1">
      <alignment horizontal="center" vertical="center" wrapText="1"/>
    </xf>
    <xf numFmtId="3" fontId="17" fillId="2" borderId="5" xfId="2" applyNumberFormat="1" applyFont="1" applyFill="1" applyBorder="1" applyAlignment="1">
      <alignment horizontal="center" vertical="center"/>
    </xf>
    <xf numFmtId="3" fontId="17" fillId="2" borderId="6" xfId="2" applyNumberFormat="1" applyFont="1" applyFill="1" applyBorder="1" applyAlignment="1">
      <alignment horizontal="center" vertical="center"/>
    </xf>
    <xf numFmtId="3" fontId="17" fillId="2" borderId="7" xfId="2" applyNumberFormat="1" applyFont="1" applyFill="1" applyBorder="1" applyAlignment="1">
      <alignment horizontal="center" vertical="center"/>
    </xf>
    <xf numFmtId="3" fontId="16" fillId="2" borderId="5" xfId="2" applyNumberFormat="1" applyFont="1" applyFill="1" applyBorder="1" applyAlignment="1">
      <alignment horizontal="center" vertical="center"/>
    </xf>
    <xf numFmtId="3" fontId="16" fillId="2" borderId="6" xfId="2" applyNumberFormat="1" applyFont="1" applyFill="1" applyBorder="1" applyAlignment="1">
      <alignment horizontal="center" vertical="center"/>
    </xf>
    <xf numFmtId="3" fontId="16" fillId="2" borderId="7" xfId="2" applyNumberFormat="1" applyFont="1" applyFill="1" applyBorder="1" applyAlignment="1">
      <alignment horizontal="center" vertical="center"/>
    </xf>
    <xf numFmtId="3" fontId="17" fillId="5" borderId="5" xfId="0" applyNumberFormat="1" applyFont="1" applyFill="1" applyBorder="1" applyAlignment="1">
      <alignment horizontal="center" vertical="center"/>
    </xf>
    <xf numFmtId="3" fontId="17" fillId="5" borderId="6" xfId="0" applyNumberFormat="1" applyFont="1" applyFill="1" applyBorder="1" applyAlignment="1">
      <alignment horizontal="center" vertical="center"/>
    </xf>
    <xf numFmtId="3" fontId="17" fillId="5" borderId="7" xfId="0" applyNumberFormat="1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/>
    </xf>
    <xf numFmtId="0" fontId="12" fillId="3" borderId="2" xfId="2" applyFont="1" applyFill="1" applyBorder="1" applyAlignment="1">
      <alignment horizontal="center" vertical="center"/>
    </xf>
    <xf numFmtId="0" fontId="12" fillId="3" borderId="3" xfId="2" applyFont="1" applyFill="1" applyBorder="1" applyAlignment="1">
      <alignment horizontal="center" vertical="center"/>
    </xf>
    <xf numFmtId="0" fontId="13" fillId="4" borderId="1" xfId="2" applyFont="1" applyFill="1" applyBorder="1" applyAlignment="1">
      <alignment horizontal="center" vertical="center"/>
    </xf>
    <xf numFmtId="0" fontId="13" fillId="4" borderId="2" xfId="2" applyFont="1" applyFill="1" applyBorder="1" applyAlignment="1">
      <alignment horizontal="center" vertical="center"/>
    </xf>
    <xf numFmtId="0" fontId="13" fillId="4" borderId="3" xfId="2" applyFont="1" applyFill="1" applyBorder="1" applyAlignment="1">
      <alignment horizontal="center" vertical="center"/>
    </xf>
    <xf numFmtId="3" fontId="16" fillId="2" borderId="5" xfId="2" applyNumberFormat="1" applyFont="1" applyFill="1" applyBorder="1" applyAlignment="1">
      <alignment horizontal="center" vertical="center" wrapText="1"/>
    </xf>
    <xf numFmtId="3" fontId="16" fillId="2" borderId="6" xfId="2" applyNumberFormat="1" applyFont="1" applyFill="1" applyBorder="1" applyAlignment="1">
      <alignment horizontal="center" vertical="center" wrapText="1"/>
    </xf>
    <xf numFmtId="3" fontId="16" fillId="2" borderId="7" xfId="2" applyNumberFormat="1" applyFont="1" applyFill="1" applyBorder="1" applyAlignment="1">
      <alignment horizontal="center" vertical="center" wrapText="1"/>
    </xf>
    <xf numFmtId="3" fontId="17" fillId="2" borderId="5" xfId="2" applyNumberFormat="1" applyFont="1" applyFill="1" applyBorder="1" applyAlignment="1">
      <alignment horizontal="center" vertical="center" wrapText="1"/>
    </xf>
    <xf numFmtId="3" fontId="17" fillId="2" borderId="6" xfId="2" applyNumberFormat="1" applyFont="1" applyFill="1" applyBorder="1" applyAlignment="1">
      <alignment horizontal="center" vertical="center" wrapText="1"/>
    </xf>
    <xf numFmtId="3" fontId="17" fillId="2" borderId="7" xfId="2" applyNumberFormat="1" applyFont="1" applyFill="1" applyBorder="1" applyAlignment="1">
      <alignment horizontal="center" vertical="center" wrapText="1"/>
    </xf>
    <xf numFmtId="3" fontId="8" fillId="0" borderId="5" xfId="2" applyNumberFormat="1" applyBorder="1" applyAlignment="1">
      <alignment horizontal="center" vertical="center"/>
    </xf>
    <xf numFmtId="3" fontId="8" fillId="0" borderId="6" xfId="2" applyNumberFormat="1" applyBorder="1" applyAlignment="1">
      <alignment horizontal="center" vertical="center"/>
    </xf>
    <xf numFmtId="3" fontId="8" fillId="0" borderId="7" xfId="2" applyNumberFormat="1" applyBorder="1" applyAlignment="1">
      <alignment horizontal="center" vertical="center"/>
    </xf>
    <xf numFmtId="10" fontId="17" fillId="0" borderId="28" xfId="0" applyNumberFormat="1" applyFont="1" applyBorder="1" applyAlignment="1">
      <alignment horizontal="left" vertical="center"/>
    </xf>
    <xf numFmtId="10" fontId="17" fillId="0" borderId="33" xfId="0" applyNumberFormat="1" applyFont="1" applyBorder="1" applyAlignment="1">
      <alignment horizontal="left" vertical="center"/>
    </xf>
    <xf numFmtId="0" fontId="21" fillId="0" borderId="0" xfId="2" applyFont="1" applyAlignment="1">
      <alignment horizontal="center" vertical="center" wrapText="1"/>
    </xf>
    <xf numFmtId="0" fontId="14" fillId="3" borderId="4" xfId="1" applyFont="1" applyFill="1" applyBorder="1" applyAlignment="1">
      <alignment horizontal="center" vertical="center"/>
    </xf>
    <xf numFmtId="164" fontId="14" fillId="13" borderId="4" xfId="2" applyNumberFormat="1" applyFont="1" applyFill="1" applyBorder="1" applyAlignment="1">
      <alignment horizontal="center" vertical="center"/>
    </xf>
    <xf numFmtId="164" fontId="14" fillId="8" borderId="31" xfId="2" applyNumberFormat="1" applyFont="1" applyFill="1" applyBorder="1" applyAlignment="1">
      <alignment horizontal="center" vertical="center" wrapText="1"/>
    </xf>
    <xf numFmtId="164" fontId="14" fillId="8" borderId="32" xfId="2" applyNumberFormat="1" applyFont="1" applyFill="1" applyBorder="1" applyAlignment="1">
      <alignment horizontal="center" vertical="center" wrapText="1"/>
    </xf>
    <xf numFmtId="3" fontId="13" fillId="4" borderId="37" xfId="1" applyNumberFormat="1" applyFont="1" applyFill="1" applyBorder="1" applyAlignment="1">
      <alignment horizontal="center" vertical="center"/>
    </xf>
    <xf numFmtId="3" fontId="13" fillId="4" borderId="40" xfId="1" applyNumberFormat="1" applyFont="1" applyFill="1" applyBorder="1" applyAlignment="1">
      <alignment horizontal="center" vertical="center"/>
    </xf>
    <xf numFmtId="3" fontId="17" fillId="0" borderId="1" xfId="1" applyNumberFormat="1" applyFont="1" applyBorder="1" applyAlignment="1">
      <alignment horizontal="center" vertical="center"/>
    </xf>
    <xf numFmtId="3" fontId="17" fillId="0" borderId="3" xfId="1" applyNumberFormat="1" applyFont="1" applyBorder="1" applyAlignment="1">
      <alignment horizontal="center" vertical="center"/>
    </xf>
    <xf numFmtId="3" fontId="13" fillId="4" borderId="1" xfId="1" applyNumberFormat="1" applyFont="1" applyFill="1" applyBorder="1" applyAlignment="1">
      <alignment horizontal="center" vertical="center"/>
    </xf>
    <xf numFmtId="3" fontId="13" fillId="4" borderId="3" xfId="1" applyNumberFormat="1" applyFont="1" applyFill="1" applyBorder="1" applyAlignment="1">
      <alignment horizontal="center" vertical="center"/>
    </xf>
    <xf numFmtId="3" fontId="14" fillId="4" borderId="37" xfId="1" applyNumberFormat="1" applyFont="1" applyFill="1" applyBorder="1" applyAlignment="1">
      <alignment horizontal="center" vertical="center"/>
    </xf>
    <xf numFmtId="3" fontId="14" fillId="4" borderId="40" xfId="1" applyNumberFormat="1" applyFont="1" applyFill="1" applyBorder="1" applyAlignment="1">
      <alignment horizontal="center" vertical="center"/>
    </xf>
    <xf numFmtId="3" fontId="16" fillId="0" borderId="1" xfId="1" applyNumberFormat="1" applyFont="1" applyBorder="1" applyAlignment="1">
      <alignment horizontal="center" vertical="center"/>
    </xf>
    <xf numFmtId="3" fontId="16" fillId="0" borderId="3" xfId="1" applyNumberFormat="1" applyFont="1" applyBorder="1" applyAlignment="1">
      <alignment horizontal="center" vertical="center"/>
    </xf>
    <xf numFmtId="3" fontId="17" fillId="0" borderId="28" xfId="0" applyNumberFormat="1" applyFont="1" applyBorder="1" applyAlignment="1">
      <alignment horizontal="center" vertical="center"/>
    </xf>
    <xf numFmtId="3" fontId="3" fillId="0" borderId="33" xfId="0" applyNumberFormat="1" applyFont="1" applyBorder="1"/>
    <xf numFmtId="3" fontId="16" fillId="0" borderId="31" xfId="1" applyNumberFormat="1" applyFont="1" applyBorder="1" applyAlignment="1">
      <alignment horizontal="center" vertical="center"/>
    </xf>
    <xf numFmtId="3" fontId="16" fillId="0" borderId="35" xfId="1" applyNumberFormat="1" applyFont="1" applyBorder="1" applyAlignment="1">
      <alignment horizontal="center" vertical="center"/>
    </xf>
    <xf numFmtId="3" fontId="17" fillId="5" borderId="34" xfId="0" applyNumberFormat="1" applyFont="1" applyFill="1" applyBorder="1" applyAlignment="1">
      <alignment horizontal="center" vertical="center"/>
    </xf>
    <xf numFmtId="3" fontId="17" fillId="5" borderId="3" xfId="0" applyNumberFormat="1" applyFont="1" applyFill="1" applyBorder="1" applyAlignment="1">
      <alignment horizontal="center" vertical="center"/>
    </xf>
    <xf numFmtId="3" fontId="16" fillId="0" borderId="28" xfId="1" applyNumberFormat="1" applyFont="1" applyBorder="1" applyAlignment="1">
      <alignment horizontal="center" vertical="center"/>
    </xf>
    <xf numFmtId="3" fontId="16" fillId="0" borderId="42" xfId="1" applyNumberFormat="1" applyFont="1" applyBorder="1" applyAlignment="1">
      <alignment horizontal="center" vertical="center"/>
    </xf>
    <xf numFmtId="3" fontId="17" fillId="0" borderId="28" xfId="1" applyNumberFormat="1" applyFont="1" applyBorder="1" applyAlignment="1">
      <alignment horizontal="center" vertical="center"/>
    </xf>
    <xf numFmtId="3" fontId="17" fillId="0" borderId="42" xfId="1" applyNumberFormat="1" applyFont="1" applyBorder="1" applyAlignment="1">
      <alignment horizontal="center" vertical="center"/>
    </xf>
    <xf numFmtId="3" fontId="16" fillId="0" borderId="24" xfId="1" applyNumberFormat="1" applyFont="1" applyBorder="1" applyAlignment="1">
      <alignment horizontal="center" vertical="center"/>
    </xf>
    <xf numFmtId="3" fontId="16" fillId="0" borderId="17" xfId="1" applyNumberFormat="1" applyFont="1" applyBorder="1" applyAlignment="1">
      <alignment horizontal="center" vertical="center"/>
    </xf>
    <xf numFmtId="3" fontId="16" fillId="0" borderId="15" xfId="1" applyNumberFormat="1" applyFont="1" applyBorder="1" applyAlignment="1">
      <alignment horizontal="center" vertical="center"/>
    </xf>
    <xf numFmtId="3" fontId="17" fillId="0" borderId="36" xfId="1" applyNumberFormat="1" applyFont="1" applyBorder="1" applyAlignment="1">
      <alignment horizontal="center" vertical="center"/>
    </xf>
    <xf numFmtId="3" fontId="17" fillId="0" borderId="32" xfId="1" applyNumberFormat="1" applyFont="1" applyBorder="1" applyAlignment="1">
      <alignment horizontal="center" vertical="center"/>
    </xf>
    <xf numFmtId="3" fontId="16" fillId="0" borderId="36" xfId="1" applyNumberFormat="1" applyFont="1" applyBorder="1" applyAlignment="1">
      <alignment horizontal="center" vertical="center"/>
    </xf>
    <xf numFmtId="3" fontId="16" fillId="0" borderId="32" xfId="1" applyNumberFormat="1" applyFont="1" applyBorder="1" applyAlignment="1">
      <alignment horizontal="center" vertical="center"/>
    </xf>
    <xf numFmtId="3" fontId="16" fillId="0" borderId="41" xfId="1" applyNumberFormat="1" applyFont="1" applyBorder="1" applyAlignment="1">
      <alignment horizontal="center" vertical="center"/>
    </xf>
    <xf numFmtId="164" fontId="14" fillId="25" borderId="1" xfId="1" applyNumberFormat="1" applyFont="1" applyFill="1" applyBorder="1" applyAlignment="1">
      <alignment horizontal="center" vertical="center"/>
    </xf>
    <xf numFmtId="164" fontId="14" fillId="25" borderId="3" xfId="1" applyNumberFormat="1" applyFont="1" applyFill="1" applyBorder="1" applyAlignment="1">
      <alignment horizontal="center" vertical="center"/>
    </xf>
    <xf numFmtId="164" fontId="13" fillId="25" borderId="1" xfId="1" applyNumberFormat="1" applyFont="1" applyFill="1" applyBorder="1" applyAlignment="1">
      <alignment horizontal="center" vertical="center"/>
    </xf>
    <xf numFmtId="164" fontId="13" fillId="25" borderId="3" xfId="1" applyNumberFormat="1" applyFont="1" applyFill="1" applyBorder="1" applyAlignment="1">
      <alignment horizontal="center" vertical="center"/>
    </xf>
    <xf numFmtId="164" fontId="13" fillId="25" borderId="10" xfId="1" applyNumberFormat="1" applyFont="1" applyFill="1" applyBorder="1" applyAlignment="1">
      <alignment horizontal="center" vertical="center"/>
    </xf>
    <xf numFmtId="164" fontId="13" fillId="25" borderId="11" xfId="1" applyNumberFormat="1" applyFont="1" applyFill="1" applyBorder="1" applyAlignment="1">
      <alignment horizontal="center" vertical="center"/>
    </xf>
    <xf numFmtId="10" fontId="14" fillId="4" borderId="1" xfId="1" applyNumberFormat="1" applyFont="1" applyFill="1" applyBorder="1" applyAlignment="1">
      <alignment horizontal="center" vertical="center" wrapText="1"/>
    </xf>
    <xf numFmtId="10" fontId="14" fillId="4" borderId="3" xfId="1" applyNumberFormat="1" applyFont="1" applyFill="1" applyBorder="1" applyAlignment="1">
      <alignment horizontal="center" vertical="center" wrapText="1"/>
    </xf>
    <xf numFmtId="3" fontId="14" fillId="25" borderId="1" xfId="1" applyNumberFormat="1" applyFont="1" applyFill="1" applyBorder="1" applyAlignment="1">
      <alignment horizontal="left" vertical="center"/>
    </xf>
    <xf numFmtId="3" fontId="14" fillId="25" borderId="2" xfId="1" applyNumberFormat="1" applyFont="1" applyFill="1" applyBorder="1" applyAlignment="1">
      <alignment horizontal="left" vertical="center"/>
    </xf>
    <xf numFmtId="3" fontId="14" fillId="25" borderId="3" xfId="1" applyNumberFormat="1" applyFont="1" applyFill="1" applyBorder="1" applyAlignment="1">
      <alignment horizontal="left" vertical="center"/>
    </xf>
    <xf numFmtId="0" fontId="14" fillId="4" borderId="4" xfId="1" applyFont="1" applyFill="1" applyBorder="1" applyAlignment="1">
      <alignment horizontal="left" vertical="center" wrapText="1"/>
    </xf>
    <xf numFmtId="10" fontId="17" fillId="0" borderId="1" xfId="1" applyNumberFormat="1" applyFont="1" applyBorder="1" applyAlignment="1">
      <alignment horizontal="center" vertical="center"/>
    </xf>
    <xf numFmtId="10" fontId="17" fillId="0" borderId="3" xfId="1" applyNumberFormat="1" applyFont="1" applyBorder="1" applyAlignment="1">
      <alignment horizontal="center" vertical="center"/>
    </xf>
    <xf numFmtId="10" fontId="17" fillId="0" borderId="28" xfId="0" applyNumberFormat="1" applyFont="1" applyBorder="1" applyAlignment="1">
      <alignment horizontal="center" vertical="center"/>
    </xf>
    <xf numFmtId="10" fontId="3" fillId="0" borderId="33" xfId="0" applyNumberFormat="1" applyFont="1" applyBorder="1"/>
    <xf numFmtId="3" fontId="13" fillId="25" borderId="2" xfId="1" applyNumberFormat="1" applyFont="1" applyFill="1" applyBorder="1" applyAlignment="1">
      <alignment horizontal="left" vertical="center"/>
    </xf>
    <xf numFmtId="3" fontId="13" fillId="25" borderId="3" xfId="1" applyNumberFormat="1" applyFont="1" applyFill="1" applyBorder="1" applyAlignment="1">
      <alignment horizontal="left" vertical="center"/>
    </xf>
    <xf numFmtId="10" fontId="16" fillId="0" borderId="1" xfId="1" applyNumberFormat="1" applyFont="1" applyBorder="1" applyAlignment="1">
      <alignment horizontal="center" vertical="center"/>
    </xf>
    <xf numFmtId="10" fontId="16" fillId="0" borderId="3" xfId="1" applyNumberFormat="1" applyFont="1" applyBorder="1" applyAlignment="1">
      <alignment horizontal="center" vertical="center"/>
    </xf>
    <xf numFmtId="4" fontId="17" fillId="0" borderId="1" xfId="1" applyNumberFormat="1" applyFont="1" applyBorder="1" applyAlignment="1">
      <alignment horizontal="center" vertical="center"/>
    </xf>
    <xf numFmtId="4" fontId="17" fillId="0" borderId="3" xfId="1" applyNumberFormat="1" applyFont="1" applyBorder="1" applyAlignment="1">
      <alignment horizontal="center" vertical="center"/>
    </xf>
    <xf numFmtId="10" fontId="17" fillId="0" borderId="34" xfId="1" applyNumberFormat="1" applyFont="1" applyBorder="1" applyAlignment="1">
      <alignment horizontal="center" vertical="center" wrapText="1"/>
    </xf>
    <xf numFmtId="10" fontId="17" fillId="0" borderId="3" xfId="1" applyNumberFormat="1" applyFont="1" applyBorder="1" applyAlignment="1">
      <alignment horizontal="center" vertical="center" wrapText="1"/>
    </xf>
    <xf numFmtId="4" fontId="17" fillId="0" borderId="39" xfId="1" applyNumberFormat="1" applyFont="1" applyBorder="1" applyAlignment="1">
      <alignment horizontal="center" vertical="center"/>
    </xf>
    <xf numFmtId="4" fontId="17" fillId="0" borderId="40" xfId="1" applyNumberFormat="1" applyFont="1" applyBorder="1" applyAlignment="1">
      <alignment horizontal="center" vertical="center"/>
    </xf>
    <xf numFmtId="4" fontId="16" fillId="0" borderId="1" xfId="1" applyNumberFormat="1" applyFont="1" applyBorder="1" applyAlignment="1">
      <alignment horizontal="center" vertical="center"/>
    </xf>
    <xf numFmtId="4" fontId="16" fillId="0" borderId="3" xfId="1" applyNumberFormat="1" applyFont="1" applyBorder="1" applyAlignment="1">
      <alignment horizontal="center" vertical="center"/>
    </xf>
    <xf numFmtId="4" fontId="17" fillId="0" borderId="28" xfId="0" applyNumberFormat="1" applyFont="1" applyBorder="1" applyAlignment="1">
      <alignment horizontal="center" vertical="center"/>
    </xf>
    <xf numFmtId="4" fontId="3" fillId="0" borderId="33" xfId="0" applyNumberFormat="1" applyFont="1" applyBorder="1"/>
    <xf numFmtId="4" fontId="17" fillId="0" borderId="36" xfId="1" applyNumberFormat="1" applyFont="1" applyBorder="1" applyAlignment="1">
      <alignment horizontal="center" vertical="center"/>
    </xf>
    <xf numFmtId="4" fontId="17" fillId="0" borderId="32" xfId="1" applyNumberFormat="1" applyFont="1" applyBorder="1" applyAlignment="1">
      <alignment horizontal="center" vertical="center"/>
    </xf>
    <xf numFmtId="4" fontId="16" fillId="0" borderId="37" xfId="1" applyNumberFormat="1" applyFont="1" applyBorder="1" applyAlignment="1">
      <alignment horizontal="center" vertical="center"/>
    </xf>
    <xf numFmtId="4" fontId="16" fillId="0" borderId="38" xfId="1" applyNumberFormat="1" applyFont="1" applyBorder="1" applyAlignment="1">
      <alignment horizontal="center" vertical="center"/>
    </xf>
    <xf numFmtId="4" fontId="16" fillId="0" borderId="39" xfId="1" applyNumberFormat="1" applyFont="1" applyBorder="1" applyAlignment="1">
      <alignment horizontal="center" vertical="center"/>
    </xf>
    <xf numFmtId="4" fontId="16" fillId="0" borderId="40" xfId="1" applyNumberFormat="1" applyFont="1" applyBorder="1" applyAlignment="1">
      <alignment horizontal="center" vertical="center"/>
    </xf>
    <xf numFmtId="4" fontId="16" fillId="0" borderId="31" xfId="1" applyNumberFormat="1" applyFont="1" applyBorder="1" applyAlignment="1">
      <alignment horizontal="center" vertical="center"/>
    </xf>
    <xf numFmtId="4" fontId="16" fillId="0" borderId="35" xfId="1" applyNumberFormat="1" applyFont="1" applyBorder="1" applyAlignment="1">
      <alignment horizontal="center" vertical="center"/>
    </xf>
    <xf numFmtId="4" fontId="16" fillId="0" borderId="36" xfId="1" applyNumberFormat="1" applyFont="1" applyBorder="1" applyAlignment="1">
      <alignment horizontal="center" vertical="center"/>
    </xf>
    <xf numFmtId="4" fontId="16" fillId="0" borderId="32" xfId="1" applyNumberFormat="1" applyFont="1" applyBorder="1" applyAlignment="1">
      <alignment horizontal="center" vertical="center"/>
    </xf>
    <xf numFmtId="3" fontId="13" fillId="25" borderId="1" xfId="1" applyNumberFormat="1" applyFont="1" applyFill="1" applyBorder="1" applyAlignment="1">
      <alignment horizontal="left" vertical="center"/>
    </xf>
    <xf numFmtId="0" fontId="17" fillId="0" borderId="1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3" fillId="0" borderId="33" xfId="0" applyFont="1" applyBorder="1"/>
    <xf numFmtId="4" fontId="14" fillId="4" borderId="1" xfId="1" applyNumberFormat="1" applyFont="1" applyFill="1" applyBorder="1" applyAlignment="1">
      <alignment horizontal="center" vertical="center"/>
    </xf>
    <xf numFmtId="4" fontId="14" fillId="4" borderId="3" xfId="1" applyNumberFormat="1" applyFont="1" applyFill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4" fontId="17" fillId="0" borderId="3" xfId="0" applyNumberFormat="1" applyFont="1" applyBorder="1" applyAlignment="1">
      <alignment horizontal="center" vertical="center"/>
    </xf>
    <xf numFmtId="4" fontId="14" fillId="4" borderId="4" xfId="0" applyNumberFormat="1" applyFont="1" applyFill="1" applyBorder="1" applyAlignment="1">
      <alignment horizontal="center" vertical="center"/>
    </xf>
    <xf numFmtId="4" fontId="4" fillId="4" borderId="4" xfId="0" applyNumberFormat="1" applyFont="1" applyFill="1" applyBorder="1"/>
    <xf numFmtId="4" fontId="17" fillId="0" borderId="4" xfId="0" applyNumberFormat="1" applyFont="1" applyBorder="1" applyAlignment="1">
      <alignment horizontal="center" vertical="center"/>
    </xf>
    <xf numFmtId="4" fontId="3" fillId="0" borderId="4" xfId="0" applyNumberFormat="1" applyFont="1" applyBorder="1"/>
    <xf numFmtId="10" fontId="14" fillId="4" borderId="1" xfId="1" applyNumberFormat="1" applyFont="1" applyFill="1" applyBorder="1" applyAlignment="1">
      <alignment horizontal="center" vertical="center"/>
    </xf>
    <xf numFmtId="10" fontId="14" fillId="4" borderId="3" xfId="1" applyNumberFormat="1" applyFont="1" applyFill="1" applyBorder="1" applyAlignment="1">
      <alignment horizontal="center" vertical="center"/>
    </xf>
    <xf numFmtId="0" fontId="14" fillId="4" borderId="3" xfId="1" applyFont="1" applyFill="1" applyBorder="1" applyAlignment="1">
      <alignment horizontal="center" vertical="center"/>
    </xf>
    <xf numFmtId="10" fontId="16" fillId="0" borderId="34" xfId="1" applyNumberFormat="1" applyFont="1" applyBorder="1" applyAlignment="1">
      <alignment horizontal="center" vertical="center"/>
    </xf>
    <xf numFmtId="0" fontId="17" fillId="0" borderId="0" xfId="3" applyFont="1" applyAlignment="1">
      <alignment horizontal="center" vertical="center" wrapText="1"/>
    </xf>
    <xf numFmtId="0" fontId="14" fillId="9" borderId="4" xfId="3" applyFont="1" applyFill="1" applyBorder="1" applyAlignment="1">
      <alignment horizontal="center" vertical="center"/>
    </xf>
  </cellXfs>
  <cellStyles count="5">
    <cellStyle name="Normal" xfId="0" builtinId="0"/>
    <cellStyle name="Normal 2" xfId="1" xr:uid="{13B8A812-9363-4EEA-9AB4-5D9AC5838E05}"/>
    <cellStyle name="Normal 5 2" xfId="2" xr:uid="{CF0EA6A3-6ACA-4F61-A10C-734A9F0AD9F2}"/>
    <cellStyle name="Normal 6 2" xfId="3" xr:uid="{97B81ADA-66E3-478F-83F4-2C7FA8137D69}"/>
    <cellStyle name="Porcentagem 2" xfId="4" xr:uid="{525D02EC-A23B-4F8F-AAED-CC56AF8F5FB9}"/>
  </cellStyles>
  <dxfs count="2">
    <dxf>
      <font>
        <color theme="0" tint="-0.499984740745262"/>
      </font>
    </dxf>
    <dxf>
      <font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59</xdr:col>
      <xdr:colOff>95250</xdr:colOff>
      <xdr:row>0</xdr:row>
      <xdr:rowOff>95250</xdr:rowOff>
    </xdr:from>
    <xdr:to>
      <xdr:col>59</xdr:col>
      <xdr:colOff>1762125</xdr:colOff>
      <xdr:row>0</xdr:row>
      <xdr:rowOff>590550</xdr:rowOff>
    </xdr:to>
    <xdr:pic>
      <xdr:nvPicPr>
        <xdr:cNvPr id="1029" name="Imagem 1" descr="Uma imagem contendo objeto, relógio&#10;&#10;Descrição gerada automaticamente">
          <a:extLst>
            <a:ext uri="{FF2B5EF4-FFF2-40B4-BE49-F238E27FC236}">
              <a16:creationId xmlns:a16="http://schemas.microsoft.com/office/drawing/2014/main" id="{840F118C-1C08-D267-4D96-1D290311A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0"/>
          <a:ext cx="16668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59</xdr:col>
      <xdr:colOff>2876550</xdr:colOff>
      <xdr:row>0</xdr:row>
      <xdr:rowOff>95250</xdr:rowOff>
    </xdr:from>
    <xdr:to>
      <xdr:col>77</xdr:col>
      <xdr:colOff>885825</xdr:colOff>
      <xdr:row>0</xdr:row>
      <xdr:rowOff>628650</xdr:rowOff>
    </xdr:to>
    <xdr:pic>
      <xdr:nvPicPr>
        <xdr:cNvPr id="1030" name="Imagem 2">
          <a:extLst>
            <a:ext uri="{FF2B5EF4-FFF2-40B4-BE49-F238E27FC236}">
              <a16:creationId xmlns:a16="http://schemas.microsoft.com/office/drawing/2014/main" id="{E6F5F35E-025D-141D-33D7-091C04129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95250"/>
          <a:ext cx="3600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53</xdr:col>
      <xdr:colOff>133350</xdr:colOff>
      <xdr:row>0</xdr:row>
      <xdr:rowOff>152400</xdr:rowOff>
    </xdr:from>
    <xdr:to>
      <xdr:col>53</xdr:col>
      <xdr:colOff>1800225</xdr:colOff>
      <xdr:row>0</xdr:row>
      <xdr:rowOff>638175</xdr:rowOff>
    </xdr:to>
    <xdr:pic>
      <xdr:nvPicPr>
        <xdr:cNvPr id="2053" name="Imagem 3" descr="Uma imagem contendo objeto, relógio&#10;&#10;Descrição gerada automaticamente">
          <a:extLst>
            <a:ext uri="{FF2B5EF4-FFF2-40B4-BE49-F238E27FC236}">
              <a16:creationId xmlns:a16="http://schemas.microsoft.com/office/drawing/2014/main" id="{897383AF-1A73-DCF9-CECD-E0D74D01E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2400"/>
          <a:ext cx="1666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53</xdr:col>
      <xdr:colOff>2419350</xdr:colOff>
      <xdr:row>0</xdr:row>
      <xdr:rowOff>152400</xdr:rowOff>
    </xdr:from>
    <xdr:to>
      <xdr:col>69</xdr:col>
      <xdr:colOff>1209675</xdr:colOff>
      <xdr:row>0</xdr:row>
      <xdr:rowOff>685800</xdr:rowOff>
    </xdr:to>
    <xdr:pic>
      <xdr:nvPicPr>
        <xdr:cNvPr id="2054" name="Imagem 2">
          <a:extLst>
            <a:ext uri="{FF2B5EF4-FFF2-40B4-BE49-F238E27FC236}">
              <a16:creationId xmlns:a16="http://schemas.microsoft.com/office/drawing/2014/main" id="{AD7D94DC-3895-139E-5EEA-1431E0D17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152400"/>
          <a:ext cx="36671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57150</xdr:rowOff>
    </xdr:from>
    <xdr:to>
      <xdr:col>0</xdr:col>
      <xdr:colOff>1952625</xdr:colOff>
      <xdr:row>3</xdr:row>
      <xdr:rowOff>38100</xdr:rowOff>
    </xdr:to>
    <xdr:pic>
      <xdr:nvPicPr>
        <xdr:cNvPr id="3077" name="Imagem 3" descr="Uma imagem contendo objeto, relógio&#10;&#10;Descrição gerada automaticamente">
          <a:extLst>
            <a:ext uri="{FF2B5EF4-FFF2-40B4-BE49-F238E27FC236}">
              <a16:creationId xmlns:a16="http://schemas.microsoft.com/office/drawing/2014/main" id="{F13ECEA6-DD93-80EE-51AB-0F5C1C0FF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57150"/>
          <a:ext cx="16668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2333625</xdr:colOff>
      <xdr:row>0</xdr:row>
      <xdr:rowOff>57150</xdr:rowOff>
    </xdr:from>
    <xdr:to>
      <xdr:col>70</xdr:col>
      <xdr:colOff>895350</xdr:colOff>
      <xdr:row>3</xdr:row>
      <xdr:rowOff>104775</xdr:rowOff>
    </xdr:to>
    <xdr:pic>
      <xdr:nvPicPr>
        <xdr:cNvPr id="3078" name="Imagem 2">
          <a:extLst>
            <a:ext uri="{FF2B5EF4-FFF2-40B4-BE49-F238E27FC236}">
              <a16:creationId xmlns:a16="http://schemas.microsoft.com/office/drawing/2014/main" id="{2899578F-7D8E-B005-1D23-A86F80BBB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57150"/>
          <a:ext cx="3600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C8D83-D685-4F39-9A04-D365665169CD}">
  <sheetPr>
    <tabColor theme="9" tint="0.59999389629810485"/>
  </sheetPr>
  <dimension ref="A1:BZ117"/>
  <sheetViews>
    <sheetView showGridLines="0" view="pageBreakPreview" topLeftCell="BH1" zoomScaleNormal="100" zoomScaleSheetLayoutView="100" workbookViewId="0">
      <selection activeCell="BZ117" sqref="A2:BZ117"/>
    </sheetView>
  </sheetViews>
  <sheetFormatPr defaultColWidth="8.7109375" defaultRowHeight="15" x14ac:dyDescent="0.25"/>
  <cols>
    <col min="1" max="1" width="49.5703125" style="140" hidden="1" customWidth="1"/>
    <col min="2" max="27" width="21.7109375" style="141" hidden="1" customWidth="1"/>
    <col min="28" max="34" width="15.7109375" style="141" hidden="1" customWidth="1"/>
    <col min="35" max="35" width="13.85546875" style="141" hidden="1" customWidth="1"/>
    <col min="36" max="36" width="15.7109375" style="142" hidden="1" customWidth="1"/>
    <col min="37" max="37" width="21.140625" style="141" hidden="1" customWidth="1"/>
    <col min="38" max="38" width="20.7109375" style="142" hidden="1" customWidth="1"/>
    <col min="39" max="39" width="13.85546875" style="141" hidden="1" customWidth="1"/>
    <col min="40" max="42" width="15.7109375" style="141" hidden="1" customWidth="1"/>
    <col min="43" max="44" width="20.7109375" style="141" hidden="1" customWidth="1"/>
    <col min="45" max="45" width="20.7109375" style="5" hidden="1" customWidth="1"/>
    <col min="46" max="46" width="12.7109375" style="5" hidden="1" customWidth="1"/>
    <col min="47" max="50" width="14.85546875" style="5" hidden="1" customWidth="1"/>
    <col min="51" max="52" width="20.7109375" style="5" hidden="1" customWidth="1"/>
    <col min="53" max="53" width="15.42578125" style="5" hidden="1" customWidth="1"/>
    <col min="54" max="54" width="16.42578125" style="5" hidden="1" customWidth="1"/>
    <col min="55" max="55" width="13.42578125" style="5" hidden="1" customWidth="1"/>
    <col min="56" max="56" width="14.85546875" style="5" hidden="1" customWidth="1"/>
    <col min="57" max="57" width="20.28515625" style="5" hidden="1" customWidth="1"/>
    <col min="58" max="58" width="15.140625" style="5" hidden="1" customWidth="1"/>
    <col min="59" max="59" width="13.5703125" style="5" hidden="1" customWidth="1"/>
    <col min="60" max="60" width="60.7109375" style="143" customWidth="1"/>
    <col min="61" max="63" width="20.7109375" style="5" hidden="1" customWidth="1"/>
    <col min="64" max="64" width="23.140625" style="5" customWidth="1"/>
    <col min="65" max="76" width="18.28515625" style="5" hidden="1" customWidth="1"/>
    <col min="77" max="77" width="6.28515625" style="5" hidden="1" customWidth="1"/>
    <col min="78" max="78" width="23.140625" style="5" customWidth="1"/>
    <col min="79" max="79" width="8.7109375" style="5" customWidth="1"/>
    <col min="80" max="16384" width="8.7109375" style="5"/>
  </cols>
  <sheetData>
    <row r="1" spans="1:78" s="3" customFormat="1" ht="53.25" customHeight="1" x14ac:dyDescent="0.25">
      <c r="A1" s="1">
        <f>COLUMN()</f>
        <v>1</v>
      </c>
      <c r="B1" s="1">
        <v>2</v>
      </c>
      <c r="C1" s="1">
        <f>COLUMN()</f>
        <v>3</v>
      </c>
      <c r="D1" s="1">
        <f>COLUMN()</f>
        <v>4</v>
      </c>
      <c r="E1" s="1">
        <f>COLUMN()</f>
        <v>5</v>
      </c>
      <c r="F1" s="1">
        <f>COLUMN()</f>
        <v>6</v>
      </c>
      <c r="G1" s="1">
        <f>COLUMN()</f>
        <v>7</v>
      </c>
      <c r="H1" s="1">
        <f>COLUMN()</f>
        <v>8</v>
      </c>
      <c r="I1" s="1">
        <f>COLUMN()</f>
        <v>9</v>
      </c>
      <c r="J1" s="1">
        <f>COLUMN()</f>
        <v>10</v>
      </c>
      <c r="K1" s="1">
        <f>COLUMN()</f>
        <v>11</v>
      </c>
      <c r="L1" s="1">
        <f>COLUMN()</f>
        <v>12</v>
      </c>
      <c r="M1" s="1">
        <f>COLUMN()</f>
        <v>13</v>
      </c>
      <c r="N1" s="1">
        <f>COLUMN()</f>
        <v>14</v>
      </c>
      <c r="O1" s="1">
        <v>26</v>
      </c>
      <c r="P1" s="1">
        <f>COLUMN()</f>
        <v>16</v>
      </c>
      <c r="Q1" s="1">
        <f>COLUMN()</f>
        <v>17</v>
      </c>
      <c r="R1" s="1">
        <f>COLUMN()</f>
        <v>18</v>
      </c>
      <c r="S1" s="1">
        <f>COLUMN()</f>
        <v>19</v>
      </c>
      <c r="T1" s="1">
        <f>COLUMN()</f>
        <v>20</v>
      </c>
      <c r="U1" s="1">
        <f>COLUMN()</f>
        <v>21</v>
      </c>
      <c r="V1" s="1">
        <f>COLUMN()</f>
        <v>22</v>
      </c>
      <c r="W1" s="1">
        <f>COLUMN()</f>
        <v>23</v>
      </c>
      <c r="X1" s="1">
        <f>COLUMN()</f>
        <v>24</v>
      </c>
      <c r="Y1" s="1">
        <f>COLUMN()</f>
        <v>25</v>
      </c>
      <c r="Z1" s="1">
        <f>COLUMN()</f>
        <v>26</v>
      </c>
      <c r="AA1" s="1">
        <f>COLUMN()</f>
        <v>27</v>
      </c>
      <c r="AB1" s="1">
        <v>50</v>
      </c>
      <c r="AC1" s="1">
        <f>COLUMN()</f>
        <v>29</v>
      </c>
      <c r="AD1" s="1">
        <f>COLUMN()</f>
        <v>30</v>
      </c>
      <c r="AE1" s="1">
        <f>COLUMN()</f>
        <v>31</v>
      </c>
      <c r="AF1" s="1">
        <f>COLUMN()</f>
        <v>32</v>
      </c>
      <c r="AG1" s="1">
        <f>COLUMN()</f>
        <v>33</v>
      </c>
      <c r="AH1" s="1">
        <f>COLUMN()</f>
        <v>34</v>
      </c>
      <c r="AI1" s="1">
        <f>COLUMN()</f>
        <v>35</v>
      </c>
      <c r="AJ1" s="1">
        <v>64</v>
      </c>
      <c r="AK1" s="1">
        <f>COLUMN()</f>
        <v>37</v>
      </c>
      <c r="AL1" s="1">
        <v>64</v>
      </c>
      <c r="AM1" s="1">
        <f>COLUMN()</f>
        <v>39</v>
      </c>
      <c r="AN1" s="2"/>
      <c r="AO1" s="2"/>
      <c r="AP1" s="2"/>
      <c r="AQ1" s="2"/>
      <c r="AR1" s="2"/>
      <c r="BH1" s="4"/>
    </row>
    <row r="2" spans="1:78" x14ac:dyDescent="0.25">
      <c r="A2" s="420" t="s">
        <v>0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H2" s="421"/>
      <c r="BI2" s="421"/>
      <c r="BJ2" s="421"/>
      <c r="BK2" s="421"/>
      <c r="BL2" s="421"/>
      <c r="BM2" s="421"/>
      <c r="BN2" s="421"/>
      <c r="BO2" s="421"/>
      <c r="BP2" s="421"/>
      <c r="BQ2" s="421"/>
      <c r="BR2" s="421"/>
      <c r="BS2" s="421"/>
      <c r="BT2" s="421"/>
      <c r="BU2" s="421"/>
      <c r="BV2" s="421"/>
      <c r="BW2" s="421"/>
      <c r="BX2" s="421"/>
      <c r="BY2" s="421"/>
      <c r="BZ2" s="422"/>
    </row>
    <row r="3" spans="1:78" x14ac:dyDescent="0.25">
      <c r="A3" s="6" t="s">
        <v>1</v>
      </c>
      <c r="B3" s="423" t="s">
        <v>2</v>
      </c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424"/>
      <c r="S3" s="424"/>
      <c r="T3" s="424"/>
      <c r="U3" s="424"/>
      <c r="V3" s="424"/>
      <c r="W3" s="424"/>
      <c r="X3" s="424"/>
      <c r="Y3" s="424"/>
      <c r="Z3" s="424"/>
      <c r="AA3" s="424"/>
      <c r="AB3" s="424"/>
      <c r="AC3" s="424"/>
      <c r="AD3" s="424"/>
      <c r="AE3" s="424"/>
      <c r="AF3" s="424"/>
      <c r="AG3" s="424"/>
      <c r="AH3" s="424"/>
      <c r="AI3" s="425"/>
      <c r="AJ3" s="423" t="s">
        <v>3</v>
      </c>
      <c r="AK3" s="424"/>
      <c r="AL3" s="424"/>
      <c r="AM3" s="424"/>
      <c r="AN3" s="424"/>
      <c r="AO3" s="424"/>
      <c r="AP3" s="424"/>
      <c r="AQ3" s="424"/>
      <c r="AR3" s="424"/>
      <c r="AS3" s="424"/>
      <c r="AT3" s="424"/>
      <c r="AU3" s="424"/>
      <c r="AV3" s="424"/>
      <c r="AW3" s="424"/>
      <c r="AX3" s="424"/>
      <c r="AY3" s="424"/>
      <c r="AZ3" s="424"/>
      <c r="BA3" s="424"/>
      <c r="BB3" s="424"/>
      <c r="BC3" s="424"/>
      <c r="BD3" s="424"/>
      <c r="BE3" s="424"/>
      <c r="BF3" s="424"/>
      <c r="BG3" s="424"/>
      <c r="BH3" s="7" t="s">
        <v>4</v>
      </c>
      <c r="BI3" s="424" t="s">
        <v>5</v>
      </c>
      <c r="BJ3" s="424"/>
      <c r="BK3" s="424"/>
      <c r="BL3" s="424"/>
      <c r="BM3" s="424"/>
      <c r="BN3" s="424"/>
      <c r="BO3" s="424"/>
      <c r="BP3" s="424"/>
      <c r="BQ3" s="424"/>
      <c r="BR3" s="424"/>
      <c r="BS3" s="424"/>
      <c r="BT3" s="424"/>
      <c r="BU3" s="424"/>
      <c r="BV3" s="424"/>
      <c r="BW3" s="424"/>
      <c r="BX3" s="424"/>
      <c r="BY3" s="424"/>
      <c r="BZ3" s="425"/>
    </row>
    <row r="4" spans="1:78" customFormat="1" x14ac:dyDescent="0.25"/>
    <row r="5" spans="1:78" s="15" customFormat="1" ht="15" customHeight="1" x14ac:dyDescent="0.25">
      <c r="A5" s="8" t="s">
        <v>6</v>
      </c>
      <c r="B5" s="9" t="s">
        <v>7</v>
      </c>
      <c r="C5" s="9">
        <v>43831</v>
      </c>
      <c r="D5" s="9">
        <v>43862</v>
      </c>
      <c r="E5" s="9">
        <v>43891</v>
      </c>
      <c r="F5" s="9">
        <v>43922</v>
      </c>
      <c r="G5" s="9">
        <v>43952</v>
      </c>
      <c r="H5" s="9">
        <v>43983</v>
      </c>
      <c r="I5" s="9">
        <v>44013</v>
      </c>
      <c r="J5" s="9">
        <v>44044</v>
      </c>
      <c r="K5" s="9">
        <v>44075</v>
      </c>
      <c r="L5" s="9">
        <v>44105</v>
      </c>
      <c r="M5" s="9">
        <v>44136</v>
      </c>
      <c r="N5" s="9">
        <v>44166</v>
      </c>
      <c r="O5" s="9" t="s">
        <v>7</v>
      </c>
      <c r="P5" s="9">
        <v>44197</v>
      </c>
      <c r="Q5" s="9">
        <v>44228</v>
      </c>
      <c r="R5" s="9">
        <v>44256</v>
      </c>
      <c r="S5" s="9">
        <v>44287</v>
      </c>
      <c r="T5" s="9">
        <v>44317</v>
      </c>
      <c r="U5" s="9">
        <v>44348</v>
      </c>
      <c r="V5" s="9">
        <v>44378</v>
      </c>
      <c r="W5" s="9">
        <v>44409</v>
      </c>
      <c r="X5" s="9">
        <v>44440</v>
      </c>
      <c r="Y5" s="9">
        <v>44470</v>
      </c>
      <c r="Z5" s="9">
        <v>44501</v>
      </c>
      <c r="AA5" s="9">
        <v>44531</v>
      </c>
      <c r="AB5" s="9" t="s">
        <v>7</v>
      </c>
      <c r="AC5" s="9">
        <v>44562</v>
      </c>
      <c r="AD5" s="9">
        <v>44593</v>
      </c>
      <c r="AE5" s="9">
        <v>44621</v>
      </c>
      <c r="AF5" s="9">
        <v>44652</v>
      </c>
      <c r="AG5" s="9">
        <v>44682</v>
      </c>
      <c r="AH5" s="10">
        <v>44713</v>
      </c>
      <c r="AI5" s="9" t="s">
        <v>8</v>
      </c>
      <c r="AJ5" s="11" t="s">
        <v>9</v>
      </c>
      <c r="AK5" s="9" t="s">
        <v>10</v>
      </c>
      <c r="AL5" s="11" t="s">
        <v>9</v>
      </c>
      <c r="AM5" s="9">
        <v>44743</v>
      </c>
      <c r="AN5" s="9">
        <v>44774</v>
      </c>
      <c r="AO5" s="9">
        <v>44805</v>
      </c>
      <c r="AP5" s="9">
        <v>44835</v>
      </c>
      <c r="AQ5" s="9">
        <v>44866</v>
      </c>
      <c r="AR5" s="9">
        <v>44896</v>
      </c>
      <c r="AS5" s="11" t="s">
        <v>11</v>
      </c>
      <c r="AT5" s="9" t="e">
        <f ca="1">_xll.FIMMÊS(AR5,0)+1</f>
        <v>#NAME?</v>
      </c>
      <c r="AU5" s="9" t="e">
        <f t="shared" ref="AU5:AZ5" ca="1" si="0">_xll.FIMMÊS(AT5,0)+1</f>
        <v>#NAME?</v>
      </c>
      <c r="AV5" s="9" t="e">
        <f t="shared" ca="1" si="0"/>
        <v>#NAME?</v>
      </c>
      <c r="AW5" s="9" t="e">
        <f t="shared" ca="1" si="0"/>
        <v>#NAME?</v>
      </c>
      <c r="AX5" s="9" t="e">
        <f t="shared" ca="1" si="0"/>
        <v>#NAME?</v>
      </c>
      <c r="AY5" s="9" t="e">
        <f t="shared" ca="1" si="0"/>
        <v>#NAME?</v>
      </c>
      <c r="AZ5" s="9" t="e">
        <f t="shared" ca="1" si="0"/>
        <v>#NAME?</v>
      </c>
      <c r="BA5" s="11" t="s">
        <v>12</v>
      </c>
      <c r="BB5" s="11" t="s">
        <v>13</v>
      </c>
      <c r="BC5" s="9" t="e">
        <f ca="1">_xll.FIMMÊS(AZ5,0)+1</f>
        <v>#NAME?</v>
      </c>
      <c r="BD5" s="9" t="e">
        <f ca="1">_xll.FIMMÊS(BC5,0)+1</f>
        <v>#NAME?</v>
      </c>
      <c r="BE5" s="12" t="s">
        <v>14</v>
      </c>
      <c r="BF5" s="12" t="s">
        <v>15</v>
      </c>
      <c r="BG5" s="13" t="e">
        <f ca="1">_xll.FIMMÊS(BD5,0)+1</f>
        <v>#NAME?</v>
      </c>
      <c r="BH5" s="8" t="s">
        <v>6</v>
      </c>
      <c r="BI5" s="9" t="s">
        <v>7</v>
      </c>
      <c r="BJ5" s="9" t="s">
        <v>16</v>
      </c>
      <c r="BK5" s="14" t="s">
        <v>17</v>
      </c>
      <c r="BL5" s="9" t="s">
        <v>18</v>
      </c>
      <c r="BM5" s="9">
        <v>45200</v>
      </c>
      <c r="BN5" s="9" t="e">
        <f t="shared" ref="BN5:BZ5" ca="1" si="1">_xll.FIMMÊS(BM5,0)+1</f>
        <v>#NAME?</v>
      </c>
      <c r="BO5" s="9" t="e">
        <f t="shared" ca="1" si="1"/>
        <v>#NAME?</v>
      </c>
      <c r="BP5" s="9" t="e">
        <f t="shared" ca="1" si="1"/>
        <v>#NAME?</v>
      </c>
      <c r="BQ5" s="9" t="e">
        <f t="shared" ca="1" si="1"/>
        <v>#NAME?</v>
      </c>
      <c r="BR5" s="9" t="e">
        <f t="shared" ca="1" si="1"/>
        <v>#NAME?</v>
      </c>
      <c r="BS5" s="9" t="e">
        <f t="shared" ca="1" si="1"/>
        <v>#NAME?</v>
      </c>
      <c r="BT5" s="9" t="e">
        <f t="shared" ca="1" si="1"/>
        <v>#NAME?</v>
      </c>
      <c r="BU5" s="9" t="e">
        <f t="shared" ca="1" si="1"/>
        <v>#NAME?</v>
      </c>
      <c r="BV5" s="9" t="e">
        <f t="shared" ca="1" si="1"/>
        <v>#NAME?</v>
      </c>
      <c r="BW5" s="9" t="e">
        <f t="shared" ca="1" si="1"/>
        <v>#NAME?</v>
      </c>
      <c r="BX5" s="9" t="e">
        <f t="shared" ca="1" si="1"/>
        <v>#NAME?</v>
      </c>
      <c r="BY5" s="9" t="e">
        <f t="shared" ca="1" si="1"/>
        <v>#NAME?</v>
      </c>
      <c r="BZ5" s="9" t="e">
        <f t="shared" ca="1" si="1"/>
        <v>#NAME?</v>
      </c>
    </row>
    <row r="6" spans="1:78" s="21" customFormat="1" x14ac:dyDescent="0.25">
      <c r="A6" s="16" t="s">
        <v>19</v>
      </c>
      <c r="B6" s="17">
        <v>311</v>
      </c>
      <c r="C6" s="18">
        <v>0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166</v>
      </c>
      <c r="K6" s="18">
        <v>176</v>
      </c>
      <c r="L6" s="18">
        <v>157</v>
      </c>
      <c r="M6" s="18">
        <v>114</v>
      </c>
      <c r="N6" s="18">
        <v>163</v>
      </c>
      <c r="O6" s="17">
        <v>311</v>
      </c>
      <c r="P6" s="18">
        <v>322</v>
      </c>
      <c r="Q6" s="18">
        <v>239</v>
      </c>
      <c r="R6" s="18">
        <v>171</v>
      </c>
      <c r="S6" s="18">
        <v>179</v>
      </c>
      <c r="T6" s="18">
        <v>190</v>
      </c>
      <c r="U6" s="18">
        <v>180</v>
      </c>
      <c r="V6" s="18">
        <v>189</v>
      </c>
      <c r="W6" s="18">
        <v>269</v>
      </c>
      <c r="X6" s="18">
        <v>272</v>
      </c>
      <c r="Y6" s="18">
        <v>229</v>
      </c>
      <c r="Z6" s="18">
        <v>218</v>
      </c>
      <c r="AA6" s="18">
        <v>265</v>
      </c>
      <c r="AB6" s="17">
        <v>435</v>
      </c>
      <c r="AC6" s="18">
        <v>348</v>
      </c>
      <c r="AD6" s="18">
        <v>155</v>
      </c>
      <c r="AE6" s="18">
        <v>362</v>
      </c>
      <c r="AF6" s="18">
        <v>346</v>
      </c>
      <c r="AG6" s="18">
        <v>361</v>
      </c>
      <c r="AH6" s="18">
        <v>221</v>
      </c>
      <c r="AI6" s="18">
        <v>38</v>
      </c>
      <c r="AJ6" s="19">
        <v>341</v>
      </c>
      <c r="AK6" s="18">
        <v>240</v>
      </c>
      <c r="AL6" s="19">
        <v>341</v>
      </c>
      <c r="AM6" s="18">
        <v>278</v>
      </c>
      <c r="AN6" s="18">
        <v>386</v>
      </c>
      <c r="AO6" s="18">
        <v>365</v>
      </c>
      <c r="AP6" s="18">
        <v>392</v>
      </c>
      <c r="AQ6" s="18">
        <v>351</v>
      </c>
      <c r="AR6" s="18">
        <v>363</v>
      </c>
      <c r="AS6" s="18">
        <f t="shared" ref="AS6:BG6" si="2">AS17</f>
        <v>341</v>
      </c>
      <c r="AT6" s="18">
        <f t="shared" si="2"/>
        <v>392</v>
      </c>
      <c r="AU6" s="18">
        <f t="shared" si="2"/>
        <v>349</v>
      </c>
      <c r="AV6" s="18">
        <f t="shared" si="2"/>
        <v>402</v>
      </c>
      <c r="AW6" s="18">
        <f t="shared" si="2"/>
        <v>344</v>
      </c>
      <c r="AX6" s="18">
        <f t="shared" si="2"/>
        <v>385</v>
      </c>
      <c r="AY6" s="18">
        <f t="shared" si="2"/>
        <v>354</v>
      </c>
      <c r="AZ6" s="18">
        <f t="shared" si="2"/>
        <v>362</v>
      </c>
      <c r="BA6" s="19">
        <f t="shared" si="2"/>
        <v>336</v>
      </c>
      <c r="BB6" s="19">
        <f t="shared" si="2"/>
        <v>93</v>
      </c>
      <c r="BC6" s="18">
        <f t="shared" si="2"/>
        <v>429</v>
      </c>
      <c r="BD6" s="18">
        <f t="shared" si="2"/>
        <v>396</v>
      </c>
      <c r="BE6" s="18">
        <v>165</v>
      </c>
      <c r="BF6" s="18">
        <f>BF17</f>
        <v>185</v>
      </c>
      <c r="BG6" s="18">
        <f t="shared" si="2"/>
        <v>385</v>
      </c>
      <c r="BH6" s="20" t="s">
        <v>19</v>
      </c>
      <c r="BI6" s="18">
        <f>BI17</f>
        <v>341</v>
      </c>
      <c r="BJ6" s="18">
        <v>176</v>
      </c>
      <c r="BK6" s="18">
        <f t="shared" ref="BK6:BZ6" si="3">BK17</f>
        <v>200</v>
      </c>
      <c r="BL6" s="18">
        <f t="shared" si="3"/>
        <v>341</v>
      </c>
      <c r="BM6" s="18">
        <f t="shared" si="3"/>
        <v>385</v>
      </c>
      <c r="BN6" s="18">
        <f t="shared" si="3"/>
        <v>381</v>
      </c>
      <c r="BO6" s="18">
        <f t="shared" si="3"/>
        <v>466</v>
      </c>
      <c r="BP6" s="18">
        <f t="shared" si="3"/>
        <v>436</v>
      </c>
      <c r="BQ6" s="18">
        <f t="shared" si="3"/>
        <v>418</v>
      </c>
      <c r="BR6" s="18">
        <f t="shared" si="3"/>
        <v>443</v>
      </c>
      <c r="BS6" s="18">
        <f t="shared" si="3"/>
        <v>453</v>
      </c>
      <c r="BT6" s="18">
        <f t="shared" si="3"/>
        <v>487</v>
      </c>
      <c r="BU6" s="18">
        <f t="shared" si="3"/>
        <v>469</v>
      </c>
      <c r="BV6" s="18">
        <f t="shared" si="3"/>
        <v>441</v>
      </c>
      <c r="BW6" s="18">
        <f t="shared" si="3"/>
        <v>451</v>
      </c>
      <c r="BX6" s="18">
        <f t="shared" si="3"/>
        <v>482</v>
      </c>
      <c r="BY6" s="18">
        <f t="shared" si="3"/>
        <v>493</v>
      </c>
      <c r="BZ6" s="18">
        <f t="shared" si="3"/>
        <v>462</v>
      </c>
    </row>
    <row r="7" spans="1:78" s="21" customFormat="1" x14ac:dyDescent="0.25">
      <c r="A7" s="22"/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7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7"/>
      <c r="AC7" s="18"/>
      <c r="AD7" s="18"/>
      <c r="AE7" s="18"/>
      <c r="AF7" s="18"/>
      <c r="AG7" s="18"/>
      <c r="AH7" s="18"/>
      <c r="AI7" s="18"/>
      <c r="AJ7" s="19"/>
      <c r="AK7" s="18"/>
      <c r="AL7" s="19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9"/>
      <c r="BB7" s="19"/>
      <c r="BC7" s="18"/>
      <c r="BD7" s="18"/>
      <c r="BE7" s="18"/>
      <c r="BF7" s="18"/>
      <c r="BG7" s="18"/>
      <c r="BH7" s="20" t="s">
        <v>20</v>
      </c>
      <c r="BI7" s="18">
        <f>BI20</f>
        <v>132</v>
      </c>
      <c r="BJ7" s="18">
        <v>68</v>
      </c>
      <c r="BK7" s="18">
        <v>72</v>
      </c>
      <c r="BL7" s="18">
        <f t="shared" ref="BL7:BZ7" si="4">BL20</f>
        <v>132</v>
      </c>
      <c r="BM7" s="18">
        <v>72</v>
      </c>
      <c r="BN7" s="18">
        <f t="shared" si="4"/>
        <v>134</v>
      </c>
      <c r="BO7" s="18">
        <f t="shared" si="4"/>
        <v>153</v>
      </c>
      <c r="BP7" s="18">
        <f t="shared" si="4"/>
        <v>253</v>
      </c>
      <c r="BQ7" s="18">
        <f t="shared" si="4"/>
        <v>142</v>
      </c>
      <c r="BR7" s="18">
        <f t="shared" si="4"/>
        <v>181</v>
      </c>
      <c r="BS7" s="18">
        <f t="shared" si="4"/>
        <v>131</v>
      </c>
      <c r="BT7" s="18">
        <f t="shared" si="4"/>
        <v>129</v>
      </c>
      <c r="BU7" s="18">
        <f t="shared" si="4"/>
        <v>169</v>
      </c>
      <c r="BV7" s="18">
        <f t="shared" si="4"/>
        <v>147</v>
      </c>
      <c r="BW7" s="18">
        <f t="shared" si="4"/>
        <v>149</v>
      </c>
      <c r="BX7" s="18">
        <f t="shared" si="4"/>
        <v>154</v>
      </c>
      <c r="BY7" s="18">
        <f t="shared" si="4"/>
        <v>65</v>
      </c>
      <c r="BZ7" s="18">
        <f t="shared" si="4"/>
        <v>138</v>
      </c>
    </row>
    <row r="8" spans="1:78" s="21" customFormat="1" x14ac:dyDescent="0.25">
      <c r="A8" s="22" t="s">
        <v>21</v>
      </c>
      <c r="B8" s="23">
        <v>1721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386</v>
      </c>
      <c r="M8" s="23">
        <v>687</v>
      </c>
      <c r="N8" s="23">
        <v>2033</v>
      </c>
      <c r="O8" s="17">
        <v>1721</v>
      </c>
      <c r="P8" s="23">
        <v>2725</v>
      </c>
      <c r="Q8" s="23">
        <v>2708</v>
      </c>
      <c r="R8" s="23">
        <v>724</v>
      </c>
      <c r="S8" s="23">
        <v>0</v>
      </c>
      <c r="T8" s="23">
        <v>0</v>
      </c>
      <c r="U8" s="23">
        <v>0</v>
      </c>
      <c r="V8" s="23">
        <v>258</v>
      </c>
      <c r="W8" s="23">
        <v>1439</v>
      </c>
      <c r="X8" s="23">
        <v>1902</v>
      </c>
      <c r="Y8" s="23">
        <v>2057</v>
      </c>
      <c r="Z8" s="23">
        <v>1789</v>
      </c>
      <c r="AA8" s="23">
        <v>1308</v>
      </c>
      <c r="AB8" s="17">
        <v>1721</v>
      </c>
      <c r="AC8" s="23">
        <v>1801</v>
      </c>
      <c r="AD8" s="23">
        <v>321</v>
      </c>
      <c r="AE8" s="23">
        <v>1893</v>
      </c>
      <c r="AF8" s="23">
        <v>2497</v>
      </c>
      <c r="AG8" s="23">
        <v>3131</v>
      </c>
      <c r="AH8" s="23">
        <v>2307</v>
      </c>
      <c r="AI8" s="23">
        <v>687</v>
      </c>
      <c r="AJ8" s="23">
        <v>2000</v>
      </c>
      <c r="AK8" s="23">
        <v>1792</v>
      </c>
      <c r="AL8" s="23">
        <v>2132</v>
      </c>
      <c r="AM8" s="23">
        <v>2603</v>
      </c>
      <c r="AN8" s="23">
        <v>2493</v>
      </c>
      <c r="AO8" s="23">
        <v>2483</v>
      </c>
      <c r="AP8" s="23">
        <v>2485</v>
      </c>
      <c r="AQ8" s="23">
        <v>2963</v>
      </c>
      <c r="AR8" s="24">
        <v>2910</v>
      </c>
      <c r="AS8" s="24">
        <f t="shared" ref="AS8:BG8" si="5">AS42</f>
        <v>2132</v>
      </c>
      <c r="AT8" s="24">
        <f t="shared" si="5"/>
        <v>2491</v>
      </c>
      <c r="AU8" s="24">
        <f t="shared" si="5"/>
        <v>2336</v>
      </c>
      <c r="AV8" s="24">
        <f t="shared" si="5"/>
        <v>1868</v>
      </c>
      <c r="AW8" s="24">
        <f t="shared" si="5"/>
        <v>2441</v>
      </c>
      <c r="AX8" s="24">
        <f t="shared" si="5"/>
        <v>2261</v>
      </c>
      <c r="AY8" s="24">
        <f t="shared" si="5"/>
        <v>2263</v>
      </c>
      <c r="AZ8" s="24">
        <f t="shared" si="5"/>
        <v>2313</v>
      </c>
      <c r="BA8" s="24">
        <f t="shared" si="5"/>
        <v>2077</v>
      </c>
      <c r="BB8" s="24">
        <f t="shared" si="5"/>
        <v>350</v>
      </c>
      <c r="BC8" s="24">
        <f t="shared" si="5"/>
        <v>2427</v>
      </c>
      <c r="BD8" s="24">
        <f t="shared" si="5"/>
        <v>2528</v>
      </c>
      <c r="BE8" s="24">
        <v>1032</v>
      </c>
      <c r="BF8" s="24">
        <f>BF42</f>
        <v>1104</v>
      </c>
      <c r="BG8" s="24">
        <f t="shared" si="5"/>
        <v>2636</v>
      </c>
      <c r="BH8" s="25" t="s">
        <v>21</v>
      </c>
      <c r="BI8" s="24">
        <f>BI42</f>
        <v>2000</v>
      </c>
      <c r="BJ8" s="24">
        <v>1033</v>
      </c>
      <c r="BK8" s="24">
        <f t="shared" ref="BK8:BZ8" si="6">BK42</f>
        <v>1532</v>
      </c>
      <c r="BL8" s="24">
        <f t="shared" si="6"/>
        <v>2000</v>
      </c>
      <c r="BM8" s="24">
        <f t="shared" si="6"/>
        <v>2609</v>
      </c>
      <c r="BN8" s="24">
        <f t="shared" si="6"/>
        <v>2228</v>
      </c>
      <c r="BO8" s="24">
        <f t="shared" si="6"/>
        <v>2443</v>
      </c>
      <c r="BP8" s="24">
        <f t="shared" si="6"/>
        <v>2460</v>
      </c>
      <c r="BQ8" s="24">
        <f t="shared" si="6"/>
        <v>2384</v>
      </c>
      <c r="BR8" s="24">
        <f t="shared" si="6"/>
        <v>2183</v>
      </c>
      <c r="BS8" s="24">
        <f t="shared" si="6"/>
        <v>2322</v>
      </c>
      <c r="BT8" s="24">
        <f t="shared" si="6"/>
        <v>2321</v>
      </c>
      <c r="BU8" s="24">
        <f t="shared" si="6"/>
        <v>2138</v>
      </c>
      <c r="BV8" s="24">
        <f t="shared" si="6"/>
        <v>2581</v>
      </c>
      <c r="BW8" s="24">
        <f t="shared" si="6"/>
        <v>2430</v>
      </c>
      <c r="BX8" s="24">
        <f t="shared" si="6"/>
        <v>2356</v>
      </c>
      <c r="BY8" s="24">
        <f>BY42</f>
        <v>2581</v>
      </c>
      <c r="BZ8" s="24">
        <f t="shared" si="6"/>
        <v>2436</v>
      </c>
    </row>
    <row r="9" spans="1:78" s="21" customFormat="1" x14ac:dyDescent="0.25">
      <c r="A9" s="16" t="s">
        <v>22</v>
      </c>
      <c r="B9" s="17">
        <v>100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17">
        <v>100</v>
      </c>
      <c r="P9" s="24">
        <v>257</v>
      </c>
      <c r="Q9" s="24">
        <v>191</v>
      </c>
      <c r="R9" s="24">
        <v>31</v>
      </c>
      <c r="S9" s="24">
        <v>0</v>
      </c>
      <c r="T9" s="24">
        <v>0</v>
      </c>
      <c r="U9" s="24">
        <v>0</v>
      </c>
      <c r="V9" s="24">
        <v>0</v>
      </c>
      <c r="W9" s="24">
        <v>100</v>
      </c>
      <c r="X9" s="24">
        <v>122</v>
      </c>
      <c r="Y9" s="24">
        <v>128</v>
      </c>
      <c r="Z9" s="24">
        <v>112</v>
      </c>
      <c r="AA9" s="24">
        <v>103</v>
      </c>
      <c r="AB9" s="17">
        <v>100</v>
      </c>
      <c r="AC9" s="24">
        <v>180</v>
      </c>
      <c r="AD9" s="24">
        <v>0</v>
      </c>
      <c r="AE9" s="24">
        <v>222</v>
      </c>
      <c r="AF9" s="24">
        <v>171</v>
      </c>
      <c r="AG9" s="24">
        <v>221</v>
      </c>
      <c r="AH9" s="24">
        <v>82</v>
      </c>
      <c r="AI9" s="24">
        <v>0</v>
      </c>
      <c r="AJ9" s="24">
        <v>196</v>
      </c>
      <c r="AK9" s="24">
        <v>146</v>
      </c>
      <c r="AL9" s="24">
        <v>196</v>
      </c>
      <c r="AM9" s="24">
        <v>146</v>
      </c>
      <c r="AN9" s="24">
        <v>247</v>
      </c>
      <c r="AO9" s="24">
        <v>217</v>
      </c>
      <c r="AP9" s="24">
        <v>206</v>
      </c>
      <c r="AQ9" s="24">
        <v>196</v>
      </c>
      <c r="AR9" s="24">
        <v>228</v>
      </c>
      <c r="AS9" s="24">
        <f t="shared" ref="AS9:BG9" si="7">AS28</f>
        <v>196</v>
      </c>
      <c r="AT9" s="24">
        <f t="shared" si="7"/>
        <v>255</v>
      </c>
      <c r="AU9" s="24">
        <f t="shared" si="7"/>
        <v>210</v>
      </c>
      <c r="AV9" s="24">
        <f t="shared" si="7"/>
        <v>219</v>
      </c>
      <c r="AW9" s="24">
        <f t="shared" si="7"/>
        <v>197</v>
      </c>
      <c r="AX9" s="24">
        <f t="shared" si="7"/>
        <v>211</v>
      </c>
      <c r="AY9" s="24">
        <f t="shared" si="7"/>
        <v>201</v>
      </c>
      <c r="AZ9" s="24">
        <f t="shared" si="7"/>
        <v>205</v>
      </c>
      <c r="BA9" s="24">
        <f t="shared" si="7"/>
        <v>193</v>
      </c>
      <c r="BB9" s="24">
        <f t="shared" si="7"/>
        <v>42</v>
      </c>
      <c r="BC9" s="24">
        <f t="shared" si="7"/>
        <v>236</v>
      </c>
      <c r="BD9" s="24">
        <f t="shared" si="7"/>
        <v>207</v>
      </c>
      <c r="BE9" s="24">
        <v>95</v>
      </c>
      <c r="BF9" s="24">
        <f>BF28</f>
        <v>91</v>
      </c>
      <c r="BG9" s="24">
        <f t="shared" si="7"/>
        <v>203</v>
      </c>
      <c r="BH9" s="25" t="s">
        <v>22</v>
      </c>
      <c r="BI9" s="24">
        <f>BI28+BI36</f>
        <v>130</v>
      </c>
      <c r="BJ9" s="24">
        <v>67</v>
      </c>
      <c r="BK9" s="24">
        <f t="shared" ref="BK9:BZ9" si="8">BK28+BK36</f>
        <v>112</v>
      </c>
      <c r="BL9" s="24">
        <f t="shared" si="8"/>
        <v>130</v>
      </c>
      <c r="BM9" s="24">
        <f t="shared" si="8"/>
        <v>203</v>
      </c>
      <c r="BN9" s="24">
        <f t="shared" si="8"/>
        <v>146</v>
      </c>
      <c r="BO9" s="24">
        <f t="shared" si="8"/>
        <v>129</v>
      </c>
      <c r="BP9" s="24">
        <f t="shared" si="8"/>
        <v>131</v>
      </c>
      <c r="BQ9" s="24">
        <f t="shared" si="8"/>
        <v>132</v>
      </c>
      <c r="BR9" s="24">
        <f t="shared" si="8"/>
        <v>130</v>
      </c>
      <c r="BS9" s="24">
        <f t="shared" si="8"/>
        <v>131</v>
      </c>
      <c r="BT9" s="24">
        <f t="shared" si="8"/>
        <v>130</v>
      </c>
      <c r="BU9" s="24">
        <f t="shared" si="8"/>
        <v>132</v>
      </c>
      <c r="BV9" s="24">
        <f t="shared" si="8"/>
        <v>130</v>
      </c>
      <c r="BW9" s="24">
        <f t="shared" si="8"/>
        <v>132</v>
      </c>
      <c r="BX9" s="24">
        <f t="shared" si="8"/>
        <v>138</v>
      </c>
      <c r="BY9" s="24">
        <f t="shared" si="8"/>
        <v>130</v>
      </c>
      <c r="BZ9" s="24">
        <f t="shared" si="8"/>
        <v>131</v>
      </c>
    </row>
    <row r="10" spans="1:78" s="21" customFormat="1" x14ac:dyDescent="0.25">
      <c r="A10" s="22" t="s">
        <v>23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17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17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4"/>
      <c r="AS10" s="24">
        <f>AS72</f>
        <v>1000</v>
      </c>
      <c r="AT10" s="24"/>
      <c r="AU10" s="24"/>
      <c r="AV10" s="24"/>
      <c r="AW10" s="24"/>
      <c r="AX10" s="24"/>
      <c r="AY10" s="24"/>
      <c r="AZ10" s="24"/>
      <c r="BA10" s="24"/>
      <c r="BB10" s="24"/>
      <c r="BC10" s="24">
        <f>BC72</f>
        <v>944</v>
      </c>
      <c r="BD10" s="24">
        <f>BD72</f>
        <v>851</v>
      </c>
      <c r="BE10" s="24">
        <v>484</v>
      </c>
      <c r="BF10" s="24">
        <f>BF72</f>
        <v>397</v>
      </c>
      <c r="BG10" s="24">
        <f>BG72</f>
        <v>961</v>
      </c>
      <c r="BH10" s="25" t="s">
        <v>23</v>
      </c>
      <c r="BI10" s="24">
        <f>BI72</f>
        <v>180</v>
      </c>
      <c r="BJ10" s="24">
        <v>93</v>
      </c>
      <c r="BK10" s="24">
        <f t="shared" ref="BK10:BZ10" si="9">BK72</f>
        <v>367</v>
      </c>
      <c r="BL10" s="24">
        <f t="shared" si="9"/>
        <v>180</v>
      </c>
      <c r="BM10" s="24">
        <f t="shared" si="9"/>
        <v>650</v>
      </c>
      <c r="BN10" s="24">
        <f t="shared" si="9"/>
        <v>432</v>
      </c>
      <c r="BO10" s="24">
        <f t="shared" si="9"/>
        <v>555</v>
      </c>
      <c r="BP10" s="24">
        <f t="shared" si="9"/>
        <v>605</v>
      </c>
      <c r="BQ10" s="24">
        <f t="shared" si="9"/>
        <v>612</v>
      </c>
      <c r="BR10" s="24">
        <f t="shared" si="9"/>
        <v>656</v>
      </c>
      <c r="BS10" s="24">
        <f t="shared" si="9"/>
        <v>657</v>
      </c>
      <c r="BT10" s="24">
        <f t="shared" si="9"/>
        <v>604</v>
      </c>
      <c r="BU10" s="24">
        <f t="shared" si="9"/>
        <v>612</v>
      </c>
      <c r="BV10" s="24">
        <f t="shared" si="9"/>
        <v>725</v>
      </c>
      <c r="BW10" s="24">
        <f t="shared" si="9"/>
        <v>683</v>
      </c>
      <c r="BX10" s="24">
        <f t="shared" si="9"/>
        <v>638</v>
      </c>
      <c r="BY10" s="24">
        <f t="shared" si="9"/>
        <v>826</v>
      </c>
      <c r="BZ10" s="24">
        <f t="shared" si="9"/>
        <v>769</v>
      </c>
    </row>
    <row r="11" spans="1:78" s="21" customFormat="1" x14ac:dyDescent="0.25">
      <c r="A11" s="16" t="s">
        <v>24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18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18">
        <v>0</v>
      </c>
      <c r="AC11" s="26">
        <v>3419</v>
      </c>
      <c r="AD11" s="26">
        <v>4319</v>
      </c>
      <c r="AE11" s="26">
        <v>5376</v>
      </c>
      <c r="AF11" s="26">
        <v>5380</v>
      </c>
      <c r="AG11" s="26">
        <v>5477</v>
      </c>
      <c r="AH11" s="26">
        <v>5591</v>
      </c>
      <c r="AI11" s="26">
        <v>1736</v>
      </c>
      <c r="AJ11" s="26">
        <v>3500</v>
      </c>
      <c r="AK11" s="26">
        <v>3068</v>
      </c>
      <c r="AL11" s="26">
        <v>3500</v>
      </c>
      <c r="AM11" s="26">
        <v>4804</v>
      </c>
      <c r="AN11" s="26">
        <v>5021</v>
      </c>
      <c r="AO11" s="26">
        <v>5191</v>
      </c>
      <c r="AP11" s="26">
        <v>5519</v>
      </c>
      <c r="AQ11" s="26">
        <v>5758</v>
      </c>
      <c r="AR11" s="26">
        <v>6182</v>
      </c>
      <c r="AS11" s="26">
        <f t="shared" ref="AS11:BD11" si="10">AS103</f>
        <v>0</v>
      </c>
      <c r="AT11" s="26">
        <f t="shared" si="10"/>
        <v>6399</v>
      </c>
      <c r="AU11" s="26">
        <f t="shared" si="10"/>
        <v>6719</v>
      </c>
      <c r="AV11" s="26">
        <f t="shared" si="10"/>
        <v>7854</v>
      </c>
      <c r="AW11" s="26">
        <f t="shared" si="10"/>
        <v>7477</v>
      </c>
      <c r="AX11" s="26">
        <f t="shared" si="10"/>
        <v>6427</v>
      </c>
      <c r="AY11" s="26">
        <f t="shared" si="10"/>
        <v>5340</v>
      </c>
      <c r="AZ11" s="26">
        <f t="shared" si="10"/>
        <v>5358</v>
      </c>
      <c r="BA11" s="26">
        <f t="shared" si="10"/>
        <v>3981</v>
      </c>
      <c r="BB11" s="26">
        <f t="shared" si="10"/>
        <v>1277</v>
      </c>
      <c r="BC11" s="26">
        <f t="shared" si="10"/>
        <v>5258</v>
      </c>
      <c r="BD11" s="26">
        <f t="shared" si="10"/>
        <v>5605</v>
      </c>
      <c r="BE11" s="26">
        <v>0</v>
      </c>
      <c r="BF11" s="26">
        <f>BF103</f>
        <v>2819</v>
      </c>
      <c r="BG11" s="26">
        <f>BG103</f>
        <v>6080</v>
      </c>
      <c r="BH11" s="27" t="s">
        <v>24</v>
      </c>
      <c r="BI11" s="26">
        <f>BI103</f>
        <v>0</v>
      </c>
      <c r="BJ11" s="26">
        <v>0</v>
      </c>
      <c r="BK11" s="26">
        <f>BK103</f>
        <v>3261</v>
      </c>
      <c r="BL11" s="26" t="s">
        <v>25</v>
      </c>
      <c r="BM11" s="26">
        <f t="shared" ref="BM11:BZ11" si="11">BM103</f>
        <v>6080</v>
      </c>
      <c r="BN11" s="26">
        <f t="shared" si="11"/>
        <v>5722</v>
      </c>
      <c r="BO11" s="26">
        <f>BO110</f>
        <v>5873</v>
      </c>
      <c r="BP11" s="26">
        <f t="shared" si="11"/>
        <v>6326</v>
      </c>
      <c r="BQ11" s="26">
        <f t="shared" si="11"/>
        <v>6401</v>
      </c>
      <c r="BR11" s="26">
        <f t="shared" si="11"/>
        <v>7287</v>
      </c>
      <c r="BS11" s="26">
        <f t="shared" si="11"/>
        <v>8052</v>
      </c>
      <c r="BT11" s="26">
        <f t="shared" si="11"/>
        <v>7177</v>
      </c>
      <c r="BU11" s="26">
        <f t="shared" si="11"/>
        <v>6227</v>
      </c>
      <c r="BV11" s="26">
        <f t="shared" si="11"/>
        <v>6142</v>
      </c>
      <c r="BW11" s="26">
        <f t="shared" si="11"/>
        <v>6198</v>
      </c>
      <c r="BX11" s="26">
        <f t="shared" si="11"/>
        <v>6999</v>
      </c>
      <c r="BY11" s="26">
        <f t="shared" si="11"/>
        <v>6334</v>
      </c>
      <c r="BZ11" s="26">
        <f t="shared" si="11"/>
        <v>6566</v>
      </c>
    </row>
    <row r="12" spans="1:78" x14ac:dyDescent="0.25">
      <c r="A12" s="28" t="s">
        <v>26</v>
      </c>
      <c r="B12" s="28">
        <v>2</v>
      </c>
      <c r="C12" s="28">
        <v>3</v>
      </c>
      <c r="D12" s="28">
        <v>4</v>
      </c>
      <c r="E12" s="28">
        <v>5</v>
      </c>
      <c r="F12" s="28">
        <v>6</v>
      </c>
      <c r="G12" s="28">
        <v>7</v>
      </c>
      <c r="H12" s="28">
        <v>8</v>
      </c>
      <c r="I12" s="28">
        <v>9</v>
      </c>
      <c r="J12" s="28">
        <v>10</v>
      </c>
      <c r="K12" s="28">
        <v>11</v>
      </c>
      <c r="L12" s="28">
        <v>12</v>
      </c>
      <c r="M12" s="28">
        <v>13</v>
      </c>
      <c r="N12" s="28">
        <v>14</v>
      </c>
      <c r="O12" s="28">
        <v>26</v>
      </c>
      <c r="P12" s="28">
        <v>16</v>
      </c>
      <c r="Q12" s="28">
        <v>17</v>
      </c>
      <c r="R12" s="28">
        <v>18</v>
      </c>
      <c r="S12" s="28">
        <v>19</v>
      </c>
      <c r="T12" s="28">
        <v>20</v>
      </c>
      <c r="U12" s="28">
        <v>21</v>
      </c>
      <c r="V12" s="28">
        <v>22</v>
      </c>
      <c r="W12" s="28">
        <v>23</v>
      </c>
      <c r="X12" s="28">
        <v>24</v>
      </c>
      <c r="Y12" s="28">
        <v>25</v>
      </c>
      <c r="Z12" s="28">
        <v>26</v>
      </c>
      <c r="AA12" s="28">
        <v>27</v>
      </c>
      <c r="AB12" s="28">
        <v>50</v>
      </c>
      <c r="AC12" s="28">
        <v>29</v>
      </c>
      <c r="AD12" s="28">
        <v>30</v>
      </c>
      <c r="AE12" s="28">
        <v>31</v>
      </c>
      <c r="AF12" s="28">
        <v>32</v>
      </c>
      <c r="AG12" s="28">
        <v>33</v>
      </c>
      <c r="AH12" s="28">
        <v>34</v>
      </c>
      <c r="AI12" s="28">
        <v>35</v>
      </c>
      <c r="AJ12" s="28">
        <v>64</v>
      </c>
      <c r="AK12" s="28">
        <v>37</v>
      </c>
      <c r="AL12" s="28">
        <v>64</v>
      </c>
      <c r="AM12" s="28">
        <v>39</v>
      </c>
      <c r="AN12" s="29"/>
      <c r="AO12" s="29"/>
      <c r="AP12" s="29"/>
      <c r="AQ12" s="29"/>
      <c r="AR12" s="29"/>
      <c r="AS12" s="28">
        <v>64</v>
      </c>
      <c r="AT12" s="29"/>
      <c r="AU12" s="29"/>
      <c r="AV12" s="29"/>
      <c r="AW12" s="29"/>
      <c r="AX12" s="29"/>
      <c r="AY12" s="29"/>
      <c r="AZ12" s="29"/>
      <c r="BA12" s="30"/>
      <c r="BB12" s="30"/>
      <c r="BC12" s="29"/>
      <c r="BD12" s="29"/>
      <c r="BE12" s="29"/>
      <c r="BF12" s="29"/>
      <c r="BG12" s="29"/>
      <c r="BH12" s="31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s="15" customFormat="1" x14ac:dyDescent="0.25">
      <c r="A13" s="32" t="s">
        <v>27</v>
      </c>
      <c r="B13" s="33" t="s">
        <v>7</v>
      </c>
      <c r="C13" s="34">
        <v>43831</v>
      </c>
      <c r="D13" s="34">
        <v>43862</v>
      </c>
      <c r="E13" s="34">
        <v>43891</v>
      </c>
      <c r="F13" s="34">
        <v>43922</v>
      </c>
      <c r="G13" s="34">
        <v>43952</v>
      </c>
      <c r="H13" s="34">
        <v>43983</v>
      </c>
      <c r="I13" s="34">
        <v>44013</v>
      </c>
      <c r="J13" s="34">
        <v>44044</v>
      </c>
      <c r="K13" s="34">
        <v>44075</v>
      </c>
      <c r="L13" s="34">
        <v>44105</v>
      </c>
      <c r="M13" s="34">
        <v>44136</v>
      </c>
      <c r="N13" s="34">
        <v>44166</v>
      </c>
      <c r="O13" s="33" t="s">
        <v>7</v>
      </c>
      <c r="P13" s="34">
        <v>44197</v>
      </c>
      <c r="Q13" s="34">
        <v>44228</v>
      </c>
      <c r="R13" s="34">
        <v>44256</v>
      </c>
      <c r="S13" s="34">
        <v>44287</v>
      </c>
      <c r="T13" s="34">
        <v>44317</v>
      </c>
      <c r="U13" s="34">
        <v>44348</v>
      </c>
      <c r="V13" s="34">
        <v>44378</v>
      </c>
      <c r="W13" s="34">
        <v>44409</v>
      </c>
      <c r="X13" s="34">
        <v>44440</v>
      </c>
      <c r="Y13" s="34">
        <v>44470</v>
      </c>
      <c r="Z13" s="34">
        <v>44501</v>
      </c>
      <c r="AA13" s="34">
        <v>44531</v>
      </c>
      <c r="AB13" s="33" t="s">
        <v>7</v>
      </c>
      <c r="AC13" s="34">
        <v>44562</v>
      </c>
      <c r="AD13" s="34">
        <v>44593</v>
      </c>
      <c r="AE13" s="34">
        <v>44621</v>
      </c>
      <c r="AF13" s="34">
        <v>44652</v>
      </c>
      <c r="AG13" s="34">
        <v>44682</v>
      </c>
      <c r="AH13" s="34">
        <v>44713</v>
      </c>
      <c r="AI13" s="34" t="s">
        <v>8</v>
      </c>
      <c r="AJ13" s="35" t="s">
        <v>7</v>
      </c>
      <c r="AK13" s="34" t="s">
        <v>10</v>
      </c>
      <c r="AL13" s="35" t="s">
        <v>7</v>
      </c>
      <c r="AM13" s="34">
        <v>44743</v>
      </c>
      <c r="AN13" s="34">
        <v>44774</v>
      </c>
      <c r="AO13" s="34">
        <v>44805</v>
      </c>
      <c r="AP13" s="34">
        <v>44835</v>
      </c>
      <c r="AQ13" s="34">
        <v>44866</v>
      </c>
      <c r="AR13" s="34">
        <v>44896</v>
      </c>
      <c r="AS13" s="35" t="s">
        <v>7</v>
      </c>
      <c r="AT13" s="34" t="e">
        <f t="shared" ref="AT13:BD13" ca="1" si="12">AT$5</f>
        <v>#NAME?</v>
      </c>
      <c r="AU13" s="34" t="e">
        <f t="shared" ca="1" si="12"/>
        <v>#NAME?</v>
      </c>
      <c r="AV13" s="34" t="e">
        <f t="shared" ca="1" si="12"/>
        <v>#NAME?</v>
      </c>
      <c r="AW13" s="34" t="e">
        <f t="shared" ca="1" si="12"/>
        <v>#NAME?</v>
      </c>
      <c r="AX13" s="34" t="e">
        <f t="shared" ca="1" si="12"/>
        <v>#NAME?</v>
      </c>
      <c r="AY13" s="34" t="e">
        <f t="shared" ca="1" si="12"/>
        <v>#NAME?</v>
      </c>
      <c r="AZ13" s="34" t="e">
        <f t="shared" ca="1" si="12"/>
        <v>#NAME?</v>
      </c>
      <c r="BA13" s="35" t="str">
        <f t="shared" si="12"/>
        <v>1 - 24 de Ago-23</v>
      </c>
      <c r="BB13" s="35" t="str">
        <f t="shared" si="12"/>
        <v>24 - 31 de Ago-23</v>
      </c>
      <c r="BC13" s="34" t="e">
        <f t="shared" ca="1" si="12"/>
        <v>#NAME?</v>
      </c>
      <c r="BD13" s="34" t="e">
        <f t="shared" ca="1" si="12"/>
        <v>#NAME?</v>
      </c>
      <c r="BE13" s="36" t="s">
        <v>14</v>
      </c>
      <c r="BF13" s="34" t="str">
        <f>BF$5</f>
        <v>01 - 15-Out-2023</v>
      </c>
      <c r="BG13" s="34" t="e">
        <f ca="1">BG$5</f>
        <v>#NAME?</v>
      </c>
      <c r="BH13" s="37" t="s">
        <v>27</v>
      </c>
      <c r="BI13" s="38" t="s">
        <v>7</v>
      </c>
      <c r="BJ13" s="38" t="str">
        <f>BJ5</f>
        <v>Meta 16 - 31-Out-2023</v>
      </c>
      <c r="BK13" s="38" t="str">
        <f t="shared" ref="BK13:BZ13" si="13">BK$5</f>
        <v>16 - 31-Out-2023</v>
      </c>
      <c r="BL13" s="38" t="str">
        <f>BL5</f>
        <v>Meta Mensal</v>
      </c>
      <c r="BM13" s="38">
        <f t="shared" si="13"/>
        <v>45200</v>
      </c>
      <c r="BN13" s="38" t="e">
        <f t="shared" ca="1" si="13"/>
        <v>#NAME?</v>
      </c>
      <c r="BO13" s="38" t="e">
        <f t="shared" ca="1" si="13"/>
        <v>#NAME?</v>
      </c>
      <c r="BP13" s="38" t="e">
        <f t="shared" ca="1" si="13"/>
        <v>#NAME?</v>
      </c>
      <c r="BQ13" s="38" t="e">
        <f t="shared" ca="1" si="13"/>
        <v>#NAME?</v>
      </c>
      <c r="BR13" s="38" t="e">
        <f t="shared" ca="1" si="13"/>
        <v>#NAME?</v>
      </c>
      <c r="BS13" s="38" t="e">
        <f t="shared" ca="1" si="13"/>
        <v>#NAME?</v>
      </c>
      <c r="BT13" s="38" t="e">
        <f t="shared" ca="1" si="13"/>
        <v>#NAME?</v>
      </c>
      <c r="BU13" s="38" t="e">
        <f t="shared" ca="1" si="13"/>
        <v>#NAME?</v>
      </c>
      <c r="BV13" s="38" t="e">
        <f t="shared" ca="1" si="13"/>
        <v>#NAME?</v>
      </c>
      <c r="BW13" s="38" t="e">
        <f t="shared" ca="1" si="13"/>
        <v>#NAME?</v>
      </c>
      <c r="BX13" s="38" t="e">
        <f t="shared" ca="1" si="13"/>
        <v>#NAME?</v>
      </c>
      <c r="BY13" s="38" t="e">
        <f t="shared" ca="1" si="13"/>
        <v>#NAME?</v>
      </c>
      <c r="BZ13" s="38" t="e">
        <f t="shared" ca="1" si="13"/>
        <v>#NAME?</v>
      </c>
    </row>
    <row r="14" spans="1:78" s="21" customFormat="1" x14ac:dyDescent="0.25">
      <c r="A14" s="16" t="s">
        <v>28</v>
      </c>
      <c r="B14" s="18">
        <v>78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166</v>
      </c>
      <c r="K14" s="24">
        <v>176</v>
      </c>
      <c r="L14" s="24">
        <v>157</v>
      </c>
      <c r="M14" s="24">
        <v>114</v>
      </c>
      <c r="N14" s="24">
        <v>93</v>
      </c>
      <c r="O14" s="18">
        <v>78</v>
      </c>
      <c r="P14" s="24">
        <v>131</v>
      </c>
      <c r="Q14" s="24">
        <v>120</v>
      </c>
      <c r="R14" s="24">
        <v>166</v>
      </c>
      <c r="S14" s="24">
        <v>179</v>
      </c>
      <c r="T14" s="24">
        <v>190</v>
      </c>
      <c r="U14" s="24">
        <v>180</v>
      </c>
      <c r="V14" s="24">
        <v>189</v>
      </c>
      <c r="W14" s="24">
        <v>158</v>
      </c>
      <c r="X14" s="24">
        <v>148</v>
      </c>
      <c r="Y14" s="24">
        <v>98</v>
      </c>
      <c r="Z14" s="24">
        <v>109</v>
      </c>
      <c r="AA14" s="24">
        <v>146</v>
      </c>
      <c r="AB14" s="18">
        <v>78</v>
      </c>
      <c r="AC14" s="24">
        <v>153</v>
      </c>
      <c r="AD14" s="24">
        <v>155</v>
      </c>
      <c r="AE14" s="24">
        <v>139</v>
      </c>
      <c r="AF14" s="24">
        <v>122</v>
      </c>
      <c r="AG14" s="24">
        <v>120</v>
      </c>
      <c r="AH14" s="24">
        <v>135</v>
      </c>
      <c r="AI14" s="24">
        <v>37</v>
      </c>
      <c r="AJ14" s="24">
        <v>119</v>
      </c>
      <c r="AK14" s="24">
        <v>73</v>
      </c>
      <c r="AL14" s="24">
        <v>119</v>
      </c>
      <c r="AM14" s="24">
        <v>110</v>
      </c>
      <c r="AN14" s="24">
        <v>132</v>
      </c>
      <c r="AO14" s="24">
        <v>147</v>
      </c>
      <c r="AP14" s="24">
        <v>152</v>
      </c>
      <c r="AQ14" s="24">
        <v>128</v>
      </c>
      <c r="AR14" s="24">
        <v>136</v>
      </c>
      <c r="AS14" s="24">
        <v>119</v>
      </c>
      <c r="AT14" s="24">
        <v>132</v>
      </c>
      <c r="AU14" s="24">
        <v>136</v>
      </c>
      <c r="AV14" s="24">
        <v>162</v>
      </c>
      <c r="AW14" s="24">
        <v>146</v>
      </c>
      <c r="AX14" s="24">
        <v>172</v>
      </c>
      <c r="AY14" s="24">
        <v>154</v>
      </c>
      <c r="AZ14" s="24">
        <v>162</v>
      </c>
      <c r="BA14" s="24">
        <v>137</v>
      </c>
      <c r="BB14" s="24">
        <v>40</v>
      </c>
      <c r="BC14" s="24">
        <v>177</v>
      </c>
      <c r="BD14" s="24">
        <v>184</v>
      </c>
      <c r="BE14" s="24">
        <v>58</v>
      </c>
      <c r="BF14" s="24">
        <v>99</v>
      </c>
      <c r="BG14" s="24">
        <f>BF14+BK14</f>
        <v>179</v>
      </c>
      <c r="BH14" s="25" t="s">
        <v>29</v>
      </c>
      <c r="BI14" s="24">
        <v>119</v>
      </c>
      <c r="BJ14" s="24">
        <v>61</v>
      </c>
      <c r="BK14" s="24">
        <v>80</v>
      </c>
      <c r="BL14" s="24">
        <f>BI14</f>
        <v>119</v>
      </c>
      <c r="BM14" s="24">
        <f>BG14</f>
        <v>179</v>
      </c>
      <c r="BN14" s="24">
        <v>173</v>
      </c>
      <c r="BO14" s="24">
        <v>196</v>
      </c>
      <c r="BP14" s="24">
        <v>191</v>
      </c>
      <c r="BQ14" s="24">
        <v>175</v>
      </c>
      <c r="BR14" s="24">
        <v>219</v>
      </c>
      <c r="BS14" s="24">
        <v>208</v>
      </c>
      <c r="BT14" s="24">
        <v>221</v>
      </c>
      <c r="BU14" s="24">
        <v>198</v>
      </c>
      <c r="BV14" s="24">
        <v>201</v>
      </c>
      <c r="BW14" s="24">
        <v>172</v>
      </c>
      <c r="BX14" s="24">
        <v>202</v>
      </c>
      <c r="BY14" s="24">
        <v>216</v>
      </c>
      <c r="BZ14" s="24">
        <v>182</v>
      </c>
    </row>
    <row r="15" spans="1:78" s="21" customFormat="1" x14ac:dyDescent="0.25">
      <c r="A15" s="16" t="s">
        <v>30</v>
      </c>
      <c r="B15" s="17">
        <v>233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70</v>
      </c>
      <c r="O15" s="17">
        <v>233</v>
      </c>
      <c r="P15" s="23">
        <v>191</v>
      </c>
      <c r="Q15" s="23">
        <v>119</v>
      </c>
      <c r="R15" s="23">
        <v>5</v>
      </c>
      <c r="S15" s="23">
        <v>0</v>
      </c>
      <c r="T15" s="23">
        <v>0</v>
      </c>
      <c r="U15" s="23">
        <v>0</v>
      </c>
      <c r="V15" s="23">
        <v>0</v>
      </c>
      <c r="W15" s="23">
        <v>111</v>
      </c>
      <c r="X15" s="23">
        <v>124</v>
      </c>
      <c r="Y15" s="23">
        <v>131</v>
      </c>
      <c r="Z15" s="23">
        <v>109</v>
      </c>
      <c r="AA15" s="23">
        <v>119</v>
      </c>
      <c r="AB15" s="17">
        <v>233</v>
      </c>
      <c r="AC15" s="23">
        <v>195</v>
      </c>
      <c r="AD15" s="23">
        <v>0</v>
      </c>
      <c r="AE15" s="23">
        <v>223</v>
      </c>
      <c r="AF15" s="23">
        <v>224</v>
      </c>
      <c r="AG15" s="23">
        <v>241</v>
      </c>
      <c r="AH15" s="23">
        <v>86</v>
      </c>
      <c r="AI15" s="23">
        <v>1</v>
      </c>
      <c r="AJ15" s="23">
        <v>222</v>
      </c>
      <c r="AK15" s="23">
        <v>167</v>
      </c>
      <c r="AL15" s="23">
        <v>222</v>
      </c>
      <c r="AM15" s="23">
        <v>168</v>
      </c>
      <c r="AN15" s="23">
        <v>254</v>
      </c>
      <c r="AO15" s="23">
        <v>218</v>
      </c>
      <c r="AP15" s="23">
        <v>240</v>
      </c>
      <c r="AQ15" s="23">
        <v>223</v>
      </c>
      <c r="AR15" s="24">
        <v>227</v>
      </c>
      <c r="AS15" s="23">
        <v>222</v>
      </c>
      <c r="AT15" s="24">
        <v>260</v>
      </c>
      <c r="AU15" s="24">
        <v>213</v>
      </c>
      <c r="AV15" s="24">
        <v>240</v>
      </c>
      <c r="AW15" s="24">
        <v>198</v>
      </c>
      <c r="AX15" s="24">
        <v>213</v>
      </c>
      <c r="AY15" s="24">
        <v>200</v>
      </c>
      <c r="AZ15" s="24">
        <v>200</v>
      </c>
      <c r="BA15" s="24">
        <v>199</v>
      </c>
      <c r="BB15" s="24">
        <v>53</v>
      </c>
      <c r="BC15" s="24">
        <v>252</v>
      </c>
      <c r="BD15" s="24">
        <v>212</v>
      </c>
      <c r="BE15" s="24">
        <v>107</v>
      </c>
      <c r="BF15" s="24">
        <v>86</v>
      </c>
      <c r="BG15" s="24">
        <f>BF15+BK15</f>
        <v>206</v>
      </c>
      <c r="BH15" s="25" t="s">
        <v>31</v>
      </c>
      <c r="BI15" s="24">
        <v>222</v>
      </c>
      <c r="BJ15" s="24">
        <v>115</v>
      </c>
      <c r="BK15" s="24">
        <v>120</v>
      </c>
      <c r="BL15" s="24">
        <f>BI15</f>
        <v>222</v>
      </c>
      <c r="BM15" s="24">
        <f>BG15</f>
        <v>206</v>
      </c>
      <c r="BN15" s="24">
        <v>208</v>
      </c>
      <c r="BO15" s="24">
        <v>270</v>
      </c>
      <c r="BP15" s="24">
        <v>245</v>
      </c>
      <c r="BQ15" s="24">
        <v>243</v>
      </c>
      <c r="BR15" s="24">
        <v>224</v>
      </c>
      <c r="BS15" s="24">
        <v>245</v>
      </c>
      <c r="BT15" s="24">
        <v>266</v>
      </c>
      <c r="BU15" s="24">
        <v>271</v>
      </c>
      <c r="BV15" s="24">
        <v>240</v>
      </c>
      <c r="BW15" s="24">
        <v>279</v>
      </c>
      <c r="BX15" s="24">
        <v>280</v>
      </c>
      <c r="BY15" s="24">
        <v>277</v>
      </c>
      <c r="BZ15" s="24">
        <v>280</v>
      </c>
    </row>
    <row r="16" spans="1:78" s="21" customFormat="1" ht="15" hidden="1" customHeight="1" x14ac:dyDescent="0.25">
      <c r="A16" s="39" t="s">
        <v>32</v>
      </c>
      <c r="B16" s="40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0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0">
        <v>124</v>
      </c>
      <c r="AC16" s="41">
        <v>0</v>
      </c>
      <c r="AD16" s="41">
        <v>0</v>
      </c>
      <c r="AE16" s="41">
        <v>0</v>
      </c>
      <c r="AF16" s="41">
        <v>0</v>
      </c>
      <c r="AG16" s="41">
        <v>0</v>
      </c>
      <c r="AH16" s="41">
        <v>0</v>
      </c>
      <c r="AI16" s="41">
        <v>0</v>
      </c>
      <c r="AJ16" s="41"/>
      <c r="AK16" s="41"/>
      <c r="AL16" s="41"/>
      <c r="AM16" s="41"/>
      <c r="AN16" s="41"/>
      <c r="AO16" s="41"/>
      <c r="AP16" s="41"/>
      <c r="AQ16" s="41"/>
      <c r="AR16" s="42"/>
      <c r="AS16" s="41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3"/>
      <c r="BH16" s="25" t="s">
        <v>32</v>
      </c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</row>
    <row r="17" spans="1:78" s="49" customFormat="1" x14ac:dyDescent="0.25">
      <c r="A17" s="44" t="s">
        <v>33</v>
      </c>
      <c r="B17" s="45">
        <v>311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166</v>
      </c>
      <c r="K17" s="45">
        <v>176</v>
      </c>
      <c r="L17" s="45">
        <v>157</v>
      </c>
      <c r="M17" s="45">
        <v>114</v>
      </c>
      <c r="N17" s="45">
        <v>163</v>
      </c>
      <c r="O17" s="45">
        <v>311</v>
      </c>
      <c r="P17" s="45">
        <v>322</v>
      </c>
      <c r="Q17" s="45">
        <v>239</v>
      </c>
      <c r="R17" s="45">
        <v>171</v>
      </c>
      <c r="S17" s="45">
        <v>179</v>
      </c>
      <c r="T17" s="45">
        <v>190</v>
      </c>
      <c r="U17" s="45">
        <v>180</v>
      </c>
      <c r="V17" s="45">
        <v>189</v>
      </c>
      <c r="W17" s="45">
        <v>269</v>
      </c>
      <c r="X17" s="45">
        <v>272</v>
      </c>
      <c r="Y17" s="45">
        <v>229</v>
      </c>
      <c r="Z17" s="45">
        <v>218</v>
      </c>
      <c r="AA17" s="45">
        <v>265</v>
      </c>
      <c r="AB17" s="45">
        <v>435</v>
      </c>
      <c r="AC17" s="45">
        <v>348</v>
      </c>
      <c r="AD17" s="45">
        <v>155</v>
      </c>
      <c r="AE17" s="45">
        <v>362</v>
      </c>
      <c r="AF17" s="45">
        <v>346</v>
      </c>
      <c r="AG17" s="45">
        <v>361</v>
      </c>
      <c r="AH17" s="45">
        <v>221</v>
      </c>
      <c r="AI17" s="45">
        <v>38</v>
      </c>
      <c r="AJ17" s="46">
        <v>341</v>
      </c>
      <c r="AK17" s="45">
        <v>240</v>
      </c>
      <c r="AL17" s="46">
        <v>341</v>
      </c>
      <c r="AM17" s="45">
        <v>278</v>
      </c>
      <c r="AN17" s="45">
        <v>386</v>
      </c>
      <c r="AO17" s="45">
        <v>365</v>
      </c>
      <c r="AP17" s="45">
        <v>392</v>
      </c>
      <c r="AQ17" s="45">
        <v>351</v>
      </c>
      <c r="AR17" s="45">
        <v>363</v>
      </c>
      <c r="AS17" s="46">
        <f t="shared" ref="AS17:BM17" si="14">SUM(AS14:AS16)</f>
        <v>341</v>
      </c>
      <c r="AT17" s="45">
        <f t="shared" si="14"/>
        <v>392</v>
      </c>
      <c r="AU17" s="45">
        <f t="shared" si="14"/>
        <v>349</v>
      </c>
      <c r="AV17" s="45">
        <f t="shared" si="14"/>
        <v>402</v>
      </c>
      <c r="AW17" s="45">
        <f t="shared" si="14"/>
        <v>344</v>
      </c>
      <c r="AX17" s="45">
        <f t="shared" si="14"/>
        <v>385</v>
      </c>
      <c r="AY17" s="45">
        <f t="shared" si="14"/>
        <v>354</v>
      </c>
      <c r="AZ17" s="45">
        <f t="shared" si="14"/>
        <v>362</v>
      </c>
      <c r="BA17" s="46">
        <f t="shared" si="14"/>
        <v>336</v>
      </c>
      <c r="BB17" s="46">
        <f t="shared" si="14"/>
        <v>93</v>
      </c>
      <c r="BC17" s="45">
        <f t="shared" si="14"/>
        <v>429</v>
      </c>
      <c r="BD17" s="45">
        <f t="shared" si="14"/>
        <v>396</v>
      </c>
      <c r="BE17" s="45">
        <v>165</v>
      </c>
      <c r="BF17" s="45">
        <f>SUM(BF14:BF16)</f>
        <v>185</v>
      </c>
      <c r="BG17" s="45">
        <f t="shared" si="14"/>
        <v>385</v>
      </c>
      <c r="BH17" s="47" t="s">
        <v>33</v>
      </c>
      <c r="BI17" s="48">
        <f t="shared" si="14"/>
        <v>341</v>
      </c>
      <c r="BJ17" s="48">
        <f>SUM(BJ14:BJ15)</f>
        <v>176</v>
      </c>
      <c r="BK17" s="48">
        <f>SUM(BK14:BK16)</f>
        <v>200</v>
      </c>
      <c r="BL17" s="48">
        <f>SUM(BL14:BL15)</f>
        <v>341</v>
      </c>
      <c r="BM17" s="48">
        <f t="shared" si="14"/>
        <v>385</v>
      </c>
      <c r="BN17" s="48">
        <f t="shared" ref="BN17:BZ17" si="15">SUM(BN14:BN16)</f>
        <v>381</v>
      </c>
      <c r="BO17" s="48">
        <f t="shared" si="15"/>
        <v>466</v>
      </c>
      <c r="BP17" s="48">
        <f t="shared" si="15"/>
        <v>436</v>
      </c>
      <c r="BQ17" s="48">
        <f t="shared" si="15"/>
        <v>418</v>
      </c>
      <c r="BR17" s="48">
        <f t="shared" si="15"/>
        <v>443</v>
      </c>
      <c r="BS17" s="48">
        <f t="shared" si="15"/>
        <v>453</v>
      </c>
      <c r="BT17" s="48">
        <f t="shared" si="15"/>
        <v>487</v>
      </c>
      <c r="BU17" s="48">
        <f t="shared" si="15"/>
        <v>469</v>
      </c>
      <c r="BV17" s="48">
        <f t="shared" si="15"/>
        <v>441</v>
      </c>
      <c r="BW17" s="48">
        <f t="shared" si="15"/>
        <v>451</v>
      </c>
      <c r="BX17" s="48">
        <f t="shared" si="15"/>
        <v>482</v>
      </c>
      <c r="BY17" s="48">
        <f t="shared" si="15"/>
        <v>493</v>
      </c>
      <c r="BZ17" s="48">
        <f t="shared" si="15"/>
        <v>462</v>
      </c>
    </row>
    <row r="18" spans="1:78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 s="50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</row>
    <row r="19" spans="1:78" s="52" customForma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 s="8" t="s">
        <v>34</v>
      </c>
      <c r="BI19" s="38" t="s">
        <v>7</v>
      </c>
      <c r="BJ19" s="38" t="str">
        <f>BJ5</f>
        <v>Meta 16 - 31-Out-2023</v>
      </c>
      <c r="BK19" s="38" t="str">
        <f t="shared" ref="BK19:BZ19" si="16">BK$5</f>
        <v>16 - 31-Out-2023</v>
      </c>
      <c r="BL19" s="38" t="str">
        <f>BL5</f>
        <v>Meta Mensal</v>
      </c>
      <c r="BM19" s="38">
        <f t="shared" si="16"/>
        <v>45200</v>
      </c>
      <c r="BN19" s="38" t="e">
        <f t="shared" ca="1" si="16"/>
        <v>#NAME?</v>
      </c>
      <c r="BO19" s="38" t="e">
        <f t="shared" ca="1" si="16"/>
        <v>#NAME?</v>
      </c>
      <c r="BP19" s="38" t="e">
        <f t="shared" ca="1" si="16"/>
        <v>#NAME?</v>
      </c>
      <c r="BQ19" s="38" t="e">
        <f t="shared" ca="1" si="16"/>
        <v>#NAME?</v>
      </c>
      <c r="BR19" s="38" t="e">
        <f t="shared" ca="1" si="16"/>
        <v>#NAME?</v>
      </c>
      <c r="BS19" s="38" t="e">
        <f t="shared" ca="1" si="16"/>
        <v>#NAME?</v>
      </c>
      <c r="BT19" s="38" t="e">
        <f t="shared" ca="1" si="16"/>
        <v>#NAME?</v>
      </c>
      <c r="BU19" s="38" t="e">
        <f t="shared" ca="1" si="16"/>
        <v>#NAME?</v>
      </c>
      <c r="BV19" s="38" t="e">
        <f t="shared" ca="1" si="16"/>
        <v>#NAME?</v>
      </c>
      <c r="BW19" s="38" t="e">
        <f t="shared" ca="1" si="16"/>
        <v>#NAME?</v>
      </c>
      <c r="BX19" s="38" t="e">
        <f t="shared" ca="1" si="16"/>
        <v>#NAME?</v>
      </c>
      <c r="BY19" s="38" t="e">
        <f t="shared" ca="1" si="16"/>
        <v>#NAME?</v>
      </c>
      <c r="BZ19" s="38" t="e">
        <f t="shared" ca="1" si="16"/>
        <v>#NAME?</v>
      </c>
    </row>
    <row r="20" spans="1:78" s="21" customForma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 s="20" t="s">
        <v>20</v>
      </c>
      <c r="BI20" s="24">
        <v>132</v>
      </c>
      <c r="BJ20" s="24">
        <v>68</v>
      </c>
      <c r="BK20" s="24">
        <v>72</v>
      </c>
      <c r="BL20" s="24">
        <f>BI20</f>
        <v>132</v>
      </c>
      <c r="BM20" s="24">
        <v>72</v>
      </c>
      <c r="BN20" s="24">
        <v>134</v>
      </c>
      <c r="BO20" s="24">
        <v>153</v>
      </c>
      <c r="BP20" s="24">
        <v>253</v>
      </c>
      <c r="BQ20" s="24">
        <v>142</v>
      </c>
      <c r="BR20" s="24">
        <v>181</v>
      </c>
      <c r="BS20" s="24">
        <v>131</v>
      </c>
      <c r="BT20" s="24">
        <v>129</v>
      </c>
      <c r="BU20" s="24">
        <v>169</v>
      </c>
      <c r="BV20" s="24">
        <v>147</v>
      </c>
      <c r="BW20" s="24">
        <v>149</v>
      </c>
      <c r="BX20" s="24">
        <v>154</v>
      </c>
      <c r="BY20" s="24">
        <v>65</v>
      </c>
      <c r="BZ20" s="24">
        <v>138</v>
      </c>
    </row>
    <row r="21" spans="1:78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 s="53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</row>
    <row r="22" spans="1:78" s="15" customFormat="1" x14ac:dyDescent="0.25">
      <c r="A22" s="32" t="s">
        <v>35</v>
      </c>
      <c r="B22" s="33" t="s">
        <v>7</v>
      </c>
      <c r="C22" s="34">
        <v>43831</v>
      </c>
      <c r="D22" s="34">
        <v>43862</v>
      </c>
      <c r="E22" s="34">
        <v>43891</v>
      </c>
      <c r="F22" s="34">
        <v>43922</v>
      </c>
      <c r="G22" s="34">
        <v>43952</v>
      </c>
      <c r="H22" s="34">
        <v>43983</v>
      </c>
      <c r="I22" s="34">
        <v>44013</v>
      </c>
      <c r="J22" s="34">
        <v>44044</v>
      </c>
      <c r="K22" s="34">
        <v>44075</v>
      </c>
      <c r="L22" s="34">
        <v>44105</v>
      </c>
      <c r="M22" s="34">
        <v>44136</v>
      </c>
      <c r="N22" s="34">
        <v>44166</v>
      </c>
      <c r="O22" s="33" t="s">
        <v>7</v>
      </c>
      <c r="P22" s="34">
        <v>44197</v>
      </c>
      <c r="Q22" s="34">
        <v>44228</v>
      </c>
      <c r="R22" s="34">
        <v>44256</v>
      </c>
      <c r="S22" s="34">
        <v>44287</v>
      </c>
      <c r="T22" s="34">
        <v>44317</v>
      </c>
      <c r="U22" s="34">
        <v>44348</v>
      </c>
      <c r="V22" s="34">
        <v>44378</v>
      </c>
      <c r="W22" s="34">
        <v>44409</v>
      </c>
      <c r="X22" s="34">
        <v>44440</v>
      </c>
      <c r="Y22" s="34">
        <v>44470</v>
      </c>
      <c r="Z22" s="34">
        <v>44501</v>
      </c>
      <c r="AA22" s="34">
        <v>44531</v>
      </c>
      <c r="AB22" s="33" t="s">
        <v>7</v>
      </c>
      <c r="AC22" s="34">
        <v>44562</v>
      </c>
      <c r="AD22" s="34">
        <v>44593</v>
      </c>
      <c r="AE22" s="34">
        <v>44621</v>
      </c>
      <c r="AF22" s="34">
        <v>44652</v>
      </c>
      <c r="AG22" s="34">
        <v>44682</v>
      </c>
      <c r="AH22" s="34">
        <v>44713</v>
      </c>
      <c r="AI22" s="34" t="s">
        <v>8</v>
      </c>
      <c r="AJ22" s="35" t="s">
        <v>7</v>
      </c>
      <c r="AK22" s="34" t="s">
        <v>10</v>
      </c>
      <c r="AL22" s="35" t="s">
        <v>7</v>
      </c>
      <c r="AM22" s="34">
        <v>44743</v>
      </c>
      <c r="AN22" s="34">
        <v>44774</v>
      </c>
      <c r="AO22" s="34">
        <v>44805</v>
      </c>
      <c r="AP22" s="34">
        <v>44835</v>
      </c>
      <c r="AQ22" s="34">
        <v>44866</v>
      </c>
      <c r="AR22" s="34">
        <v>44896</v>
      </c>
      <c r="AS22" s="35" t="s">
        <v>7</v>
      </c>
      <c r="AT22" s="34" t="e">
        <f t="shared" ref="AT22:BD22" ca="1" si="17">AT$5</f>
        <v>#NAME?</v>
      </c>
      <c r="AU22" s="34" t="e">
        <f t="shared" ca="1" si="17"/>
        <v>#NAME?</v>
      </c>
      <c r="AV22" s="34" t="e">
        <f t="shared" ca="1" si="17"/>
        <v>#NAME?</v>
      </c>
      <c r="AW22" s="34" t="e">
        <f t="shared" ca="1" si="17"/>
        <v>#NAME?</v>
      </c>
      <c r="AX22" s="34" t="e">
        <f t="shared" ca="1" si="17"/>
        <v>#NAME?</v>
      </c>
      <c r="AY22" s="34" t="e">
        <f t="shared" ca="1" si="17"/>
        <v>#NAME?</v>
      </c>
      <c r="AZ22" s="34" t="e">
        <f t="shared" ca="1" si="17"/>
        <v>#NAME?</v>
      </c>
      <c r="BA22" s="35" t="str">
        <f t="shared" si="17"/>
        <v>1 - 24 de Ago-23</v>
      </c>
      <c r="BB22" s="35" t="str">
        <f t="shared" si="17"/>
        <v>24 - 31 de Ago-23</v>
      </c>
      <c r="BC22" s="34" t="e">
        <f t="shared" ca="1" si="17"/>
        <v>#NAME?</v>
      </c>
      <c r="BD22" s="34" t="e">
        <f t="shared" ca="1" si="17"/>
        <v>#NAME?</v>
      </c>
      <c r="BE22" s="36" t="s">
        <v>14</v>
      </c>
      <c r="BF22" s="34" t="str">
        <f>BF$5</f>
        <v>01 - 15-Out-2023</v>
      </c>
      <c r="BG22" s="34" t="e">
        <f ca="1">BG$5</f>
        <v>#NAME?</v>
      </c>
      <c r="BH22" s="55" t="s">
        <v>36</v>
      </c>
      <c r="BI22" s="10" t="s">
        <v>7</v>
      </c>
      <c r="BJ22" s="10" t="str">
        <f>BJ5</f>
        <v>Meta 16 - 31-Out-2023</v>
      </c>
      <c r="BK22" s="10" t="str">
        <f t="shared" ref="BK22:BZ22" si="18">BK$5</f>
        <v>16 - 31-Out-2023</v>
      </c>
      <c r="BL22" s="10" t="str">
        <f>BL5</f>
        <v>Meta Mensal</v>
      </c>
      <c r="BM22" s="10">
        <f t="shared" si="18"/>
        <v>45200</v>
      </c>
      <c r="BN22" s="38" t="e">
        <f t="shared" ca="1" si="18"/>
        <v>#NAME?</v>
      </c>
      <c r="BO22" s="38" t="e">
        <f t="shared" ca="1" si="18"/>
        <v>#NAME?</v>
      </c>
      <c r="BP22" s="38" t="e">
        <f t="shared" ca="1" si="18"/>
        <v>#NAME?</v>
      </c>
      <c r="BQ22" s="38" t="e">
        <f t="shared" ca="1" si="18"/>
        <v>#NAME?</v>
      </c>
      <c r="BR22" s="38" t="e">
        <f t="shared" ca="1" si="18"/>
        <v>#NAME?</v>
      </c>
      <c r="BS22" s="38" t="e">
        <f t="shared" ca="1" si="18"/>
        <v>#NAME?</v>
      </c>
      <c r="BT22" s="38" t="e">
        <f t="shared" ca="1" si="18"/>
        <v>#NAME?</v>
      </c>
      <c r="BU22" s="38" t="e">
        <f t="shared" ca="1" si="18"/>
        <v>#NAME?</v>
      </c>
      <c r="BV22" s="38" t="e">
        <f t="shared" ca="1" si="18"/>
        <v>#NAME?</v>
      </c>
      <c r="BW22" s="38" t="e">
        <f t="shared" ca="1" si="18"/>
        <v>#NAME?</v>
      </c>
      <c r="BX22" s="38" t="e">
        <f t="shared" ca="1" si="18"/>
        <v>#NAME?</v>
      </c>
      <c r="BY22" s="38" t="e">
        <f t="shared" ca="1" si="18"/>
        <v>#NAME?</v>
      </c>
      <c r="BZ22" s="38" t="e">
        <f t="shared" ca="1" si="18"/>
        <v>#NAME?</v>
      </c>
    </row>
    <row r="23" spans="1:78" s="21" customFormat="1" x14ac:dyDescent="0.25">
      <c r="A23" s="22" t="s">
        <v>37</v>
      </c>
      <c r="B23" s="426">
        <v>100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426">
        <v>100</v>
      </c>
      <c r="P23" s="24">
        <v>166</v>
      </c>
      <c r="Q23" s="24">
        <v>127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94</v>
      </c>
      <c r="X23" s="24">
        <v>117</v>
      </c>
      <c r="Y23" s="24">
        <v>115</v>
      </c>
      <c r="Z23" s="24">
        <v>104</v>
      </c>
      <c r="AA23" s="24">
        <v>69</v>
      </c>
      <c r="AB23" s="426">
        <v>100</v>
      </c>
      <c r="AC23" s="24">
        <v>157</v>
      </c>
      <c r="AD23" s="24">
        <v>0</v>
      </c>
      <c r="AE23" s="24">
        <v>186</v>
      </c>
      <c r="AF23" s="24">
        <v>119</v>
      </c>
      <c r="AG23" s="24">
        <v>182</v>
      </c>
      <c r="AH23" s="24">
        <v>58</v>
      </c>
      <c r="AI23" s="24">
        <v>0</v>
      </c>
      <c r="AJ23" s="429">
        <v>196</v>
      </c>
      <c r="AK23" s="24">
        <v>96</v>
      </c>
      <c r="AL23" s="429">
        <v>196</v>
      </c>
      <c r="AM23" s="24">
        <v>96</v>
      </c>
      <c r="AN23" s="24">
        <v>175</v>
      </c>
      <c r="AO23" s="24">
        <v>148</v>
      </c>
      <c r="AP23" s="24">
        <v>158</v>
      </c>
      <c r="AQ23" s="24">
        <v>159</v>
      </c>
      <c r="AR23" s="24">
        <v>154</v>
      </c>
      <c r="AS23" s="429">
        <v>196</v>
      </c>
      <c r="AT23" s="24">
        <v>206</v>
      </c>
      <c r="AU23" s="24">
        <v>109</v>
      </c>
      <c r="AV23" s="24">
        <v>125</v>
      </c>
      <c r="AW23" s="24">
        <v>87</v>
      </c>
      <c r="AX23" s="24">
        <v>173</v>
      </c>
      <c r="AY23" s="24">
        <v>136</v>
      </c>
      <c r="AZ23" s="24">
        <v>112</v>
      </c>
      <c r="BA23" s="24">
        <v>142</v>
      </c>
      <c r="BB23" s="24">
        <v>21</v>
      </c>
      <c r="BC23" s="24">
        <v>164</v>
      </c>
      <c r="BD23" s="24">
        <v>145</v>
      </c>
      <c r="BE23" s="417">
        <v>95</v>
      </c>
      <c r="BF23" s="24">
        <v>47</v>
      </c>
      <c r="BG23" s="24">
        <f>BF23+BK23+BK31</f>
        <v>114</v>
      </c>
      <c r="BH23" s="25" t="s">
        <v>37</v>
      </c>
      <c r="BI23" s="417">
        <v>100</v>
      </c>
      <c r="BJ23" s="432">
        <v>52</v>
      </c>
      <c r="BK23" s="24">
        <v>34</v>
      </c>
      <c r="BL23" s="432">
        <f>BI23</f>
        <v>100</v>
      </c>
      <c r="BM23" s="24">
        <f>BG23-BM31</f>
        <v>56</v>
      </c>
      <c r="BN23" s="24">
        <v>64</v>
      </c>
      <c r="BO23" s="24">
        <v>61</v>
      </c>
      <c r="BP23" s="24">
        <v>53</v>
      </c>
      <c r="BQ23" s="24">
        <v>40</v>
      </c>
      <c r="BR23" s="24">
        <v>47</v>
      </c>
      <c r="BS23" s="24">
        <v>37</v>
      </c>
      <c r="BT23" s="24">
        <v>35</v>
      </c>
      <c r="BU23" s="24">
        <v>30</v>
      </c>
      <c r="BV23" s="24">
        <v>29</v>
      </c>
      <c r="BW23" s="24">
        <v>36</v>
      </c>
      <c r="BX23" s="24">
        <v>28</v>
      </c>
      <c r="BY23" s="24">
        <v>35</v>
      </c>
      <c r="BZ23" s="24">
        <v>55</v>
      </c>
    </row>
    <row r="24" spans="1:78" s="21" customFormat="1" x14ac:dyDescent="0.25">
      <c r="A24" s="22" t="s">
        <v>38</v>
      </c>
      <c r="B24" s="427"/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427"/>
      <c r="P24" s="24">
        <v>84</v>
      </c>
      <c r="Q24" s="24">
        <v>63</v>
      </c>
      <c r="R24" s="24">
        <v>31</v>
      </c>
      <c r="S24" s="24">
        <v>0</v>
      </c>
      <c r="T24" s="24">
        <v>0</v>
      </c>
      <c r="U24" s="24">
        <v>0</v>
      </c>
      <c r="V24" s="24">
        <v>0</v>
      </c>
      <c r="W24" s="24">
        <v>6</v>
      </c>
      <c r="X24" s="24">
        <v>5</v>
      </c>
      <c r="Y24" s="24">
        <v>13</v>
      </c>
      <c r="Z24" s="24">
        <v>8</v>
      </c>
      <c r="AA24" s="24">
        <v>25</v>
      </c>
      <c r="AB24" s="427"/>
      <c r="AC24" s="24">
        <v>20</v>
      </c>
      <c r="AD24" s="24">
        <v>0</v>
      </c>
      <c r="AE24" s="24">
        <v>22</v>
      </c>
      <c r="AF24" s="24">
        <v>45</v>
      </c>
      <c r="AG24" s="24">
        <v>24</v>
      </c>
      <c r="AH24" s="24">
        <v>16</v>
      </c>
      <c r="AI24" s="24">
        <v>0</v>
      </c>
      <c r="AJ24" s="430"/>
      <c r="AK24" s="24">
        <v>40</v>
      </c>
      <c r="AL24" s="430"/>
      <c r="AM24" s="24">
        <v>40</v>
      </c>
      <c r="AN24" s="24">
        <v>37</v>
      </c>
      <c r="AO24" s="24">
        <v>51</v>
      </c>
      <c r="AP24" s="24">
        <v>48</v>
      </c>
      <c r="AQ24" s="24">
        <v>37</v>
      </c>
      <c r="AR24" s="24">
        <v>42</v>
      </c>
      <c r="AS24" s="430"/>
      <c r="AT24" s="24">
        <v>25</v>
      </c>
      <c r="AU24" s="24">
        <v>47</v>
      </c>
      <c r="AV24" s="24">
        <v>39</v>
      </c>
      <c r="AW24" s="24">
        <v>50</v>
      </c>
      <c r="AX24" s="24">
        <v>26</v>
      </c>
      <c r="AY24" s="24">
        <v>30</v>
      </c>
      <c r="AZ24" s="24">
        <v>50</v>
      </c>
      <c r="BA24" s="24">
        <v>29</v>
      </c>
      <c r="BB24" s="24">
        <v>8</v>
      </c>
      <c r="BC24" s="24">
        <v>37</v>
      </c>
      <c r="BD24" s="24">
        <v>25</v>
      </c>
      <c r="BE24" s="418"/>
      <c r="BF24" s="24">
        <v>25</v>
      </c>
      <c r="BG24" s="24">
        <f>BF24+BK24+BK32</f>
        <v>42</v>
      </c>
      <c r="BH24" s="25" t="s">
        <v>38</v>
      </c>
      <c r="BI24" s="418"/>
      <c r="BJ24" s="433"/>
      <c r="BK24" s="24">
        <v>8</v>
      </c>
      <c r="BL24" s="433"/>
      <c r="BM24" s="24">
        <f>BG24-BM32</f>
        <v>26</v>
      </c>
      <c r="BN24" s="24">
        <v>13</v>
      </c>
      <c r="BO24" s="24">
        <v>10</v>
      </c>
      <c r="BP24" s="24">
        <v>17</v>
      </c>
      <c r="BQ24" s="24">
        <v>17</v>
      </c>
      <c r="BR24" s="24">
        <v>19</v>
      </c>
      <c r="BS24" s="24">
        <v>19</v>
      </c>
      <c r="BT24" s="24">
        <v>19</v>
      </c>
      <c r="BU24" s="24">
        <v>30</v>
      </c>
      <c r="BV24" s="24">
        <v>25</v>
      </c>
      <c r="BW24" s="24">
        <v>18</v>
      </c>
      <c r="BX24" s="24">
        <v>10</v>
      </c>
      <c r="BY24" s="24">
        <v>4</v>
      </c>
      <c r="BZ24" s="24">
        <v>1</v>
      </c>
    </row>
    <row r="25" spans="1:78" s="21" customFormat="1" x14ac:dyDescent="0.25">
      <c r="A25" s="22" t="s">
        <v>39</v>
      </c>
      <c r="B25" s="428"/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428"/>
      <c r="P25" s="24">
        <v>7</v>
      </c>
      <c r="Q25" s="24">
        <v>1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9</v>
      </c>
      <c r="AB25" s="428"/>
      <c r="AC25" s="24">
        <v>3</v>
      </c>
      <c r="AD25" s="24">
        <v>0</v>
      </c>
      <c r="AE25" s="24">
        <v>14</v>
      </c>
      <c r="AF25" s="24">
        <v>7</v>
      </c>
      <c r="AG25" s="24">
        <v>15</v>
      </c>
      <c r="AH25" s="24">
        <v>8</v>
      </c>
      <c r="AI25" s="24">
        <v>0</v>
      </c>
      <c r="AJ25" s="431"/>
      <c r="AK25" s="24">
        <v>10</v>
      </c>
      <c r="AL25" s="430"/>
      <c r="AM25" s="24">
        <v>10</v>
      </c>
      <c r="AN25" s="24">
        <v>35</v>
      </c>
      <c r="AO25" s="24">
        <v>18</v>
      </c>
      <c r="AP25" s="24">
        <v>0</v>
      </c>
      <c r="AQ25" s="24">
        <v>0</v>
      </c>
      <c r="AR25" s="24">
        <v>27</v>
      </c>
      <c r="AS25" s="430"/>
      <c r="AT25" s="24">
        <v>22</v>
      </c>
      <c r="AU25" s="24">
        <v>51</v>
      </c>
      <c r="AV25" s="24">
        <v>48</v>
      </c>
      <c r="AW25" s="24">
        <v>55</v>
      </c>
      <c r="AX25" s="24">
        <v>9</v>
      </c>
      <c r="AY25" s="24">
        <v>29</v>
      </c>
      <c r="AZ25" s="24">
        <v>34</v>
      </c>
      <c r="BA25" s="24">
        <v>22</v>
      </c>
      <c r="BB25" s="24">
        <v>13</v>
      </c>
      <c r="BC25" s="24">
        <v>35</v>
      </c>
      <c r="BD25" s="24">
        <v>29</v>
      </c>
      <c r="BE25" s="418"/>
      <c r="BF25" s="24">
        <v>19</v>
      </c>
      <c r="BG25" s="24">
        <f>BF25+BK25</f>
        <v>43</v>
      </c>
      <c r="BH25" s="25" t="s">
        <v>39</v>
      </c>
      <c r="BI25" s="418"/>
      <c r="BJ25" s="433"/>
      <c r="BK25" s="24">
        <v>24</v>
      </c>
      <c r="BL25" s="433"/>
      <c r="BM25" s="24">
        <f>BG25</f>
        <v>43</v>
      </c>
      <c r="BN25" s="24">
        <v>33</v>
      </c>
      <c r="BO25" s="24">
        <v>22</v>
      </c>
      <c r="BP25" s="24">
        <v>26</v>
      </c>
      <c r="BQ25" s="24">
        <v>38</v>
      </c>
      <c r="BR25" s="24">
        <v>29</v>
      </c>
      <c r="BS25" s="24">
        <v>38</v>
      </c>
      <c r="BT25" s="24">
        <v>42</v>
      </c>
      <c r="BU25" s="24">
        <v>37</v>
      </c>
      <c r="BV25" s="24">
        <v>41</v>
      </c>
      <c r="BW25" s="24">
        <v>44</v>
      </c>
      <c r="BX25" s="24">
        <v>58</v>
      </c>
      <c r="BY25" s="24">
        <v>57</v>
      </c>
      <c r="BZ25" s="24">
        <v>39</v>
      </c>
    </row>
    <row r="26" spans="1:78" s="21" customFormat="1" x14ac:dyDescent="0.25">
      <c r="A26" s="22" t="s">
        <v>40</v>
      </c>
      <c r="B26" s="17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17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17"/>
      <c r="AC26" s="24"/>
      <c r="AD26" s="24"/>
      <c r="AE26" s="24"/>
      <c r="AF26" s="24"/>
      <c r="AG26" s="24"/>
      <c r="AH26" s="24"/>
      <c r="AI26" s="24"/>
      <c r="AJ26" s="56"/>
      <c r="AK26" s="24"/>
      <c r="AL26" s="431"/>
      <c r="AM26" s="24"/>
      <c r="AN26" s="24"/>
      <c r="AO26" s="24"/>
      <c r="AP26" s="24"/>
      <c r="AQ26" s="24"/>
      <c r="AR26" s="24">
        <v>5</v>
      </c>
      <c r="AS26" s="430"/>
      <c r="AT26" s="24">
        <v>2</v>
      </c>
      <c r="AU26" s="24">
        <v>3</v>
      </c>
      <c r="AV26" s="24">
        <v>7</v>
      </c>
      <c r="AW26" s="24">
        <v>5</v>
      </c>
      <c r="AX26" s="24">
        <v>3</v>
      </c>
      <c r="AY26" s="24">
        <v>6</v>
      </c>
      <c r="AZ26" s="24">
        <v>9</v>
      </c>
      <c r="BA26" s="24">
        <v>0</v>
      </c>
      <c r="BB26" s="24">
        <v>0</v>
      </c>
      <c r="BC26" s="24">
        <v>0</v>
      </c>
      <c r="BD26" s="24">
        <v>8</v>
      </c>
      <c r="BE26" s="418"/>
      <c r="BF26" s="24">
        <v>0</v>
      </c>
      <c r="BG26" s="24">
        <f>BF26+BK26</f>
        <v>4</v>
      </c>
      <c r="BH26" s="25" t="s">
        <v>40</v>
      </c>
      <c r="BI26" s="418"/>
      <c r="BJ26" s="433"/>
      <c r="BK26" s="24">
        <v>4</v>
      </c>
      <c r="BL26" s="433"/>
      <c r="BM26" s="24">
        <f>BG26</f>
        <v>4</v>
      </c>
      <c r="BN26" s="24">
        <v>6</v>
      </c>
      <c r="BO26" s="24">
        <v>6</v>
      </c>
      <c r="BP26" s="24">
        <v>5</v>
      </c>
      <c r="BQ26" s="24">
        <v>6</v>
      </c>
      <c r="BR26" s="24">
        <v>5</v>
      </c>
      <c r="BS26" s="24">
        <v>6</v>
      </c>
      <c r="BT26" s="24">
        <v>4</v>
      </c>
      <c r="BU26" s="24">
        <v>5</v>
      </c>
      <c r="BV26" s="24">
        <v>5</v>
      </c>
      <c r="BW26" s="24">
        <v>4</v>
      </c>
      <c r="BX26" s="24">
        <v>5</v>
      </c>
      <c r="BY26" s="24">
        <v>4</v>
      </c>
      <c r="BZ26" s="24">
        <v>5</v>
      </c>
    </row>
    <row r="27" spans="1:78" s="21" customFormat="1" x14ac:dyDescent="0.25">
      <c r="A27" s="22"/>
      <c r="B27" s="17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17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17"/>
      <c r="AC27" s="24"/>
      <c r="AD27" s="24"/>
      <c r="AE27" s="24"/>
      <c r="AF27" s="24"/>
      <c r="AG27" s="24"/>
      <c r="AH27" s="24"/>
      <c r="AI27" s="24"/>
      <c r="AJ27" s="56"/>
      <c r="AK27" s="24"/>
      <c r="AL27" s="57"/>
      <c r="AM27" s="24"/>
      <c r="AN27" s="24"/>
      <c r="AO27" s="24"/>
      <c r="AP27" s="24"/>
      <c r="AQ27" s="24"/>
      <c r="AR27" s="24"/>
      <c r="AS27" s="431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419"/>
      <c r="BF27" s="24"/>
      <c r="BG27" s="24"/>
      <c r="BH27" s="25" t="s">
        <v>41</v>
      </c>
      <c r="BI27" s="419"/>
      <c r="BJ27" s="434"/>
      <c r="BK27" s="24">
        <v>0</v>
      </c>
      <c r="BL27" s="434"/>
      <c r="BM27" s="24">
        <v>0</v>
      </c>
      <c r="BN27" s="24">
        <v>0</v>
      </c>
      <c r="BO27" s="24">
        <v>0</v>
      </c>
      <c r="BP27" s="24">
        <v>0</v>
      </c>
      <c r="BQ27" s="24">
        <v>0</v>
      </c>
      <c r="BR27" s="24">
        <v>0</v>
      </c>
      <c r="BS27" s="24">
        <v>0</v>
      </c>
      <c r="BT27" s="24">
        <v>0</v>
      </c>
      <c r="BU27" s="24">
        <v>0</v>
      </c>
      <c r="BV27" s="24">
        <v>0</v>
      </c>
      <c r="BW27" s="24">
        <v>0</v>
      </c>
      <c r="BX27" s="24">
        <v>0</v>
      </c>
      <c r="BY27" s="24">
        <v>0</v>
      </c>
      <c r="BZ27" s="24">
        <v>0</v>
      </c>
    </row>
    <row r="28" spans="1:78" s="49" customFormat="1" x14ac:dyDescent="0.25">
      <c r="A28" s="58" t="s">
        <v>33</v>
      </c>
      <c r="B28" s="59">
        <v>100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100</v>
      </c>
      <c r="P28" s="59">
        <v>257</v>
      </c>
      <c r="Q28" s="59">
        <v>191</v>
      </c>
      <c r="R28" s="59">
        <v>31</v>
      </c>
      <c r="S28" s="59">
        <v>0</v>
      </c>
      <c r="T28" s="59">
        <v>0</v>
      </c>
      <c r="U28" s="59">
        <v>0</v>
      </c>
      <c r="V28" s="59">
        <v>0</v>
      </c>
      <c r="W28" s="59">
        <v>100</v>
      </c>
      <c r="X28" s="59">
        <v>122</v>
      </c>
      <c r="Y28" s="59">
        <v>128</v>
      </c>
      <c r="Z28" s="59">
        <v>112</v>
      </c>
      <c r="AA28" s="59">
        <v>103</v>
      </c>
      <c r="AB28" s="59">
        <v>100</v>
      </c>
      <c r="AC28" s="59">
        <v>180</v>
      </c>
      <c r="AD28" s="59">
        <v>0</v>
      </c>
      <c r="AE28" s="59">
        <v>222</v>
      </c>
      <c r="AF28" s="59">
        <v>171</v>
      </c>
      <c r="AG28" s="59">
        <v>221</v>
      </c>
      <c r="AH28" s="59">
        <v>82</v>
      </c>
      <c r="AI28" s="59">
        <v>0</v>
      </c>
      <c r="AJ28" s="59">
        <v>196</v>
      </c>
      <c r="AK28" s="59">
        <v>146</v>
      </c>
      <c r="AL28" s="59">
        <v>196</v>
      </c>
      <c r="AM28" s="59">
        <v>146</v>
      </c>
      <c r="AN28" s="59">
        <v>247</v>
      </c>
      <c r="AO28" s="59">
        <v>217</v>
      </c>
      <c r="AP28" s="59">
        <v>206</v>
      </c>
      <c r="AQ28" s="59">
        <v>196</v>
      </c>
      <c r="AR28" s="60">
        <v>228</v>
      </c>
      <c r="AS28" s="59">
        <v>196</v>
      </c>
      <c r="AT28" s="60">
        <f t="shared" ref="AT28:BD28" si="19">SUM(AT23:AT26)</f>
        <v>255</v>
      </c>
      <c r="AU28" s="60">
        <f t="shared" si="19"/>
        <v>210</v>
      </c>
      <c r="AV28" s="60">
        <f t="shared" si="19"/>
        <v>219</v>
      </c>
      <c r="AW28" s="60">
        <f t="shared" si="19"/>
        <v>197</v>
      </c>
      <c r="AX28" s="60">
        <f t="shared" si="19"/>
        <v>211</v>
      </c>
      <c r="AY28" s="60">
        <f t="shared" si="19"/>
        <v>201</v>
      </c>
      <c r="AZ28" s="60">
        <f t="shared" si="19"/>
        <v>205</v>
      </c>
      <c r="BA28" s="60">
        <f t="shared" si="19"/>
        <v>193</v>
      </c>
      <c r="BB28" s="60">
        <f t="shared" si="19"/>
        <v>42</v>
      </c>
      <c r="BC28" s="60">
        <f t="shared" si="19"/>
        <v>236</v>
      </c>
      <c r="BD28" s="60">
        <f t="shared" si="19"/>
        <v>207</v>
      </c>
      <c r="BE28" s="60">
        <v>95</v>
      </c>
      <c r="BF28" s="60">
        <f>SUM(BF23:BF26)</f>
        <v>91</v>
      </c>
      <c r="BG28" s="60">
        <f>SUM(BG23:BG26)</f>
        <v>203</v>
      </c>
      <c r="BH28" s="61" t="s">
        <v>33</v>
      </c>
      <c r="BI28" s="62">
        <f>SUM(BI23)</f>
        <v>100</v>
      </c>
      <c r="BJ28" s="62">
        <v>52</v>
      </c>
      <c r="BK28" s="62">
        <f>SUM(BK23:BK27)</f>
        <v>70</v>
      </c>
      <c r="BL28" s="62">
        <f>BI28</f>
        <v>100</v>
      </c>
      <c r="BM28" s="62">
        <f>SUM(BM23:BM27)</f>
        <v>129</v>
      </c>
      <c r="BN28" s="62">
        <f t="shared" ref="BN28:BZ28" si="20">SUM(BN23:BN27)</f>
        <v>116</v>
      </c>
      <c r="BO28" s="62">
        <f t="shared" si="20"/>
        <v>99</v>
      </c>
      <c r="BP28" s="62">
        <f t="shared" si="20"/>
        <v>101</v>
      </c>
      <c r="BQ28" s="62">
        <f t="shared" si="20"/>
        <v>101</v>
      </c>
      <c r="BR28" s="62">
        <f t="shared" si="20"/>
        <v>100</v>
      </c>
      <c r="BS28" s="62">
        <f t="shared" si="20"/>
        <v>100</v>
      </c>
      <c r="BT28" s="62">
        <f t="shared" si="20"/>
        <v>100</v>
      </c>
      <c r="BU28" s="62">
        <f t="shared" si="20"/>
        <v>102</v>
      </c>
      <c r="BV28" s="62">
        <f t="shared" si="20"/>
        <v>100</v>
      </c>
      <c r="BW28" s="62">
        <f t="shared" si="20"/>
        <v>102</v>
      </c>
      <c r="BX28" s="62">
        <f t="shared" si="20"/>
        <v>101</v>
      </c>
      <c r="BY28" s="62">
        <f t="shared" si="20"/>
        <v>100</v>
      </c>
      <c r="BZ28" s="62">
        <f t="shared" si="20"/>
        <v>100</v>
      </c>
    </row>
    <row r="29" spans="1:78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 s="53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</row>
    <row r="30" spans="1:78" s="15" customForma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 s="55" t="s">
        <v>42</v>
      </c>
      <c r="BI30" s="10" t="s">
        <v>7</v>
      </c>
      <c r="BJ30" s="10" t="str">
        <f>BJ5</f>
        <v>Meta 16 - 31-Out-2023</v>
      </c>
      <c r="BK30" s="10" t="str">
        <f t="shared" ref="BK30:BZ30" si="21">BK$5</f>
        <v>16 - 31-Out-2023</v>
      </c>
      <c r="BL30" s="10" t="str">
        <f>BL5</f>
        <v>Meta Mensal</v>
      </c>
      <c r="BM30" s="10">
        <f t="shared" si="21"/>
        <v>45200</v>
      </c>
      <c r="BN30" s="38" t="e">
        <f t="shared" ca="1" si="21"/>
        <v>#NAME?</v>
      </c>
      <c r="BO30" s="38" t="e">
        <f t="shared" ca="1" si="21"/>
        <v>#NAME?</v>
      </c>
      <c r="BP30" s="38" t="e">
        <f t="shared" ca="1" si="21"/>
        <v>#NAME?</v>
      </c>
      <c r="BQ30" s="38" t="e">
        <f t="shared" ca="1" si="21"/>
        <v>#NAME?</v>
      </c>
      <c r="BR30" s="38" t="e">
        <f t="shared" ca="1" si="21"/>
        <v>#NAME?</v>
      </c>
      <c r="BS30" s="38" t="e">
        <f t="shared" ca="1" si="21"/>
        <v>#NAME?</v>
      </c>
      <c r="BT30" s="38" t="e">
        <f t="shared" ca="1" si="21"/>
        <v>#NAME?</v>
      </c>
      <c r="BU30" s="38" t="e">
        <f t="shared" ca="1" si="21"/>
        <v>#NAME?</v>
      </c>
      <c r="BV30" s="38" t="e">
        <f t="shared" ca="1" si="21"/>
        <v>#NAME?</v>
      </c>
      <c r="BW30" s="38" t="e">
        <f t="shared" ca="1" si="21"/>
        <v>#NAME?</v>
      </c>
      <c r="BX30" s="38" t="e">
        <f t="shared" ca="1" si="21"/>
        <v>#NAME?</v>
      </c>
      <c r="BY30" s="38" t="e">
        <f t="shared" ca="1" si="21"/>
        <v>#NAME?</v>
      </c>
      <c r="BZ30" s="38" t="e">
        <f t="shared" ca="1" si="21"/>
        <v>#NAME?</v>
      </c>
    </row>
    <row r="31" spans="1:78" s="21" customForma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 s="25" t="s">
        <v>37</v>
      </c>
      <c r="BI31" s="417">
        <v>30</v>
      </c>
      <c r="BJ31" s="417">
        <v>15</v>
      </c>
      <c r="BK31" s="24">
        <v>33</v>
      </c>
      <c r="BL31" s="417">
        <f>BI31</f>
        <v>30</v>
      </c>
      <c r="BM31" s="24">
        <f>SUM(BK31+25)</f>
        <v>58</v>
      </c>
      <c r="BN31" s="24">
        <v>23</v>
      </c>
      <c r="BO31" s="24">
        <v>22</v>
      </c>
      <c r="BP31" s="24">
        <v>22</v>
      </c>
      <c r="BQ31" s="24">
        <v>25</v>
      </c>
      <c r="BR31" s="24">
        <v>24</v>
      </c>
      <c r="BS31" s="24">
        <v>26</v>
      </c>
      <c r="BT31" s="24">
        <v>19</v>
      </c>
      <c r="BU31" s="24">
        <v>22</v>
      </c>
      <c r="BV31" s="24">
        <v>27</v>
      </c>
      <c r="BW31" s="24">
        <v>28</v>
      </c>
      <c r="BX31" s="24">
        <v>30</v>
      </c>
      <c r="BY31" s="24">
        <v>24</v>
      </c>
      <c r="BZ31" s="24">
        <v>20</v>
      </c>
    </row>
    <row r="32" spans="1:78" s="21" customForma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 s="25" t="s">
        <v>38</v>
      </c>
      <c r="BI32" s="418"/>
      <c r="BJ32" s="418"/>
      <c r="BK32" s="24">
        <v>9</v>
      </c>
      <c r="BL32" s="418"/>
      <c r="BM32" s="24">
        <f>SUM(BK32+7)</f>
        <v>16</v>
      </c>
      <c r="BN32" s="24">
        <v>7</v>
      </c>
      <c r="BO32" s="24">
        <v>8</v>
      </c>
      <c r="BP32" s="24">
        <v>8</v>
      </c>
      <c r="BQ32" s="24">
        <v>6</v>
      </c>
      <c r="BR32" s="24">
        <v>6</v>
      </c>
      <c r="BS32" s="24">
        <v>5</v>
      </c>
      <c r="BT32" s="24">
        <v>11</v>
      </c>
      <c r="BU32" s="24">
        <v>8</v>
      </c>
      <c r="BV32" s="24">
        <v>3</v>
      </c>
      <c r="BW32" s="24">
        <v>2</v>
      </c>
      <c r="BX32" s="24">
        <v>7</v>
      </c>
      <c r="BY32" s="24">
        <v>6</v>
      </c>
      <c r="BZ32" s="24">
        <v>11</v>
      </c>
    </row>
    <row r="33" spans="1:78" s="21" customForma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 s="25" t="s">
        <v>39</v>
      </c>
      <c r="BI33" s="418"/>
      <c r="BJ33" s="418"/>
      <c r="BK33" s="24">
        <v>0</v>
      </c>
      <c r="BL33" s="418"/>
      <c r="BM33" s="24">
        <v>0</v>
      </c>
      <c r="BN33" s="24">
        <v>0</v>
      </c>
      <c r="BO33" s="24">
        <v>0</v>
      </c>
      <c r="BP33" s="24">
        <v>0</v>
      </c>
      <c r="BQ33" s="24">
        <v>0</v>
      </c>
      <c r="BR33" s="24">
        <v>0</v>
      </c>
      <c r="BS33" s="24">
        <v>0</v>
      </c>
      <c r="BT33" s="24">
        <v>0</v>
      </c>
      <c r="BU33" s="24">
        <v>0</v>
      </c>
      <c r="BV33" s="24">
        <v>0</v>
      </c>
      <c r="BW33" s="24">
        <v>0</v>
      </c>
      <c r="BX33" s="24">
        <v>0</v>
      </c>
      <c r="BY33" s="24">
        <v>0</v>
      </c>
      <c r="BZ33" s="24">
        <v>0</v>
      </c>
    </row>
    <row r="34" spans="1:78" s="21" customForma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 s="25" t="s">
        <v>40</v>
      </c>
      <c r="BI34" s="418"/>
      <c r="BJ34" s="418"/>
      <c r="BK34" s="24">
        <v>0</v>
      </c>
      <c r="BL34" s="418"/>
      <c r="BM34" s="24">
        <v>0</v>
      </c>
      <c r="BN34" s="24">
        <v>0</v>
      </c>
      <c r="BO34" s="24">
        <v>0</v>
      </c>
      <c r="BP34" s="24">
        <v>0</v>
      </c>
      <c r="BQ34" s="24">
        <v>0</v>
      </c>
      <c r="BR34" s="24">
        <v>0</v>
      </c>
      <c r="BS34" s="24">
        <v>0</v>
      </c>
      <c r="BT34" s="24">
        <v>0</v>
      </c>
      <c r="BU34" s="24">
        <v>0</v>
      </c>
      <c r="BV34" s="24">
        <v>0</v>
      </c>
      <c r="BW34" s="24">
        <v>0</v>
      </c>
      <c r="BX34" s="24">
        <v>0</v>
      </c>
      <c r="BY34" s="24">
        <v>0</v>
      </c>
      <c r="BZ34" s="24">
        <v>0</v>
      </c>
    </row>
    <row r="35" spans="1:78" s="21" customForma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 s="25" t="s">
        <v>41</v>
      </c>
      <c r="BI35" s="419"/>
      <c r="BJ35" s="419"/>
      <c r="BK35" s="24">
        <v>0</v>
      </c>
      <c r="BL35" s="419"/>
      <c r="BM35" s="24">
        <v>0</v>
      </c>
      <c r="BN35" s="24">
        <v>0</v>
      </c>
      <c r="BO35" s="24">
        <v>0</v>
      </c>
      <c r="BP35" s="24">
        <v>0</v>
      </c>
      <c r="BQ35" s="24">
        <v>0</v>
      </c>
      <c r="BR35" s="24">
        <v>0</v>
      </c>
      <c r="BS35" s="24">
        <v>0</v>
      </c>
      <c r="BT35" s="24">
        <v>0</v>
      </c>
      <c r="BU35" s="24">
        <v>0</v>
      </c>
      <c r="BV35" s="24">
        <v>0</v>
      </c>
      <c r="BW35" s="24">
        <v>0</v>
      </c>
      <c r="BX35" s="24">
        <v>0</v>
      </c>
      <c r="BY35" s="24">
        <v>0</v>
      </c>
      <c r="BZ35" s="24">
        <v>0</v>
      </c>
    </row>
    <row r="36" spans="1:78" s="49" customForma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 s="61" t="s">
        <v>33</v>
      </c>
      <c r="BI36" s="62">
        <f>SUM(BI31)</f>
        <v>30</v>
      </c>
      <c r="BJ36" s="62">
        <v>15</v>
      </c>
      <c r="BK36" s="62">
        <f>SUM(BK31:BK35)</f>
        <v>42</v>
      </c>
      <c r="BL36" s="62">
        <f>BI36</f>
        <v>30</v>
      </c>
      <c r="BM36" s="62">
        <f>SUM(BM31:BM35)</f>
        <v>74</v>
      </c>
      <c r="BN36" s="62">
        <f t="shared" ref="BN36:BZ36" si="22">SUM(BN31:BN35)</f>
        <v>30</v>
      </c>
      <c r="BO36" s="62">
        <f t="shared" si="22"/>
        <v>30</v>
      </c>
      <c r="BP36" s="62">
        <f t="shared" si="22"/>
        <v>30</v>
      </c>
      <c r="BQ36" s="62">
        <f t="shared" si="22"/>
        <v>31</v>
      </c>
      <c r="BR36" s="62">
        <f t="shared" si="22"/>
        <v>30</v>
      </c>
      <c r="BS36" s="62">
        <f t="shared" si="22"/>
        <v>31</v>
      </c>
      <c r="BT36" s="62">
        <f t="shared" si="22"/>
        <v>30</v>
      </c>
      <c r="BU36" s="62">
        <f t="shared" si="22"/>
        <v>30</v>
      </c>
      <c r="BV36" s="62">
        <f t="shared" si="22"/>
        <v>30</v>
      </c>
      <c r="BW36" s="62">
        <f t="shared" si="22"/>
        <v>30</v>
      </c>
      <c r="BX36" s="62">
        <f t="shared" si="22"/>
        <v>37</v>
      </c>
      <c r="BY36" s="62">
        <f t="shared" si="22"/>
        <v>30</v>
      </c>
      <c r="BZ36" s="62">
        <f t="shared" si="22"/>
        <v>31</v>
      </c>
    </row>
    <row r="37" spans="1:78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 s="53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</row>
    <row r="38" spans="1:78" s="15" customFormat="1" x14ac:dyDescent="0.25">
      <c r="A38" s="32" t="s">
        <v>43</v>
      </c>
      <c r="B38" s="33" t="s">
        <v>7</v>
      </c>
      <c r="C38" s="34">
        <v>43831</v>
      </c>
      <c r="D38" s="34">
        <v>43862</v>
      </c>
      <c r="E38" s="34">
        <v>43891</v>
      </c>
      <c r="F38" s="34">
        <v>43922</v>
      </c>
      <c r="G38" s="34">
        <v>43952</v>
      </c>
      <c r="H38" s="34">
        <v>43983</v>
      </c>
      <c r="I38" s="34">
        <v>44013</v>
      </c>
      <c r="J38" s="34">
        <v>44044</v>
      </c>
      <c r="K38" s="34">
        <v>44075</v>
      </c>
      <c r="L38" s="34">
        <v>44105</v>
      </c>
      <c r="M38" s="34">
        <v>44136</v>
      </c>
      <c r="N38" s="34">
        <v>44166</v>
      </c>
      <c r="O38" s="33" t="s">
        <v>7</v>
      </c>
      <c r="P38" s="34">
        <v>44197</v>
      </c>
      <c r="Q38" s="34">
        <v>44228</v>
      </c>
      <c r="R38" s="34">
        <v>44256</v>
      </c>
      <c r="S38" s="34">
        <v>44287</v>
      </c>
      <c r="T38" s="34">
        <v>44317</v>
      </c>
      <c r="U38" s="34">
        <v>44348</v>
      </c>
      <c r="V38" s="34">
        <v>44378</v>
      </c>
      <c r="W38" s="34">
        <v>44409</v>
      </c>
      <c r="X38" s="34">
        <v>44440</v>
      </c>
      <c r="Y38" s="34">
        <v>44470</v>
      </c>
      <c r="Z38" s="34">
        <v>44501</v>
      </c>
      <c r="AA38" s="34">
        <v>44531</v>
      </c>
      <c r="AB38" s="33" t="s">
        <v>7</v>
      </c>
      <c r="AC38" s="34">
        <v>44562</v>
      </c>
      <c r="AD38" s="34">
        <v>44593</v>
      </c>
      <c r="AE38" s="34">
        <v>44621</v>
      </c>
      <c r="AF38" s="34">
        <v>44652</v>
      </c>
      <c r="AG38" s="34">
        <v>44682</v>
      </c>
      <c r="AH38" s="34">
        <v>44713</v>
      </c>
      <c r="AI38" s="34" t="s">
        <v>8</v>
      </c>
      <c r="AJ38" s="35" t="s">
        <v>7</v>
      </c>
      <c r="AK38" s="34" t="s">
        <v>10</v>
      </c>
      <c r="AL38" s="35" t="s">
        <v>7</v>
      </c>
      <c r="AM38" s="34">
        <v>44743</v>
      </c>
      <c r="AN38" s="34">
        <v>44774</v>
      </c>
      <c r="AO38" s="34">
        <v>44805</v>
      </c>
      <c r="AP38" s="34">
        <v>44835</v>
      </c>
      <c r="AQ38" s="34">
        <v>44866</v>
      </c>
      <c r="AR38" s="34">
        <v>44896</v>
      </c>
      <c r="AS38" s="35" t="s">
        <v>7</v>
      </c>
      <c r="AT38" s="34" t="e">
        <f t="shared" ref="AT38:BD38" ca="1" si="23">AT$5</f>
        <v>#NAME?</v>
      </c>
      <c r="AU38" s="34" t="e">
        <f t="shared" ca="1" si="23"/>
        <v>#NAME?</v>
      </c>
      <c r="AV38" s="34" t="e">
        <f t="shared" ca="1" si="23"/>
        <v>#NAME?</v>
      </c>
      <c r="AW38" s="34" t="e">
        <f t="shared" ca="1" si="23"/>
        <v>#NAME?</v>
      </c>
      <c r="AX38" s="34" t="e">
        <f t="shared" ca="1" si="23"/>
        <v>#NAME?</v>
      </c>
      <c r="AY38" s="34" t="e">
        <f t="shared" ca="1" si="23"/>
        <v>#NAME?</v>
      </c>
      <c r="AZ38" s="34" t="e">
        <f t="shared" ca="1" si="23"/>
        <v>#NAME?</v>
      </c>
      <c r="BA38" s="35" t="str">
        <f t="shared" si="23"/>
        <v>1 - 24 de Ago-23</v>
      </c>
      <c r="BB38" s="35" t="str">
        <f t="shared" si="23"/>
        <v>24 - 31 de Ago-23</v>
      </c>
      <c r="BC38" s="34" t="e">
        <f t="shared" ca="1" si="23"/>
        <v>#NAME?</v>
      </c>
      <c r="BD38" s="34" t="e">
        <f t="shared" ca="1" si="23"/>
        <v>#NAME?</v>
      </c>
      <c r="BE38" s="36" t="s">
        <v>14</v>
      </c>
      <c r="BF38" s="34" t="str">
        <f>BF$5</f>
        <v>01 - 15-Out-2023</v>
      </c>
      <c r="BG38" s="34" t="e">
        <f ca="1">BG$5</f>
        <v>#NAME?</v>
      </c>
      <c r="BH38" s="55" t="s">
        <v>44</v>
      </c>
      <c r="BI38" s="10" t="s">
        <v>7</v>
      </c>
      <c r="BJ38" s="10" t="str">
        <f>BJ5</f>
        <v>Meta 16 - 31-Out-2023</v>
      </c>
      <c r="BK38" s="10" t="str">
        <f t="shared" ref="BK38:BZ38" si="24">BK$5</f>
        <v>16 - 31-Out-2023</v>
      </c>
      <c r="BL38" s="10" t="str">
        <f>BL5</f>
        <v>Meta Mensal</v>
      </c>
      <c r="BM38" s="10">
        <f t="shared" si="24"/>
        <v>45200</v>
      </c>
      <c r="BN38" s="38" t="e">
        <f t="shared" ca="1" si="24"/>
        <v>#NAME?</v>
      </c>
      <c r="BO38" s="38" t="e">
        <f t="shared" ca="1" si="24"/>
        <v>#NAME?</v>
      </c>
      <c r="BP38" s="38" t="e">
        <f t="shared" ca="1" si="24"/>
        <v>#NAME?</v>
      </c>
      <c r="BQ38" s="38" t="e">
        <f t="shared" ca="1" si="24"/>
        <v>#NAME?</v>
      </c>
      <c r="BR38" s="38" t="e">
        <f t="shared" ca="1" si="24"/>
        <v>#NAME?</v>
      </c>
      <c r="BS38" s="38" t="e">
        <f t="shared" ca="1" si="24"/>
        <v>#NAME?</v>
      </c>
      <c r="BT38" s="38" t="e">
        <f t="shared" ca="1" si="24"/>
        <v>#NAME?</v>
      </c>
      <c r="BU38" s="38" t="e">
        <f t="shared" ca="1" si="24"/>
        <v>#NAME?</v>
      </c>
      <c r="BV38" s="38" t="e">
        <f t="shared" ca="1" si="24"/>
        <v>#NAME?</v>
      </c>
      <c r="BW38" s="38" t="e">
        <f t="shared" ca="1" si="24"/>
        <v>#NAME?</v>
      </c>
      <c r="BX38" s="38" t="e">
        <f t="shared" ca="1" si="24"/>
        <v>#NAME?</v>
      </c>
      <c r="BY38" s="38" t="e">
        <f t="shared" ca="1" si="24"/>
        <v>#NAME?</v>
      </c>
      <c r="BZ38" s="38" t="e">
        <f t="shared" ca="1" si="24"/>
        <v>#NAME?</v>
      </c>
    </row>
    <row r="39" spans="1:78" s="21" customFormat="1" x14ac:dyDescent="0.25">
      <c r="A39" s="22" t="s">
        <v>45</v>
      </c>
      <c r="B39" s="24">
        <v>1071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157</v>
      </c>
      <c r="M39" s="24">
        <v>181</v>
      </c>
      <c r="N39" s="24">
        <v>807</v>
      </c>
      <c r="O39" s="17">
        <v>1071</v>
      </c>
      <c r="P39" s="24">
        <v>1315</v>
      </c>
      <c r="Q39" s="24">
        <v>1362</v>
      </c>
      <c r="R39" s="24">
        <v>405</v>
      </c>
      <c r="S39" s="24">
        <v>0</v>
      </c>
      <c r="T39" s="24">
        <v>0</v>
      </c>
      <c r="U39" s="24">
        <v>0</v>
      </c>
      <c r="V39" s="24">
        <v>129</v>
      </c>
      <c r="W39" s="24">
        <v>645</v>
      </c>
      <c r="X39" s="24">
        <v>1161</v>
      </c>
      <c r="Y39" s="24">
        <v>1019</v>
      </c>
      <c r="Z39" s="24">
        <v>927</v>
      </c>
      <c r="AA39" s="24">
        <v>561</v>
      </c>
      <c r="AB39" s="17">
        <v>1071</v>
      </c>
      <c r="AC39" s="24">
        <v>972</v>
      </c>
      <c r="AD39" s="24">
        <v>94</v>
      </c>
      <c r="AE39" s="24">
        <v>775</v>
      </c>
      <c r="AF39" s="24">
        <v>1253</v>
      </c>
      <c r="AG39" s="24">
        <v>1445</v>
      </c>
      <c r="AH39" s="24">
        <v>1065</v>
      </c>
      <c r="AI39" s="24">
        <v>303</v>
      </c>
      <c r="AJ39" s="24">
        <v>1200</v>
      </c>
      <c r="AK39" s="24">
        <v>871</v>
      </c>
      <c r="AL39" s="24">
        <v>1200</v>
      </c>
      <c r="AM39" s="24">
        <v>1174</v>
      </c>
      <c r="AN39" s="24">
        <v>1252</v>
      </c>
      <c r="AO39" s="24">
        <v>1268</v>
      </c>
      <c r="AP39" s="24">
        <v>1140</v>
      </c>
      <c r="AQ39" s="24">
        <v>1457</v>
      </c>
      <c r="AR39" s="24">
        <v>1368</v>
      </c>
      <c r="AS39" s="24">
        <f t="shared" ref="AS39:AZ39" si="25">AS52</f>
        <v>1200</v>
      </c>
      <c r="AT39" s="24">
        <f t="shared" si="25"/>
        <v>1220</v>
      </c>
      <c r="AU39" s="24">
        <f t="shared" si="25"/>
        <v>1129</v>
      </c>
      <c r="AV39" s="24">
        <f t="shared" si="25"/>
        <v>951</v>
      </c>
      <c r="AW39" s="24">
        <f t="shared" si="25"/>
        <v>1176</v>
      </c>
      <c r="AX39" s="24">
        <f t="shared" si="25"/>
        <v>1085</v>
      </c>
      <c r="AY39" s="24">
        <f t="shared" si="25"/>
        <v>1102</v>
      </c>
      <c r="AZ39" s="24">
        <f t="shared" si="25"/>
        <v>1084</v>
      </c>
      <c r="BA39" s="24">
        <v>941</v>
      </c>
      <c r="BB39" s="24">
        <f>BC39-BA39</f>
        <v>122</v>
      </c>
      <c r="BC39" s="24">
        <f>BC52</f>
        <v>1063</v>
      </c>
      <c r="BD39" s="24">
        <f>BD52</f>
        <v>1159</v>
      </c>
      <c r="BE39" s="24">
        <v>581</v>
      </c>
      <c r="BF39" s="24">
        <f>BF52</f>
        <v>515</v>
      </c>
      <c r="BG39" s="24">
        <f>BG52</f>
        <v>1239</v>
      </c>
      <c r="BH39" s="25" t="s">
        <v>45</v>
      </c>
      <c r="BI39" s="24">
        <f>BI52</f>
        <v>1100</v>
      </c>
      <c r="BJ39" s="24">
        <f t="shared" ref="BJ39:BZ39" si="26">BJ52</f>
        <v>568</v>
      </c>
      <c r="BK39" s="24">
        <f t="shared" si="26"/>
        <v>724</v>
      </c>
      <c r="BL39" s="24">
        <f t="shared" si="26"/>
        <v>1100</v>
      </c>
      <c r="BM39" s="24">
        <f t="shared" si="26"/>
        <v>1239</v>
      </c>
      <c r="BN39" s="24">
        <f t="shared" si="26"/>
        <v>1088</v>
      </c>
      <c r="BO39" s="24">
        <f t="shared" si="26"/>
        <v>1238</v>
      </c>
      <c r="BP39" s="24">
        <f t="shared" si="26"/>
        <v>1244</v>
      </c>
      <c r="BQ39" s="24">
        <f t="shared" si="26"/>
        <v>1181</v>
      </c>
      <c r="BR39" s="24">
        <f t="shared" si="26"/>
        <v>1104</v>
      </c>
      <c r="BS39" s="24">
        <f t="shared" si="26"/>
        <v>1196</v>
      </c>
      <c r="BT39" s="24">
        <f t="shared" si="26"/>
        <v>1171</v>
      </c>
      <c r="BU39" s="24">
        <f t="shared" si="26"/>
        <v>1115</v>
      </c>
      <c r="BV39" s="24">
        <f t="shared" si="26"/>
        <v>1407</v>
      </c>
      <c r="BW39" s="24">
        <f t="shared" si="26"/>
        <v>1277</v>
      </c>
      <c r="BX39" s="24">
        <f t="shared" si="26"/>
        <v>1177</v>
      </c>
      <c r="BY39" s="24">
        <f t="shared" si="26"/>
        <v>1381</v>
      </c>
      <c r="BZ39" s="24">
        <f t="shared" si="26"/>
        <v>1258</v>
      </c>
    </row>
    <row r="40" spans="1:78" s="21" customFormat="1" x14ac:dyDescent="0.25">
      <c r="A40" s="22" t="s">
        <v>46</v>
      </c>
      <c r="B40" s="24">
        <v>500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229</v>
      </c>
      <c r="M40" s="24">
        <v>506</v>
      </c>
      <c r="N40" s="24">
        <v>1226</v>
      </c>
      <c r="O40" s="17">
        <v>500</v>
      </c>
      <c r="P40" s="24">
        <v>1410</v>
      </c>
      <c r="Q40" s="24">
        <v>1346</v>
      </c>
      <c r="R40" s="24">
        <v>319</v>
      </c>
      <c r="S40" s="24">
        <v>0</v>
      </c>
      <c r="T40" s="24">
        <v>0</v>
      </c>
      <c r="U40" s="24">
        <v>0</v>
      </c>
      <c r="V40" s="24">
        <v>129</v>
      </c>
      <c r="W40" s="24">
        <v>794</v>
      </c>
      <c r="X40" s="24">
        <v>741</v>
      </c>
      <c r="Y40" s="24">
        <v>1038</v>
      </c>
      <c r="Z40" s="24">
        <v>862</v>
      </c>
      <c r="AA40" s="24">
        <v>747</v>
      </c>
      <c r="AB40" s="17">
        <v>500</v>
      </c>
      <c r="AC40" s="24">
        <v>685</v>
      </c>
      <c r="AD40" s="24">
        <v>51</v>
      </c>
      <c r="AE40" s="24">
        <v>898</v>
      </c>
      <c r="AF40" s="24">
        <v>1040</v>
      </c>
      <c r="AG40" s="24">
        <v>1286</v>
      </c>
      <c r="AH40" s="24">
        <v>898</v>
      </c>
      <c r="AI40" s="24">
        <v>281</v>
      </c>
      <c r="AJ40" s="24">
        <v>800</v>
      </c>
      <c r="AK40" s="24">
        <v>706</v>
      </c>
      <c r="AL40" s="24">
        <v>800</v>
      </c>
      <c r="AM40" s="24">
        <v>1111</v>
      </c>
      <c r="AN40" s="24">
        <v>925</v>
      </c>
      <c r="AO40" s="24">
        <v>941</v>
      </c>
      <c r="AP40" s="24">
        <v>991</v>
      </c>
      <c r="AQ40" s="24">
        <v>1201</v>
      </c>
      <c r="AR40" s="24">
        <v>1318</v>
      </c>
      <c r="AS40" s="24">
        <f t="shared" ref="AS40:AZ40" si="27">AS61</f>
        <v>800</v>
      </c>
      <c r="AT40" s="24">
        <f t="shared" si="27"/>
        <v>1039</v>
      </c>
      <c r="AU40" s="24">
        <f t="shared" si="27"/>
        <v>947</v>
      </c>
      <c r="AV40" s="24">
        <f t="shared" si="27"/>
        <v>705</v>
      </c>
      <c r="AW40" s="24">
        <f t="shared" si="27"/>
        <v>1019</v>
      </c>
      <c r="AX40" s="24">
        <f t="shared" si="27"/>
        <v>977</v>
      </c>
      <c r="AY40" s="24">
        <f t="shared" si="27"/>
        <v>949</v>
      </c>
      <c r="AZ40" s="24">
        <f t="shared" si="27"/>
        <v>1033</v>
      </c>
      <c r="BA40" s="24">
        <v>992</v>
      </c>
      <c r="BB40" s="24">
        <f>BC40-BA40</f>
        <v>174</v>
      </c>
      <c r="BC40" s="24">
        <f>BC61</f>
        <v>1166</v>
      </c>
      <c r="BD40" s="24">
        <f>BD61</f>
        <v>1173</v>
      </c>
      <c r="BE40" s="24">
        <v>387</v>
      </c>
      <c r="BF40" s="24">
        <f>BF61</f>
        <v>478</v>
      </c>
      <c r="BG40" s="24">
        <f>BG61</f>
        <v>1134</v>
      </c>
      <c r="BH40" s="25" t="s">
        <v>46</v>
      </c>
      <c r="BI40" s="24">
        <f>BI61</f>
        <v>800</v>
      </c>
      <c r="BJ40" s="24">
        <f t="shared" ref="BJ40:BZ40" si="28">BJ61</f>
        <v>413</v>
      </c>
      <c r="BK40" s="24">
        <f t="shared" si="28"/>
        <v>656</v>
      </c>
      <c r="BL40" s="24">
        <f t="shared" si="28"/>
        <v>800</v>
      </c>
      <c r="BM40" s="24">
        <f t="shared" si="28"/>
        <v>1107</v>
      </c>
      <c r="BN40" s="24">
        <f t="shared" si="28"/>
        <v>911</v>
      </c>
      <c r="BO40" s="24">
        <f t="shared" si="28"/>
        <v>924</v>
      </c>
      <c r="BP40" s="24">
        <f t="shared" si="28"/>
        <v>937</v>
      </c>
      <c r="BQ40" s="24">
        <f t="shared" si="28"/>
        <v>989</v>
      </c>
      <c r="BR40" s="24">
        <f t="shared" si="28"/>
        <v>895</v>
      </c>
      <c r="BS40" s="24">
        <f t="shared" si="28"/>
        <v>914</v>
      </c>
      <c r="BT40" s="24">
        <f t="shared" si="28"/>
        <v>929</v>
      </c>
      <c r="BU40" s="24">
        <f t="shared" si="28"/>
        <v>805</v>
      </c>
      <c r="BV40" s="24">
        <f t="shared" si="28"/>
        <v>1001</v>
      </c>
      <c r="BW40" s="24">
        <f t="shared" si="28"/>
        <v>964</v>
      </c>
      <c r="BX40" s="24">
        <f t="shared" si="28"/>
        <v>881</v>
      </c>
      <c r="BY40" s="24">
        <f t="shared" si="28"/>
        <v>942</v>
      </c>
      <c r="BZ40" s="24">
        <f t="shared" si="28"/>
        <v>867</v>
      </c>
    </row>
    <row r="41" spans="1:78" s="21" customFormat="1" x14ac:dyDescent="0.25">
      <c r="A41" s="22" t="s">
        <v>47</v>
      </c>
      <c r="B41" s="24">
        <v>150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17">
        <v>150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17">
        <v>150</v>
      </c>
      <c r="AC41" s="24">
        <v>144</v>
      </c>
      <c r="AD41" s="24">
        <v>176</v>
      </c>
      <c r="AE41" s="24">
        <v>220</v>
      </c>
      <c r="AF41" s="24">
        <v>204</v>
      </c>
      <c r="AG41" s="24">
        <v>400</v>
      </c>
      <c r="AH41" s="24">
        <v>344</v>
      </c>
      <c r="AI41" s="24">
        <v>103</v>
      </c>
      <c r="AJ41" s="24">
        <v>0</v>
      </c>
      <c r="AK41" s="24">
        <v>215</v>
      </c>
      <c r="AL41" s="24">
        <v>132</v>
      </c>
      <c r="AM41" s="24">
        <v>318</v>
      </c>
      <c r="AN41" s="24">
        <v>316</v>
      </c>
      <c r="AO41" s="24">
        <v>274</v>
      </c>
      <c r="AP41" s="24">
        <v>354</v>
      </c>
      <c r="AQ41" s="24">
        <v>305</v>
      </c>
      <c r="AR41" s="24">
        <v>224</v>
      </c>
      <c r="AS41" s="24">
        <f t="shared" ref="AS41:AZ41" si="29">AS64</f>
        <v>132</v>
      </c>
      <c r="AT41" s="24">
        <f t="shared" si="29"/>
        <v>232</v>
      </c>
      <c r="AU41" s="24">
        <f t="shared" si="29"/>
        <v>260</v>
      </c>
      <c r="AV41" s="24">
        <f t="shared" si="29"/>
        <v>212</v>
      </c>
      <c r="AW41" s="24">
        <f t="shared" si="29"/>
        <v>246</v>
      </c>
      <c r="AX41" s="24">
        <f t="shared" si="29"/>
        <v>199</v>
      </c>
      <c r="AY41" s="24">
        <f t="shared" si="29"/>
        <v>212</v>
      </c>
      <c r="AZ41" s="24">
        <f t="shared" si="29"/>
        <v>196</v>
      </c>
      <c r="BA41" s="24">
        <v>144</v>
      </c>
      <c r="BB41" s="24">
        <f>BC41-BA41</f>
        <v>54</v>
      </c>
      <c r="BC41" s="24">
        <f>BC64</f>
        <v>198</v>
      </c>
      <c r="BD41" s="24">
        <f>BD64</f>
        <v>196</v>
      </c>
      <c r="BE41" s="24">
        <v>64</v>
      </c>
      <c r="BF41" s="24">
        <f>BF64</f>
        <v>111</v>
      </c>
      <c r="BG41" s="24">
        <f>BG64</f>
        <v>263</v>
      </c>
      <c r="BH41" s="25" t="s">
        <v>47</v>
      </c>
      <c r="BI41" s="24">
        <f>BI64</f>
        <v>100</v>
      </c>
      <c r="BJ41" s="24">
        <f t="shared" ref="BJ41:BZ41" si="30">BJ64</f>
        <v>52</v>
      </c>
      <c r="BK41" s="24">
        <f t="shared" si="30"/>
        <v>152</v>
      </c>
      <c r="BL41" s="24">
        <f t="shared" si="30"/>
        <v>100</v>
      </c>
      <c r="BM41" s="24">
        <f t="shared" si="30"/>
        <v>263</v>
      </c>
      <c r="BN41" s="24">
        <v>229</v>
      </c>
      <c r="BO41" s="24">
        <f t="shared" si="30"/>
        <v>281</v>
      </c>
      <c r="BP41" s="24">
        <v>279</v>
      </c>
      <c r="BQ41" s="24">
        <f t="shared" si="30"/>
        <v>214</v>
      </c>
      <c r="BR41" s="24">
        <f t="shared" si="30"/>
        <v>184</v>
      </c>
      <c r="BS41" s="24">
        <f t="shared" si="30"/>
        <v>212</v>
      </c>
      <c r="BT41" s="24">
        <f t="shared" si="30"/>
        <v>221</v>
      </c>
      <c r="BU41" s="24">
        <f t="shared" si="30"/>
        <v>218</v>
      </c>
      <c r="BV41" s="24">
        <f t="shared" si="30"/>
        <v>173</v>
      </c>
      <c r="BW41" s="24">
        <f t="shared" si="30"/>
        <v>189</v>
      </c>
      <c r="BX41" s="24">
        <f t="shared" si="30"/>
        <v>298</v>
      </c>
      <c r="BY41" s="24">
        <f t="shared" si="30"/>
        <v>258</v>
      </c>
      <c r="BZ41" s="24">
        <f t="shared" si="30"/>
        <v>311</v>
      </c>
    </row>
    <row r="42" spans="1:78" s="49" customFormat="1" x14ac:dyDescent="0.25">
      <c r="A42" s="58" t="s">
        <v>33</v>
      </c>
      <c r="B42" s="59">
        <v>1721</v>
      </c>
      <c r="C42" s="59">
        <v>0</v>
      </c>
      <c r="D42" s="59">
        <v>0</v>
      </c>
      <c r="E42" s="59">
        <v>0</v>
      </c>
      <c r="F42" s="59">
        <v>0</v>
      </c>
      <c r="G42" s="59">
        <v>0</v>
      </c>
      <c r="H42" s="59">
        <v>0</v>
      </c>
      <c r="I42" s="59">
        <v>0</v>
      </c>
      <c r="J42" s="59">
        <v>0</v>
      </c>
      <c r="K42" s="59">
        <v>0</v>
      </c>
      <c r="L42" s="59">
        <v>386</v>
      </c>
      <c r="M42" s="59">
        <v>687</v>
      </c>
      <c r="N42" s="59">
        <v>2033</v>
      </c>
      <c r="O42" s="59">
        <v>1721</v>
      </c>
      <c r="P42" s="59">
        <v>2725</v>
      </c>
      <c r="Q42" s="59">
        <v>2708</v>
      </c>
      <c r="R42" s="59">
        <v>724</v>
      </c>
      <c r="S42" s="59">
        <v>0</v>
      </c>
      <c r="T42" s="59">
        <v>0</v>
      </c>
      <c r="U42" s="59">
        <v>0</v>
      </c>
      <c r="V42" s="59">
        <v>258</v>
      </c>
      <c r="W42" s="59">
        <v>1439</v>
      </c>
      <c r="X42" s="59">
        <v>1902</v>
      </c>
      <c r="Y42" s="59">
        <v>2057</v>
      </c>
      <c r="Z42" s="59">
        <v>1789</v>
      </c>
      <c r="AA42" s="59">
        <v>1308</v>
      </c>
      <c r="AB42" s="59">
        <v>1721</v>
      </c>
      <c r="AC42" s="59">
        <v>1801</v>
      </c>
      <c r="AD42" s="59">
        <v>321</v>
      </c>
      <c r="AE42" s="59">
        <v>1893</v>
      </c>
      <c r="AF42" s="59">
        <v>2497</v>
      </c>
      <c r="AG42" s="59">
        <v>3131</v>
      </c>
      <c r="AH42" s="59">
        <v>2307</v>
      </c>
      <c r="AI42" s="59">
        <v>687</v>
      </c>
      <c r="AJ42" s="59">
        <v>2000</v>
      </c>
      <c r="AK42" s="59">
        <v>1792</v>
      </c>
      <c r="AL42" s="59">
        <v>2132</v>
      </c>
      <c r="AM42" s="59">
        <v>2603</v>
      </c>
      <c r="AN42" s="59">
        <v>2493</v>
      </c>
      <c r="AO42" s="59">
        <v>2483</v>
      </c>
      <c r="AP42" s="59">
        <v>2485</v>
      </c>
      <c r="AQ42" s="59">
        <v>2963</v>
      </c>
      <c r="AR42" s="59">
        <v>2910</v>
      </c>
      <c r="AS42" s="59">
        <f t="shared" ref="AS42:BZ42" si="31">SUM(AS39:AS41)</f>
        <v>2132</v>
      </c>
      <c r="AT42" s="59">
        <f t="shared" si="31"/>
        <v>2491</v>
      </c>
      <c r="AU42" s="59">
        <f t="shared" si="31"/>
        <v>2336</v>
      </c>
      <c r="AV42" s="59">
        <f t="shared" si="31"/>
        <v>1868</v>
      </c>
      <c r="AW42" s="59">
        <f t="shared" si="31"/>
        <v>2441</v>
      </c>
      <c r="AX42" s="59">
        <f t="shared" si="31"/>
        <v>2261</v>
      </c>
      <c r="AY42" s="59">
        <f t="shared" si="31"/>
        <v>2263</v>
      </c>
      <c r="AZ42" s="59">
        <f t="shared" si="31"/>
        <v>2313</v>
      </c>
      <c r="BA42" s="59">
        <f t="shared" si="31"/>
        <v>2077</v>
      </c>
      <c r="BB42" s="59">
        <f t="shared" si="31"/>
        <v>350</v>
      </c>
      <c r="BC42" s="59">
        <f t="shared" si="31"/>
        <v>2427</v>
      </c>
      <c r="BD42" s="59">
        <f t="shared" si="31"/>
        <v>2528</v>
      </c>
      <c r="BE42" s="59">
        <v>1032</v>
      </c>
      <c r="BF42" s="59">
        <f>SUM(BF39:BF41)</f>
        <v>1104</v>
      </c>
      <c r="BG42" s="59">
        <f t="shared" si="31"/>
        <v>2636</v>
      </c>
      <c r="BH42" s="63" t="s">
        <v>33</v>
      </c>
      <c r="BI42" s="64">
        <f t="shared" si="31"/>
        <v>2000</v>
      </c>
      <c r="BJ42" s="64">
        <f>SUM(BJ39:BJ41)</f>
        <v>1033</v>
      </c>
      <c r="BK42" s="64">
        <f>SUM(BK39:BK41)</f>
        <v>1532</v>
      </c>
      <c r="BL42" s="64">
        <f>SUM(BL39:BL41)</f>
        <v>2000</v>
      </c>
      <c r="BM42" s="64">
        <f t="shared" si="31"/>
        <v>2609</v>
      </c>
      <c r="BN42" s="64">
        <f t="shared" si="31"/>
        <v>2228</v>
      </c>
      <c r="BO42" s="64">
        <f t="shared" si="31"/>
        <v>2443</v>
      </c>
      <c r="BP42" s="64">
        <f t="shared" si="31"/>
        <v>2460</v>
      </c>
      <c r="BQ42" s="64">
        <f t="shared" si="31"/>
        <v>2384</v>
      </c>
      <c r="BR42" s="64">
        <f t="shared" si="31"/>
        <v>2183</v>
      </c>
      <c r="BS42" s="64">
        <f t="shared" si="31"/>
        <v>2322</v>
      </c>
      <c r="BT42" s="64">
        <f t="shared" si="31"/>
        <v>2321</v>
      </c>
      <c r="BU42" s="64">
        <f t="shared" si="31"/>
        <v>2138</v>
      </c>
      <c r="BV42" s="64">
        <f t="shared" si="31"/>
        <v>2581</v>
      </c>
      <c r="BW42" s="64">
        <f t="shared" si="31"/>
        <v>2430</v>
      </c>
      <c r="BX42" s="64">
        <f t="shared" si="31"/>
        <v>2356</v>
      </c>
      <c r="BY42" s="64">
        <f t="shared" si="31"/>
        <v>2581</v>
      </c>
      <c r="BZ42" s="64">
        <f t="shared" si="31"/>
        <v>2436</v>
      </c>
    </row>
    <row r="43" spans="1:78" x14ac:dyDescent="0.25">
      <c r="A43" s="65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66"/>
      <c r="AD43" s="54"/>
      <c r="AE43" s="54"/>
      <c r="AF43" s="54"/>
      <c r="AG43" s="54"/>
      <c r="AH43" s="54"/>
      <c r="AI43" s="54"/>
      <c r="AJ43" s="67"/>
      <c r="AK43" s="54"/>
      <c r="AL43" s="67"/>
      <c r="AM43" s="54"/>
      <c r="AN43" s="54"/>
      <c r="AO43" s="54"/>
      <c r="AP43" s="54"/>
      <c r="AQ43" s="54"/>
      <c r="AR43" s="54"/>
      <c r="AS43" s="67"/>
      <c r="AT43" s="54"/>
      <c r="AU43" s="54"/>
      <c r="AV43" s="54"/>
      <c r="AW43" s="54"/>
      <c r="AX43" s="54"/>
      <c r="AY43" s="54"/>
      <c r="AZ43" s="54"/>
      <c r="BA43" s="67"/>
      <c r="BB43" s="67"/>
      <c r="BC43" s="54"/>
      <c r="BD43" s="54"/>
      <c r="BE43" s="54"/>
      <c r="BF43" s="54"/>
      <c r="BG43" s="54"/>
      <c r="BH43" s="53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</row>
    <row r="44" spans="1:78" s="15" customFormat="1" ht="25.5" x14ac:dyDescent="0.25">
      <c r="A44" s="32" t="s">
        <v>48</v>
      </c>
      <c r="B44" s="33" t="s">
        <v>7</v>
      </c>
      <c r="C44" s="34">
        <v>43831</v>
      </c>
      <c r="D44" s="34">
        <v>43862</v>
      </c>
      <c r="E44" s="34">
        <v>43891</v>
      </c>
      <c r="F44" s="34">
        <v>43922</v>
      </c>
      <c r="G44" s="34">
        <v>43952</v>
      </c>
      <c r="H44" s="34">
        <v>43983</v>
      </c>
      <c r="I44" s="34">
        <v>44013</v>
      </c>
      <c r="J44" s="34">
        <v>44044</v>
      </c>
      <c r="K44" s="34">
        <v>44075</v>
      </c>
      <c r="L44" s="34">
        <v>44105</v>
      </c>
      <c r="M44" s="34">
        <v>44136</v>
      </c>
      <c r="N44" s="34">
        <v>44166</v>
      </c>
      <c r="O44" s="33" t="s">
        <v>7</v>
      </c>
      <c r="P44" s="34">
        <v>44197</v>
      </c>
      <c r="Q44" s="34">
        <v>44228</v>
      </c>
      <c r="R44" s="34">
        <v>44256</v>
      </c>
      <c r="S44" s="34">
        <v>44287</v>
      </c>
      <c r="T44" s="34">
        <v>44317</v>
      </c>
      <c r="U44" s="34">
        <v>44348</v>
      </c>
      <c r="V44" s="34">
        <v>44378</v>
      </c>
      <c r="W44" s="34">
        <v>44409</v>
      </c>
      <c r="X44" s="34">
        <v>44440</v>
      </c>
      <c r="Y44" s="34">
        <v>44470</v>
      </c>
      <c r="Z44" s="34">
        <v>44501</v>
      </c>
      <c r="AA44" s="34">
        <v>44531</v>
      </c>
      <c r="AB44" s="33" t="s">
        <v>7</v>
      </c>
      <c r="AC44" s="34">
        <v>44562</v>
      </c>
      <c r="AD44" s="34">
        <v>44593</v>
      </c>
      <c r="AE44" s="34">
        <v>44621</v>
      </c>
      <c r="AF44" s="34">
        <v>44652</v>
      </c>
      <c r="AG44" s="34">
        <v>44682</v>
      </c>
      <c r="AH44" s="34">
        <v>44713</v>
      </c>
      <c r="AI44" s="34" t="s">
        <v>8</v>
      </c>
      <c r="AJ44" s="35" t="s">
        <v>7</v>
      </c>
      <c r="AK44" s="34" t="s">
        <v>10</v>
      </c>
      <c r="AL44" s="35" t="s">
        <v>7</v>
      </c>
      <c r="AM44" s="34">
        <v>44743</v>
      </c>
      <c r="AN44" s="34">
        <v>44774</v>
      </c>
      <c r="AO44" s="34">
        <v>44805</v>
      </c>
      <c r="AP44" s="34">
        <v>44835</v>
      </c>
      <c r="AQ44" s="34">
        <v>44866</v>
      </c>
      <c r="AR44" s="34">
        <v>44896</v>
      </c>
      <c r="AS44" s="35" t="s">
        <v>7</v>
      </c>
      <c r="AT44" s="34" t="e">
        <f t="shared" ref="AT44:BD44" ca="1" si="32">AT$5</f>
        <v>#NAME?</v>
      </c>
      <c r="AU44" s="34" t="e">
        <f t="shared" ca="1" si="32"/>
        <v>#NAME?</v>
      </c>
      <c r="AV44" s="34" t="e">
        <f t="shared" ca="1" si="32"/>
        <v>#NAME?</v>
      </c>
      <c r="AW44" s="34" t="e">
        <f t="shared" ca="1" si="32"/>
        <v>#NAME?</v>
      </c>
      <c r="AX44" s="34" t="e">
        <f t="shared" ca="1" si="32"/>
        <v>#NAME?</v>
      </c>
      <c r="AY44" s="34" t="e">
        <f t="shared" ca="1" si="32"/>
        <v>#NAME?</v>
      </c>
      <c r="AZ44" s="34" t="e">
        <f t="shared" ca="1" si="32"/>
        <v>#NAME?</v>
      </c>
      <c r="BA44" s="35" t="str">
        <f t="shared" si="32"/>
        <v>1 - 24 de Ago-23</v>
      </c>
      <c r="BB44" s="35" t="str">
        <f t="shared" si="32"/>
        <v>24 - 31 de Ago-23</v>
      </c>
      <c r="BC44" s="34" t="e">
        <f t="shared" ca="1" si="32"/>
        <v>#NAME?</v>
      </c>
      <c r="BD44" s="34" t="e">
        <f t="shared" ca="1" si="32"/>
        <v>#NAME?</v>
      </c>
      <c r="BE44" s="36" t="s">
        <v>14</v>
      </c>
      <c r="BF44" s="34" t="str">
        <f>BF$5</f>
        <v>01 - 15-Out-2023</v>
      </c>
      <c r="BG44" s="34" t="e">
        <f ca="1">BG$5</f>
        <v>#NAME?</v>
      </c>
      <c r="BH44" s="55" t="s">
        <v>49</v>
      </c>
      <c r="BI44" s="10" t="s">
        <v>7</v>
      </c>
      <c r="BJ44" s="10" t="str">
        <f>BJ5</f>
        <v>Meta 16 - 31-Out-2023</v>
      </c>
      <c r="BK44" s="10" t="str">
        <f t="shared" ref="BK44:BZ44" si="33">BK$5</f>
        <v>16 - 31-Out-2023</v>
      </c>
      <c r="BL44" s="10" t="str">
        <f>BL5</f>
        <v>Meta Mensal</v>
      </c>
      <c r="BM44" s="10">
        <f t="shared" si="33"/>
        <v>45200</v>
      </c>
      <c r="BN44" s="38" t="e">
        <f t="shared" ca="1" si="33"/>
        <v>#NAME?</v>
      </c>
      <c r="BO44" s="38" t="e">
        <f t="shared" ca="1" si="33"/>
        <v>#NAME?</v>
      </c>
      <c r="BP44" s="38" t="e">
        <f t="shared" ca="1" si="33"/>
        <v>#NAME?</v>
      </c>
      <c r="BQ44" s="38" t="e">
        <f t="shared" ca="1" si="33"/>
        <v>#NAME?</v>
      </c>
      <c r="BR44" s="38" t="e">
        <f t="shared" ca="1" si="33"/>
        <v>#NAME?</v>
      </c>
      <c r="BS44" s="38" t="e">
        <f t="shared" ca="1" si="33"/>
        <v>#NAME?</v>
      </c>
      <c r="BT44" s="38" t="e">
        <f t="shared" ca="1" si="33"/>
        <v>#NAME?</v>
      </c>
      <c r="BU44" s="38" t="e">
        <f t="shared" ca="1" si="33"/>
        <v>#NAME?</v>
      </c>
      <c r="BV44" s="38" t="e">
        <f t="shared" ca="1" si="33"/>
        <v>#NAME?</v>
      </c>
      <c r="BW44" s="38" t="e">
        <f t="shared" ca="1" si="33"/>
        <v>#NAME?</v>
      </c>
      <c r="BX44" s="38" t="e">
        <f t="shared" ca="1" si="33"/>
        <v>#NAME?</v>
      </c>
      <c r="BY44" s="38" t="e">
        <f t="shared" ca="1" si="33"/>
        <v>#NAME?</v>
      </c>
      <c r="BZ44" s="38" t="e">
        <f t="shared" ca="1" si="33"/>
        <v>#NAME?</v>
      </c>
    </row>
    <row r="45" spans="1:78" s="21" customFormat="1" x14ac:dyDescent="0.25">
      <c r="A45" s="22" t="s">
        <v>37</v>
      </c>
      <c r="B45" s="414">
        <v>1071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21</v>
      </c>
      <c r="M45" s="24">
        <v>0</v>
      </c>
      <c r="N45" s="24">
        <v>470</v>
      </c>
      <c r="O45" s="414">
        <v>1071</v>
      </c>
      <c r="P45" s="24">
        <v>907</v>
      </c>
      <c r="Q45" s="24">
        <v>1086</v>
      </c>
      <c r="R45" s="24">
        <v>280</v>
      </c>
      <c r="S45" s="24">
        <v>0</v>
      </c>
      <c r="T45" s="24">
        <v>0</v>
      </c>
      <c r="U45" s="24">
        <v>0</v>
      </c>
      <c r="V45" s="24">
        <v>116</v>
      </c>
      <c r="W45" s="24">
        <v>542</v>
      </c>
      <c r="X45" s="24">
        <v>791</v>
      </c>
      <c r="Y45" s="24">
        <v>750</v>
      </c>
      <c r="Z45" s="24">
        <v>614</v>
      </c>
      <c r="AA45" s="24">
        <v>403</v>
      </c>
      <c r="AB45" s="414">
        <v>1071</v>
      </c>
      <c r="AC45" s="24">
        <v>702</v>
      </c>
      <c r="AD45" s="24">
        <v>94</v>
      </c>
      <c r="AE45" s="24">
        <v>504</v>
      </c>
      <c r="AF45" s="24">
        <v>804</v>
      </c>
      <c r="AG45" s="24">
        <v>922</v>
      </c>
      <c r="AH45" s="24">
        <v>625</v>
      </c>
      <c r="AI45" s="24">
        <v>172</v>
      </c>
      <c r="AJ45" s="411">
        <v>1200</v>
      </c>
      <c r="AK45" s="24">
        <v>455</v>
      </c>
      <c r="AL45" s="411">
        <v>1200</v>
      </c>
      <c r="AM45" s="24">
        <v>627</v>
      </c>
      <c r="AN45" s="24">
        <v>806</v>
      </c>
      <c r="AO45" s="24">
        <v>694</v>
      </c>
      <c r="AP45" s="24">
        <v>602</v>
      </c>
      <c r="AQ45" s="24">
        <v>859</v>
      </c>
      <c r="AR45" s="24">
        <v>710</v>
      </c>
      <c r="AS45" s="411">
        <v>1200</v>
      </c>
      <c r="AT45" s="24">
        <v>702</v>
      </c>
      <c r="AU45" s="24">
        <v>623</v>
      </c>
      <c r="AV45" s="24">
        <v>423</v>
      </c>
      <c r="AW45" s="24">
        <v>656</v>
      </c>
      <c r="AX45" s="24">
        <v>623</v>
      </c>
      <c r="AY45" s="24">
        <v>533</v>
      </c>
      <c r="AZ45" s="24">
        <v>556</v>
      </c>
      <c r="BA45" s="24">
        <v>443</v>
      </c>
      <c r="BB45" s="24">
        <f t="shared" ref="BB45:BB50" si="34">BC45-BA45</f>
        <v>82</v>
      </c>
      <c r="BC45" s="24">
        <v>525</v>
      </c>
      <c r="BD45" s="24">
        <v>570</v>
      </c>
      <c r="BE45" s="417">
        <v>581</v>
      </c>
      <c r="BF45" s="24">
        <v>281</v>
      </c>
      <c r="BG45" s="24">
        <f t="shared" ref="BG45:BG51" si="35">BK45+BF45</f>
        <v>674</v>
      </c>
      <c r="BH45" s="25" t="s">
        <v>37</v>
      </c>
      <c r="BI45" s="417">
        <v>1100</v>
      </c>
      <c r="BJ45" s="417">
        <v>568</v>
      </c>
      <c r="BK45" s="24">
        <v>393</v>
      </c>
      <c r="BL45" s="417">
        <f>BI45</f>
        <v>1100</v>
      </c>
      <c r="BM45" s="24">
        <f>BG45</f>
        <v>674</v>
      </c>
      <c r="BN45" s="24">
        <v>505</v>
      </c>
      <c r="BO45" s="24">
        <v>430</v>
      </c>
      <c r="BP45" s="24">
        <v>447</v>
      </c>
      <c r="BQ45" s="24">
        <v>403</v>
      </c>
      <c r="BR45" s="24">
        <v>367</v>
      </c>
      <c r="BS45" s="24">
        <v>418</v>
      </c>
      <c r="BT45" s="24">
        <v>357</v>
      </c>
      <c r="BU45" s="24">
        <v>391</v>
      </c>
      <c r="BV45" s="24">
        <v>452</v>
      </c>
      <c r="BW45" s="24">
        <v>418</v>
      </c>
      <c r="BX45" s="24">
        <v>410</v>
      </c>
      <c r="BY45" s="24">
        <v>430</v>
      </c>
      <c r="BZ45" s="24">
        <v>375</v>
      </c>
    </row>
    <row r="46" spans="1:78" s="21" customFormat="1" x14ac:dyDescent="0.25">
      <c r="A46" s="68" t="s">
        <v>50</v>
      </c>
      <c r="B46" s="415"/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136</v>
      </c>
      <c r="M46" s="24">
        <v>181</v>
      </c>
      <c r="N46" s="24">
        <v>302</v>
      </c>
      <c r="O46" s="415"/>
      <c r="P46" s="24">
        <v>316</v>
      </c>
      <c r="Q46" s="24">
        <v>150</v>
      </c>
      <c r="R46" s="24">
        <v>120</v>
      </c>
      <c r="S46" s="24">
        <v>0</v>
      </c>
      <c r="T46" s="24">
        <v>0</v>
      </c>
      <c r="U46" s="24">
        <v>0</v>
      </c>
      <c r="V46" s="24">
        <v>9</v>
      </c>
      <c r="W46" s="24">
        <v>79</v>
      </c>
      <c r="X46" s="24">
        <v>122</v>
      </c>
      <c r="Y46" s="24">
        <v>109</v>
      </c>
      <c r="Z46" s="24">
        <v>75</v>
      </c>
      <c r="AA46" s="24">
        <v>45</v>
      </c>
      <c r="AB46" s="415"/>
      <c r="AC46" s="24">
        <v>114</v>
      </c>
      <c r="AD46" s="24">
        <v>0</v>
      </c>
      <c r="AE46" s="24">
        <v>92</v>
      </c>
      <c r="AF46" s="24">
        <v>109</v>
      </c>
      <c r="AG46" s="24">
        <v>155</v>
      </c>
      <c r="AH46" s="24">
        <v>83</v>
      </c>
      <c r="AI46" s="24">
        <v>41</v>
      </c>
      <c r="AJ46" s="412"/>
      <c r="AK46" s="24">
        <v>124</v>
      </c>
      <c r="AL46" s="412"/>
      <c r="AM46" s="24">
        <v>165</v>
      </c>
      <c r="AN46" s="24">
        <v>151</v>
      </c>
      <c r="AO46" s="24">
        <v>222</v>
      </c>
      <c r="AP46" s="24">
        <v>170</v>
      </c>
      <c r="AQ46" s="24">
        <v>176</v>
      </c>
      <c r="AR46" s="24">
        <v>181</v>
      </c>
      <c r="AS46" s="412"/>
      <c r="AT46" s="24">
        <v>165</v>
      </c>
      <c r="AU46" s="24">
        <v>163</v>
      </c>
      <c r="AV46" s="24">
        <v>191</v>
      </c>
      <c r="AW46" s="24">
        <v>168</v>
      </c>
      <c r="AX46" s="24">
        <v>166</v>
      </c>
      <c r="AY46" s="24">
        <v>157</v>
      </c>
      <c r="AZ46" s="24">
        <v>163</v>
      </c>
      <c r="BA46" s="24">
        <v>139</v>
      </c>
      <c r="BB46" s="24">
        <f t="shared" si="34"/>
        <v>0</v>
      </c>
      <c r="BC46" s="24">
        <v>139</v>
      </c>
      <c r="BD46" s="24">
        <v>102</v>
      </c>
      <c r="BE46" s="418"/>
      <c r="BF46" s="24">
        <v>40</v>
      </c>
      <c r="BG46" s="24">
        <f t="shared" si="35"/>
        <v>133</v>
      </c>
      <c r="BH46" s="25" t="s">
        <v>51</v>
      </c>
      <c r="BI46" s="418"/>
      <c r="BJ46" s="418"/>
      <c r="BK46" s="24">
        <v>93</v>
      </c>
      <c r="BL46" s="418"/>
      <c r="BM46" s="24">
        <f t="shared" ref="BM46:BM51" si="36">BG46</f>
        <v>133</v>
      </c>
      <c r="BN46" s="24">
        <v>167</v>
      </c>
      <c r="BO46" s="24">
        <v>214</v>
      </c>
      <c r="BP46" s="24">
        <v>171</v>
      </c>
      <c r="BQ46" s="24">
        <v>186</v>
      </c>
      <c r="BR46" s="24">
        <v>145</v>
      </c>
      <c r="BS46" s="24">
        <v>169</v>
      </c>
      <c r="BT46" s="24">
        <v>173</v>
      </c>
      <c r="BU46" s="24">
        <v>127</v>
      </c>
      <c r="BV46" s="24">
        <v>146</v>
      </c>
      <c r="BW46" s="24">
        <v>186</v>
      </c>
      <c r="BX46" s="24">
        <v>154</v>
      </c>
      <c r="BY46" s="24">
        <v>175</v>
      </c>
      <c r="BZ46" s="24">
        <v>155</v>
      </c>
    </row>
    <row r="47" spans="1:78" s="21" customFormat="1" x14ac:dyDescent="0.25">
      <c r="A47" s="22" t="s">
        <v>52</v>
      </c>
      <c r="B47" s="415"/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415"/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200</v>
      </c>
      <c r="Y47" s="24">
        <v>160</v>
      </c>
      <c r="Z47" s="24">
        <v>238</v>
      </c>
      <c r="AA47" s="24">
        <v>113</v>
      </c>
      <c r="AB47" s="415"/>
      <c r="AC47" s="24">
        <v>101</v>
      </c>
      <c r="AD47" s="24">
        <v>0</v>
      </c>
      <c r="AE47" s="24">
        <v>118</v>
      </c>
      <c r="AF47" s="24">
        <v>253</v>
      </c>
      <c r="AG47" s="24">
        <v>253</v>
      </c>
      <c r="AH47" s="24">
        <v>256</v>
      </c>
      <c r="AI47" s="24">
        <v>47</v>
      </c>
      <c r="AJ47" s="412"/>
      <c r="AK47" s="24">
        <v>142</v>
      </c>
      <c r="AL47" s="412"/>
      <c r="AM47" s="24">
        <v>189</v>
      </c>
      <c r="AN47" s="24">
        <v>185</v>
      </c>
      <c r="AO47" s="24">
        <v>215</v>
      </c>
      <c r="AP47" s="24">
        <v>206</v>
      </c>
      <c r="AQ47" s="24">
        <v>214</v>
      </c>
      <c r="AR47" s="24">
        <v>307</v>
      </c>
      <c r="AS47" s="412"/>
      <c r="AT47" s="24">
        <v>197</v>
      </c>
      <c r="AU47" s="24">
        <v>191</v>
      </c>
      <c r="AV47" s="24">
        <v>170</v>
      </c>
      <c r="AW47" s="24">
        <v>182</v>
      </c>
      <c r="AX47" s="24">
        <v>175</v>
      </c>
      <c r="AY47" s="24">
        <v>232</v>
      </c>
      <c r="AZ47" s="24">
        <v>179</v>
      </c>
      <c r="BA47" s="24">
        <v>171</v>
      </c>
      <c r="BB47" s="24">
        <f t="shared" si="34"/>
        <v>0</v>
      </c>
      <c r="BC47" s="24">
        <v>171</v>
      </c>
      <c r="BD47" s="24">
        <v>289</v>
      </c>
      <c r="BE47" s="418"/>
      <c r="BF47" s="24">
        <v>105</v>
      </c>
      <c r="BG47" s="24">
        <f t="shared" si="35"/>
        <v>210</v>
      </c>
      <c r="BH47" s="25" t="s">
        <v>53</v>
      </c>
      <c r="BI47" s="418"/>
      <c r="BJ47" s="418"/>
      <c r="BK47" s="24">
        <v>105</v>
      </c>
      <c r="BL47" s="418"/>
      <c r="BM47" s="24">
        <f t="shared" si="36"/>
        <v>210</v>
      </c>
      <c r="BN47" s="24">
        <v>211</v>
      </c>
      <c r="BO47" s="24">
        <v>223</v>
      </c>
      <c r="BP47" s="24">
        <v>191</v>
      </c>
      <c r="BQ47" s="24">
        <v>180</v>
      </c>
      <c r="BR47" s="24">
        <v>177</v>
      </c>
      <c r="BS47" s="24">
        <v>170</v>
      </c>
      <c r="BT47" s="24">
        <v>170</v>
      </c>
      <c r="BU47" s="24">
        <v>157</v>
      </c>
      <c r="BV47" s="24">
        <v>236</v>
      </c>
      <c r="BW47" s="24">
        <v>182</v>
      </c>
      <c r="BX47" s="24">
        <v>191</v>
      </c>
      <c r="BY47" s="24">
        <v>214</v>
      </c>
      <c r="BZ47" s="24">
        <v>186</v>
      </c>
    </row>
    <row r="48" spans="1:78" s="21" customFormat="1" ht="15" hidden="1" customHeight="1" x14ac:dyDescent="0.25">
      <c r="A48" s="22" t="s">
        <v>54</v>
      </c>
      <c r="B48" s="415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415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415"/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412"/>
      <c r="AK48" s="24"/>
      <c r="AL48" s="412"/>
      <c r="AM48" s="24"/>
      <c r="AN48" s="24"/>
      <c r="AO48" s="24"/>
      <c r="AP48" s="24"/>
      <c r="AQ48" s="24"/>
      <c r="AR48" s="24"/>
      <c r="AS48" s="412"/>
      <c r="AT48" s="24"/>
      <c r="AU48" s="24"/>
      <c r="AV48" s="24"/>
      <c r="AW48" s="24"/>
      <c r="AX48" s="24"/>
      <c r="AY48" s="24"/>
      <c r="AZ48" s="24"/>
      <c r="BA48" s="24"/>
      <c r="BB48" s="24">
        <f t="shared" si="34"/>
        <v>0</v>
      </c>
      <c r="BC48" s="24"/>
      <c r="BD48" s="24"/>
      <c r="BE48" s="418"/>
      <c r="BF48" s="24"/>
      <c r="BG48" s="24">
        <f t="shared" si="35"/>
        <v>0</v>
      </c>
      <c r="BH48" s="25"/>
      <c r="BI48" s="418"/>
      <c r="BJ48" s="418"/>
      <c r="BK48" s="24"/>
      <c r="BL48" s="418"/>
      <c r="BM48" s="24">
        <f t="shared" si="36"/>
        <v>0</v>
      </c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</row>
    <row r="49" spans="1:78" s="21" customFormat="1" x14ac:dyDescent="0.25">
      <c r="A49" s="22" t="s">
        <v>39</v>
      </c>
      <c r="B49" s="415"/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35</v>
      </c>
      <c r="O49" s="415"/>
      <c r="P49" s="24">
        <v>92</v>
      </c>
      <c r="Q49" s="24">
        <v>126</v>
      </c>
      <c r="R49" s="24">
        <v>5</v>
      </c>
      <c r="S49" s="24">
        <v>0</v>
      </c>
      <c r="T49" s="24">
        <v>0</v>
      </c>
      <c r="U49" s="24">
        <v>0</v>
      </c>
      <c r="V49" s="24">
        <v>4</v>
      </c>
      <c r="W49" s="24">
        <v>24</v>
      </c>
      <c r="X49" s="24">
        <v>48</v>
      </c>
      <c r="Y49" s="24">
        <v>0</v>
      </c>
      <c r="Z49" s="24">
        <v>0</v>
      </c>
      <c r="AA49" s="24">
        <v>0</v>
      </c>
      <c r="AB49" s="415"/>
      <c r="AC49" s="24">
        <v>55</v>
      </c>
      <c r="AD49" s="24">
        <v>0</v>
      </c>
      <c r="AE49" s="24">
        <v>61</v>
      </c>
      <c r="AF49" s="24">
        <v>87</v>
      </c>
      <c r="AG49" s="24">
        <v>115</v>
      </c>
      <c r="AH49" s="24">
        <v>101</v>
      </c>
      <c r="AI49" s="24">
        <v>43</v>
      </c>
      <c r="AJ49" s="412"/>
      <c r="AK49" s="24">
        <v>106</v>
      </c>
      <c r="AL49" s="412"/>
      <c r="AM49" s="24">
        <v>149</v>
      </c>
      <c r="AN49" s="24">
        <v>91</v>
      </c>
      <c r="AO49" s="24">
        <v>118</v>
      </c>
      <c r="AP49" s="24">
        <v>103</v>
      </c>
      <c r="AQ49" s="24">
        <v>173</v>
      </c>
      <c r="AR49" s="24">
        <v>138</v>
      </c>
      <c r="AS49" s="412"/>
      <c r="AT49" s="24">
        <v>115</v>
      </c>
      <c r="AU49" s="24">
        <v>116</v>
      </c>
      <c r="AV49" s="24">
        <v>114</v>
      </c>
      <c r="AW49" s="24">
        <v>126</v>
      </c>
      <c r="AX49" s="24">
        <v>88</v>
      </c>
      <c r="AY49" s="24">
        <v>128</v>
      </c>
      <c r="AZ49" s="24">
        <v>152</v>
      </c>
      <c r="BA49" s="24">
        <v>158</v>
      </c>
      <c r="BB49" s="24">
        <f t="shared" si="34"/>
        <v>0</v>
      </c>
      <c r="BC49" s="24">
        <v>158</v>
      </c>
      <c r="BD49" s="24">
        <v>124</v>
      </c>
      <c r="BE49" s="418"/>
      <c r="BF49" s="24">
        <v>40</v>
      </c>
      <c r="BG49" s="24">
        <f t="shared" si="35"/>
        <v>128</v>
      </c>
      <c r="BH49" s="25" t="s">
        <v>39</v>
      </c>
      <c r="BI49" s="418"/>
      <c r="BJ49" s="418"/>
      <c r="BK49" s="24">
        <v>88</v>
      </c>
      <c r="BL49" s="418"/>
      <c r="BM49" s="24">
        <f t="shared" si="36"/>
        <v>128</v>
      </c>
      <c r="BN49" s="24">
        <v>158</v>
      </c>
      <c r="BO49" s="24">
        <v>184</v>
      </c>
      <c r="BP49" s="24">
        <v>178</v>
      </c>
      <c r="BQ49" s="24">
        <v>158</v>
      </c>
      <c r="BR49" s="24">
        <v>133</v>
      </c>
      <c r="BS49" s="24">
        <v>118</v>
      </c>
      <c r="BT49" s="24">
        <v>175</v>
      </c>
      <c r="BU49" s="24">
        <v>134</v>
      </c>
      <c r="BV49" s="24">
        <v>176</v>
      </c>
      <c r="BW49" s="24">
        <v>178</v>
      </c>
      <c r="BX49" s="24">
        <v>154</v>
      </c>
      <c r="BY49" s="24">
        <v>142</v>
      </c>
      <c r="BZ49" s="24">
        <v>107</v>
      </c>
    </row>
    <row r="50" spans="1:78" s="21" customFormat="1" x14ac:dyDescent="0.25">
      <c r="A50" s="22" t="s">
        <v>55</v>
      </c>
      <c r="B50" s="416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416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416"/>
      <c r="AC50" s="24" t="s">
        <v>56</v>
      </c>
      <c r="AD50" s="24" t="s">
        <v>56</v>
      </c>
      <c r="AE50" s="24" t="s">
        <v>56</v>
      </c>
      <c r="AF50" s="24" t="s">
        <v>56</v>
      </c>
      <c r="AG50" s="24" t="s">
        <v>56</v>
      </c>
      <c r="AH50" s="24" t="s">
        <v>56</v>
      </c>
      <c r="AI50" s="24" t="s">
        <v>56</v>
      </c>
      <c r="AJ50" s="413"/>
      <c r="AK50" s="24">
        <v>44</v>
      </c>
      <c r="AL50" s="413"/>
      <c r="AM50" s="24">
        <v>44</v>
      </c>
      <c r="AN50" s="24">
        <v>19</v>
      </c>
      <c r="AO50" s="24">
        <v>19</v>
      </c>
      <c r="AP50" s="24">
        <v>59</v>
      </c>
      <c r="AQ50" s="24">
        <v>35</v>
      </c>
      <c r="AR50" s="24">
        <v>32</v>
      </c>
      <c r="AS50" s="412"/>
      <c r="AT50" s="24">
        <v>41</v>
      </c>
      <c r="AU50" s="24">
        <v>36</v>
      </c>
      <c r="AV50" s="24">
        <v>53</v>
      </c>
      <c r="AW50" s="24">
        <v>44</v>
      </c>
      <c r="AX50" s="24">
        <v>33</v>
      </c>
      <c r="AY50" s="24">
        <v>52</v>
      </c>
      <c r="AZ50" s="24">
        <v>34</v>
      </c>
      <c r="BA50" s="24">
        <v>30</v>
      </c>
      <c r="BB50" s="24">
        <f t="shared" si="34"/>
        <v>40</v>
      </c>
      <c r="BC50" s="24">
        <v>70</v>
      </c>
      <c r="BD50" s="24">
        <v>74</v>
      </c>
      <c r="BE50" s="418"/>
      <c r="BF50" s="24">
        <v>49</v>
      </c>
      <c r="BG50" s="24">
        <f t="shared" si="35"/>
        <v>94</v>
      </c>
      <c r="BH50" s="25" t="s">
        <v>57</v>
      </c>
      <c r="BI50" s="418"/>
      <c r="BJ50" s="418"/>
      <c r="BK50" s="24">
        <v>45</v>
      </c>
      <c r="BL50" s="418"/>
      <c r="BM50" s="24">
        <f t="shared" si="36"/>
        <v>94</v>
      </c>
      <c r="BN50" s="24">
        <v>44</v>
      </c>
      <c r="BO50" s="24">
        <v>66</v>
      </c>
      <c r="BP50" s="24">
        <v>71</v>
      </c>
      <c r="BQ50" s="24">
        <v>71</v>
      </c>
      <c r="BR50" s="24">
        <v>75</v>
      </c>
      <c r="BS50" s="24">
        <v>103</v>
      </c>
      <c r="BT50" s="24">
        <v>36</v>
      </c>
      <c r="BU50" s="24">
        <v>62</v>
      </c>
      <c r="BV50" s="24">
        <v>94</v>
      </c>
      <c r="BW50" s="24">
        <v>62</v>
      </c>
      <c r="BX50" s="24">
        <v>30</v>
      </c>
      <c r="BY50" s="24">
        <v>63</v>
      </c>
      <c r="BZ50" s="24">
        <v>72</v>
      </c>
    </row>
    <row r="51" spans="1:78" s="21" customFormat="1" x14ac:dyDescent="0.25">
      <c r="A51" s="22"/>
      <c r="B51" s="18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18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18"/>
      <c r="AC51" s="24"/>
      <c r="AD51" s="24"/>
      <c r="AE51" s="24"/>
      <c r="AF51" s="24"/>
      <c r="AG51" s="24"/>
      <c r="AH51" s="24"/>
      <c r="AI51" s="24"/>
      <c r="AJ51" s="19"/>
      <c r="AK51" s="24"/>
      <c r="AL51" s="19"/>
      <c r="AM51" s="24"/>
      <c r="AN51" s="24"/>
      <c r="AO51" s="24"/>
      <c r="AP51" s="24"/>
      <c r="AQ51" s="24"/>
      <c r="AR51" s="24"/>
      <c r="AS51" s="413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419"/>
      <c r="BF51" s="24"/>
      <c r="BG51" s="24">
        <f t="shared" si="35"/>
        <v>0</v>
      </c>
      <c r="BH51" s="25" t="s">
        <v>58</v>
      </c>
      <c r="BI51" s="419"/>
      <c r="BJ51" s="419"/>
      <c r="BK51" s="24">
        <v>0</v>
      </c>
      <c r="BL51" s="419"/>
      <c r="BM51" s="24">
        <f t="shared" si="36"/>
        <v>0</v>
      </c>
      <c r="BN51" s="24">
        <v>3</v>
      </c>
      <c r="BO51" s="24">
        <v>121</v>
      </c>
      <c r="BP51" s="24">
        <v>186</v>
      </c>
      <c r="BQ51" s="24">
        <v>183</v>
      </c>
      <c r="BR51" s="24">
        <v>207</v>
      </c>
      <c r="BS51" s="24">
        <v>218</v>
      </c>
      <c r="BT51" s="24">
        <v>260</v>
      </c>
      <c r="BU51" s="24">
        <v>244</v>
      </c>
      <c r="BV51" s="24">
        <v>303</v>
      </c>
      <c r="BW51" s="24">
        <v>251</v>
      </c>
      <c r="BX51" s="24">
        <v>238</v>
      </c>
      <c r="BY51" s="24">
        <v>357</v>
      </c>
      <c r="BZ51" s="24">
        <v>363</v>
      </c>
    </row>
    <row r="52" spans="1:78" s="49" customFormat="1" x14ac:dyDescent="0.25">
      <c r="A52" s="58" t="s">
        <v>33</v>
      </c>
      <c r="B52" s="69">
        <v>1071</v>
      </c>
      <c r="C52" s="69">
        <v>0</v>
      </c>
      <c r="D52" s="69">
        <v>0</v>
      </c>
      <c r="E52" s="69">
        <v>0</v>
      </c>
      <c r="F52" s="69">
        <v>0</v>
      </c>
      <c r="G52" s="69">
        <v>0</v>
      </c>
      <c r="H52" s="69">
        <v>0</v>
      </c>
      <c r="I52" s="69">
        <v>0</v>
      </c>
      <c r="J52" s="69">
        <v>0</v>
      </c>
      <c r="K52" s="69">
        <v>0</v>
      </c>
      <c r="L52" s="69">
        <v>157</v>
      </c>
      <c r="M52" s="69">
        <v>181</v>
      </c>
      <c r="N52" s="69">
        <v>807</v>
      </c>
      <c r="O52" s="69">
        <v>1071</v>
      </c>
      <c r="P52" s="69">
        <v>1315</v>
      </c>
      <c r="Q52" s="69">
        <v>1362</v>
      </c>
      <c r="R52" s="69">
        <v>405</v>
      </c>
      <c r="S52" s="69">
        <v>0</v>
      </c>
      <c r="T52" s="69">
        <v>0</v>
      </c>
      <c r="U52" s="69">
        <v>0</v>
      </c>
      <c r="V52" s="69">
        <v>129</v>
      </c>
      <c r="W52" s="69">
        <v>645</v>
      </c>
      <c r="X52" s="69">
        <v>1161</v>
      </c>
      <c r="Y52" s="69">
        <v>1019</v>
      </c>
      <c r="Z52" s="69">
        <v>927</v>
      </c>
      <c r="AA52" s="69">
        <v>561</v>
      </c>
      <c r="AB52" s="69">
        <v>1071</v>
      </c>
      <c r="AC52" s="69">
        <v>972</v>
      </c>
      <c r="AD52" s="69">
        <v>94</v>
      </c>
      <c r="AE52" s="69">
        <v>775</v>
      </c>
      <c r="AF52" s="69">
        <v>1253</v>
      </c>
      <c r="AG52" s="69">
        <v>1445</v>
      </c>
      <c r="AH52" s="69">
        <v>1065</v>
      </c>
      <c r="AI52" s="69">
        <v>303</v>
      </c>
      <c r="AJ52" s="69">
        <v>1200</v>
      </c>
      <c r="AK52" s="69">
        <v>871</v>
      </c>
      <c r="AL52" s="69">
        <v>1200</v>
      </c>
      <c r="AM52" s="69">
        <v>1174</v>
      </c>
      <c r="AN52" s="69">
        <v>1252</v>
      </c>
      <c r="AO52" s="69">
        <v>1268</v>
      </c>
      <c r="AP52" s="69">
        <v>1140</v>
      </c>
      <c r="AQ52" s="69">
        <v>1457</v>
      </c>
      <c r="AR52" s="69">
        <v>1368</v>
      </c>
      <c r="AS52" s="69">
        <v>1200</v>
      </c>
      <c r="AT52" s="69">
        <f t="shared" ref="AT52:BD52" si="37">SUM(AT45:AT50)</f>
        <v>1220</v>
      </c>
      <c r="AU52" s="69">
        <f t="shared" si="37"/>
        <v>1129</v>
      </c>
      <c r="AV52" s="69">
        <f t="shared" si="37"/>
        <v>951</v>
      </c>
      <c r="AW52" s="69">
        <f t="shared" si="37"/>
        <v>1176</v>
      </c>
      <c r="AX52" s="69">
        <f t="shared" si="37"/>
        <v>1085</v>
      </c>
      <c r="AY52" s="69">
        <f t="shared" si="37"/>
        <v>1102</v>
      </c>
      <c r="AZ52" s="69">
        <f t="shared" si="37"/>
        <v>1084</v>
      </c>
      <c r="BA52" s="69">
        <f t="shared" si="37"/>
        <v>941</v>
      </c>
      <c r="BB52" s="69">
        <f t="shared" si="37"/>
        <v>122</v>
      </c>
      <c r="BC52" s="69">
        <f t="shared" si="37"/>
        <v>1063</v>
      </c>
      <c r="BD52" s="69">
        <f t="shared" si="37"/>
        <v>1159</v>
      </c>
      <c r="BE52" s="69">
        <v>581</v>
      </c>
      <c r="BF52" s="69">
        <f>SUM(BF45:BF50)</f>
        <v>515</v>
      </c>
      <c r="BG52" s="69">
        <f>SUM(BG45:BG50)</f>
        <v>1239</v>
      </c>
      <c r="BH52" s="70" t="s">
        <v>33</v>
      </c>
      <c r="BI52" s="71">
        <f>SUM(BI45)</f>
        <v>1100</v>
      </c>
      <c r="BJ52" s="71">
        <f>SUM(BJ45)</f>
        <v>568</v>
      </c>
      <c r="BK52" s="71">
        <f t="shared" ref="BK52:BZ52" si="38">SUM(BK45:BK51)</f>
        <v>724</v>
      </c>
      <c r="BL52" s="71">
        <f>BI52</f>
        <v>1100</v>
      </c>
      <c r="BM52" s="71">
        <f t="shared" si="38"/>
        <v>1239</v>
      </c>
      <c r="BN52" s="71">
        <f t="shared" si="38"/>
        <v>1088</v>
      </c>
      <c r="BO52" s="71">
        <f t="shared" si="38"/>
        <v>1238</v>
      </c>
      <c r="BP52" s="71">
        <f t="shared" si="38"/>
        <v>1244</v>
      </c>
      <c r="BQ52" s="71">
        <f t="shared" si="38"/>
        <v>1181</v>
      </c>
      <c r="BR52" s="71">
        <f t="shared" si="38"/>
        <v>1104</v>
      </c>
      <c r="BS52" s="71">
        <f t="shared" si="38"/>
        <v>1196</v>
      </c>
      <c r="BT52" s="71">
        <f t="shared" si="38"/>
        <v>1171</v>
      </c>
      <c r="BU52" s="71">
        <f t="shared" si="38"/>
        <v>1115</v>
      </c>
      <c r="BV52" s="71">
        <f t="shared" si="38"/>
        <v>1407</v>
      </c>
      <c r="BW52" s="71">
        <f t="shared" si="38"/>
        <v>1277</v>
      </c>
      <c r="BX52" s="71">
        <f t="shared" si="38"/>
        <v>1177</v>
      </c>
      <c r="BY52" s="71">
        <f t="shared" si="38"/>
        <v>1381</v>
      </c>
      <c r="BZ52" s="71">
        <f t="shared" si="38"/>
        <v>1258</v>
      </c>
    </row>
    <row r="53" spans="1:78" x14ac:dyDescent="0.25">
      <c r="A53" s="72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4"/>
      <c r="AK53" s="73"/>
      <c r="AL53" s="74"/>
      <c r="AM53" s="73"/>
      <c r="AN53" s="73"/>
      <c r="AO53" s="73"/>
      <c r="AP53" s="73"/>
      <c r="AQ53" s="73"/>
      <c r="AR53" s="73"/>
      <c r="AS53" s="74"/>
      <c r="AT53" s="73"/>
      <c r="AU53" s="73"/>
      <c r="AV53" s="73"/>
      <c r="AW53" s="73"/>
      <c r="AX53" s="73"/>
      <c r="AY53" s="73"/>
      <c r="AZ53" s="73"/>
      <c r="BA53" s="74"/>
      <c r="BB53" s="74"/>
      <c r="BC53" s="73"/>
      <c r="BD53" s="73"/>
      <c r="BE53" s="73"/>
      <c r="BF53" s="73"/>
      <c r="BG53" s="73"/>
      <c r="BH53" s="72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3"/>
    </row>
    <row r="54" spans="1:78" s="52" customFormat="1" ht="25.5" x14ac:dyDescent="0.25">
      <c r="A54" s="32" t="s">
        <v>59</v>
      </c>
      <c r="B54" s="33" t="s">
        <v>7</v>
      </c>
      <c r="C54" s="34">
        <v>43831</v>
      </c>
      <c r="D54" s="34">
        <v>43862</v>
      </c>
      <c r="E54" s="34">
        <v>43891</v>
      </c>
      <c r="F54" s="34">
        <v>43922</v>
      </c>
      <c r="G54" s="34">
        <v>43952</v>
      </c>
      <c r="H54" s="34">
        <v>43983</v>
      </c>
      <c r="I54" s="34">
        <v>44013</v>
      </c>
      <c r="J54" s="34">
        <v>44044</v>
      </c>
      <c r="K54" s="34">
        <v>44075</v>
      </c>
      <c r="L54" s="34">
        <v>44105</v>
      </c>
      <c r="M54" s="34">
        <v>44136</v>
      </c>
      <c r="N54" s="34">
        <v>44166</v>
      </c>
      <c r="O54" s="33" t="s">
        <v>7</v>
      </c>
      <c r="P54" s="34">
        <v>44197</v>
      </c>
      <c r="Q54" s="34">
        <v>44228</v>
      </c>
      <c r="R54" s="34">
        <v>44256</v>
      </c>
      <c r="S54" s="34">
        <v>44287</v>
      </c>
      <c r="T54" s="34">
        <v>44317</v>
      </c>
      <c r="U54" s="34">
        <v>44348</v>
      </c>
      <c r="V54" s="34">
        <v>44378</v>
      </c>
      <c r="W54" s="34">
        <v>44409</v>
      </c>
      <c r="X54" s="34">
        <v>44440</v>
      </c>
      <c r="Y54" s="34">
        <v>44470</v>
      </c>
      <c r="Z54" s="34">
        <v>44501</v>
      </c>
      <c r="AA54" s="34">
        <v>44531</v>
      </c>
      <c r="AB54" s="33" t="s">
        <v>7</v>
      </c>
      <c r="AC54" s="34">
        <v>44562</v>
      </c>
      <c r="AD54" s="34">
        <v>44593</v>
      </c>
      <c r="AE54" s="34">
        <v>44621</v>
      </c>
      <c r="AF54" s="34">
        <v>44652</v>
      </c>
      <c r="AG54" s="34">
        <v>44682</v>
      </c>
      <c r="AH54" s="34">
        <v>44713</v>
      </c>
      <c r="AI54" s="34" t="s">
        <v>8</v>
      </c>
      <c r="AJ54" s="35" t="s">
        <v>7</v>
      </c>
      <c r="AK54" s="34" t="s">
        <v>10</v>
      </c>
      <c r="AL54" s="35" t="s">
        <v>7</v>
      </c>
      <c r="AM54" s="34">
        <v>44743</v>
      </c>
      <c r="AN54" s="34">
        <v>44774</v>
      </c>
      <c r="AO54" s="34">
        <v>44805</v>
      </c>
      <c r="AP54" s="34">
        <v>44835</v>
      </c>
      <c r="AQ54" s="34">
        <v>44866</v>
      </c>
      <c r="AR54" s="34">
        <v>44896</v>
      </c>
      <c r="AS54" s="35" t="s">
        <v>7</v>
      </c>
      <c r="AT54" s="34" t="e">
        <f t="shared" ref="AT54:BD54" ca="1" si="39">AT$5</f>
        <v>#NAME?</v>
      </c>
      <c r="AU54" s="34" t="e">
        <f t="shared" ca="1" si="39"/>
        <v>#NAME?</v>
      </c>
      <c r="AV54" s="34" t="e">
        <f t="shared" ca="1" si="39"/>
        <v>#NAME?</v>
      </c>
      <c r="AW54" s="34" t="e">
        <f t="shared" ca="1" si="39"/>
        <v>#NAME?</v>
      </c>
      <c r="AX54" s="34" t="e">
        <f t="shared" ca="1" si="39"/>
        <v>#NAME?</v>
      </c>
      <c r="AY54" s="34" t="e">
        <f t="shared" ca="1" si="39"/>
        <v>#NAME?</v>
      </c>
      <c r="AZ54" s="34" t="e">
        <f t="shared" ca="1" si="39"/>
        <v>#NAME?</v>
      </c>
      <c r="BA54" s="35" t="str">
        <f t="shared" si="39"/>
        <v>1 - 24 de Ago-23</v>
      </c>
      <c r="BB54" s="35" t="str">
        <f t="shared" si="39"/>
        <v>24 - 31 de Ago-23</v>
      </c>
      <c r="BC54" s="34" t="e">
        <f t="shared" ca="1" si="39"/>
        <v>#NAME?</v>
      </c>
      <c r="BD54" s="34" t="e">
        <f t="shared" ca="1" si="39"/>
        <v>#NAME?</v>
      </c>
      <c r="BE54" s="36" t="s">
        <v>14</v>
      </c>
      <c r="BF54" s="34" t="str">
        <f>BF$5</f>
        <v>01 - 15-Out-2023</v>
      </c>
      <c r="BG54" s="34" t="e">
        <f ca="1">BG$5</f>
        <v>#NAME?</v>
      </c>
      <c r="BH54" s="55" t="s">
        <v>60</v>
      </c>
      <c r="BI54" s="10" t="s">
        <v>7</v>
      </c>
      <c r="BJ54" s="10" t="str">
        <f>BJ5</f>
        <v>Meta 16 - 31-Out-2023</v>
      </c>
      <c r="BK54" s="10" t="str">
        <f t="shared" ref="BK54:BZ54" si="40">BK$5</f>
        <v>16 - 31-Out-2023</v>
      </c>
      <c r="BL54" s="10" t="str">
        <f>BL5</f>
        <v>Meta Mensal</v>
      </c>
      <c r="BM54" s="10">
        <f t="shared" si="40"/>
        <v>45200</v>
      </c>
      <c r="BN54" s="38" t="e">
        <f t="shared" ca="1" si="40"/>
        <v>#NAME?</v>
      </c>
      <c r="BO54" s="38" t="e">
        <f t="shared" ca="1" si="40"/>
        <v>#NAME?</v>
      </c>
      <c r="BP54" s="38" t="e">
        <f t="shared" ca="1" si="40"/>
        <v>#NAME?</v>
      </c>
      <c r="BQ54" s="38" t="e">
        <f t="shared" ca="1" si="40"/>
        <v>#NAME?</v>
      </c>
      <c r="BR54" s="38" t="e">
        <f t="shared" ca="1" si="40"/>
        <v>#NAME?</v>
      </c>
      <c r="BS54" s="38" t="e">
        <f t="shared" ca="1" si="40"/>
        <v>#NAME?</v>
      </c>
      <c r="BT54" s="38" t="e">
        <f t="shared" ca="1" si="40"/>
        <v>#NAME?</v>
      </c>
      <c r="BU54" s="38" t="e">
        <f t="shared" ca="1" si="40"/>
        <v>#NAME?</v>
      </c>
      <c r="BV54" s="38" t="e">
        <f t="shared" ca="1" si="40"/>
        <v>#NAME?</v>
      </c>
      <c r="BW54" s="38" t="e">
        <f t="shared" ca="1" si="40"/>
        <v>#NAME?</v>
      </c>
      <c r="BX54" s="38" t="e">
        <f t="shared" ca="1" si="40"/>
        <v>#NAME?</v>
      </c>
      <c r="BY54" s="38" t="e">
        <f t="shared" ca="1" si="40"/>
        <v>#NAME?</v>
      </c>
      <c r="BZ54" s="38" t="e">
        <f t="shared" ca="1" si="40"/>
        <v>#NAME?</v>
      </c>
    </row>
    <row r="55" spans="1:78" s="21" customFormat="1" x14ac:dyDescent="0.25">
      <c r="A55" s="20" t="s">
        <v>61</v>
      </c>
      <c r="B55" s="414">
        <v>500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200</v>
      </c>
      <c r="M55" s="23">
        <v>206</v>
      </c>
      <c r="N55" s="23">
        <v>860</v>
      </c>
      <c r="O55" s="414">
        <v>500</v>
      </c>
      <c r="P55" s="23">
        <v>933</v>
      </c>
      <c r="Q55" s="23">
        <v>724</v>
      </c>
      <c r="R55" s="23">
        <v>319</v>
      </c>
      <c r="S55" s="23">
        <v>0</v>
      </c>
      <c r="T55" s="23">
        <v>0</v>
      </c>
      <c r="U55" s="23">
        <v>0</v>
      </c>
      <c r="V55" s="23">
        <v>129</v>
      </c>
      <c r="W55" s="23">
        <v>709</v>
      </c>
      <c r="X55" s="23">
        <v>683</v>
      </c>
      <c r="Y55" s="23">
        <v>798</v>
      </c>
      <c r="Z55" s="23">
        <v>700</v>
      </c>
      <c r="AA55" s="23">
        <v>572</v>
      </c>
      <c r="AB55" s="414">
        <v>500</v>
      </c>
      <c r="AC55" s="23">
        <v>685</v>
      </c>
      <c r="AD55" s="23">
        <v>51</v>
      </c>
      <c r="AE55" s="23">
        <v>618</v>
      </c>
      <c r="AF55" s="23">
        <v>877</v>
      </c>
      <c r="AG55" s="23">
        <v>1021</v>
      </c>
      <c r="AH55" s="23">
        <v>716</v>
      </c>
      <c r="AI55" s="23">
        <v>245</v>
      </c>
      <c r="AJ55" s="411">
        <v>800</v>
      </c>
      <c r="AK55" s="23">
        <v>706</v>
      </c>
      <c r="AL55" s="411">
        <v>800</v>
      </c>
      <c r="AM55" s="23">
        <v>951</v>
      </c>
      <c r="AN55" s="23">
        <v>925</v>
      </c>
      <c r="AO55" s="23">
        <v>941</v>
      </c>
      <c r="AP55" s="23">
        <v>991</v>
      </c>
      <c r="AQ55" s="23">
        <v>1201</v>
      </c>
      <c r="AR55" s="23">
        <v>1145</v>
      </c>
      <c r="AS55" s="411">
        <v>800</v>
      </c>
      <c r="AT55" s="23">
        <v>991</v>
      </c>
      <c r="AU55" s="23">
        <v>947</v>
      </c>
      <c r="AV55" s="23">
        <v>609</v>
      </c>
      <c r="AW55" s="23">
        <v>961</v>
      </c>
      <c r="AX55" s="23">
        <v>897</v>
      </c>
      <c r="AY55" s="23">
        <v>939</v>
      </c>
      <c r="AZ55" s="23">
        <v>970</v>
      </c>
      <c r="BA55" s="23">
        <v>929</v>
      </c>
      <c r="BB55" s="23">
        <f>BC55-BA55</f>
        <v>174</v>
      </c>
      <c r="BC55" s="23">
        <v>1103</v>
      </c>
      <c r="BD55" s="23">
        <v>1127</v>
      </c>
      <c r="BE55" s="408">
        <v>387</v>
      </c>
      <c r="BF55" s="23">
        <v>451</v>
      </c>
      <c r="BG55" s="23">
        <f>BK55+BF55</f>
        <v>1107</v>
      </c>
      <c r="BH55" s="75" t="s">
        <v>61</v>
      </c>
      <c r="BI55" s="408">
        <v>800</v>
      </c>
      <c r="BJ55" s="408">
        <v>413</v>
      </c>
      <c r="BK55" s="23">
        <v>656</v>
      </c>
      <c r="BL55" s="408">
        <f>BI55</f>
        <v>800</v>
      </c>
      <c r="BM55" s="23">
        <f>BG55</f>
        <v>1107</v>
      </c>
      <c r="BN55" s="23">
        <v>853</v>
      </c>
      <c r="BO55" s="23">
        <v>855</v>
      </c>
      <c r="BP55" s="23">
        <v>882</v>
      </c>
      <c r="BQ55" s="23">
        <v>896</v>
      </c>
      <c r="BR55" s="23">
        <v>827</v>
      </c>
      <c r="BS55" s="23">
        <v>861</v>
      </c>
      <c r="BT55" s="23">
        <v>857</v>
      </c>
      <c r="BU55" s="23">
        <v>677</v>
      </c>
      <c r="BV55" s="23">
        <v>924</v>
      </c>
      <c r="BW55" s="23">
        <v>883</v>
      </c>
      <c r="BX55" s="23">
        <v>822</v>
      </c>
      <c r="BY55" s="23">
        <v>905</v>
      </c>
      <c r="BZ55" s="23">
        <v>813</v>
      </c>
    </row>
    <row r="56" spans="1:78" s="21" customFormat="1" x14ac:dyDescent="0.25">
      <c r="A56" s="76" t="s">
        <v>62</v>
      </c>
      <c r="B56" s="415"/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29</v>
      </c>
      <c r="M56" s="23">
        <v>300</v>
      </c>
      <c r="N56" s="23">
        <v>366</v>
      </c>
      <c r="O56" s="415"/>
      <c r="P56" s="23">
        <v>477</v>
      </c>
      <c r="Q56" s="23">
        <v>622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85</v>
      </c>
      <c r="X56" s="23">
        <v>58</v>
      </c>
      <c r="Y56" s="23">
        <v>240</v>
      </c>
      <c r="Z56" s="23">
        <v>162</v>
      </c>
      <c r="AA56" s="23">
        <v>175</v>
      </c>
      <c r="AB56" s="415"/>
      <c r="AC56" s="23">
        <v>0</v>
      </c>
      <c r="AD56" s="23">
        <v>0</v>
      </c>
      <c r="AE56" s="23">
        <v>280</v>
      </c>
      <c r="AF56" s="23">
        <v>163</v>
      </c>
      <c r="AG56" s="23">
        <v>265</v>
      </c>
      <c r="AH56" s="23">
        <v>182</v>
      </c>
      <c r="AI56" s="23">
        <v>36</v>
      </c>
      <c r="AJ56" s="412"/>
      <c r="AK56" s="23"/>
      <c r="AL56" s="412"/>
      <c r="AM56" s="23">
        <v>160</v>
      </c>
      <c r="AN56" s="23"/>
      <c r="AO56" s="23"/>
      <c r="AP56" s="23"/>
      <c r="AQ56" s="23"/>
      <c r="AR56" s="23">
        <v>173</v>
      </c>
      <c r="AS56" s="412"/>
      <c r="AT56" s="23">
        <v>48</v>
      </c>
      <c r="AU56" s="23">
        <v>0</v>
      </c>
      <c r="AV56" s="23">
        <v>96</v>
      </c>
      <c r="AW56" s="23">
        <v>58</v>
      </c>
      <c r="AX56" s="23">
        <v>80</v>
      </c>
      <c r="AY56" s="23">
        <v>10</v>
      </c>
      <c r="AZ56" s="23">
        <v>63</v>
      </c>
      <c r="BA56" s="23">
        <v>63</v>
      </c>
      <c r="BB56" s="23">
        <v>0</v>
      </c>
      <c r="BC56" s="23">
        <v>63</v>
      </c>
      <c r="BD56" s="23">
        <v>46</v>
      </c>
      <c r="BE56" s="409"/>
      <c r="BF56" s="23">
        <v>27</v>
      </c>
      <c r="BG56" s="23">
        <f>BK56+BF56</f>
        <v>27</v>
      </c>
      <c r="BH56" s="76" t="s">
        <v>62</v>
      </c>
      <c r="BI56" s="409"/>
      <c r="BJ56" s="409"/>
      <c r="BK56" s="23">
        <v>0</v>
      </c>
      <c r="BL56" s="409"/>
      <c r="BM56" s="23">
        <v>0</v>
      </c>
      <c r="BN56" s="23">
        <v>58</v>
      </c>
      <c r="BO56" s="23">
        <v>63</v>
      </c>
      <c r="BP56" s="23">
        <v>39</v>
      </c>
      <c r="BQ56" s="23">
        <v>81</v>
      </c>
      <c r="BR56" s="23">
        <v>53</v>
      </c>
      <c r="BS56" s="23">
        <v>27</v>
      </c>
      <c r="BT56" s="23">
        <v>43</v>
      </c>
      <c r="BU56" s="23">
        <v>89</v>
      </c>
      <c r="BV56" s="23">
        <v>48</v>
      </c>
      <c r="BW56" s="23">
        <v>51</v>
      </c>
      <c r="BX56" s="23">
        <v>28</v>
      </c>
      <c r="BY56" s="23">
        <v>1</v>
      </c>
      <c r="BZ56" s="23">
        <v>20</v>
      </c>
    </row>
    <row r="57" spans="1:78" s="21" customFormat="1" ht="15" customHeight="1" x14ac:dyDescent="0.25">
      <c r="A57" s="76"/>
      <c r="B57" s="415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415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415"/>
      <c r="AC57" s="23"/>
      <c r="AD57" s="23"/>
      <c r="AE57" s="23"/>
      <c r="AF57" s="23"/>
      <c r="AG57" s="23"/>
      <c r="AH57" s="23"/>
      <c r="AI57" s="23"/>
      <c r="AJ57" s="412"/>
      <c r="AK57" s="23"/>
      <c r="AL57" s="412"/>
      <c r="AM57" s="23"/>
      <c r="AN57" s="23"/>
      <c r="AO57" s="23"/>
      <c r="AP57" s="23"/>
      <c r="AQ57" s="23"/>
      <c r="AR57" s="77"/>
      <c r="AS57" s="412"/>
      <c r="AT57" s="77"/>
      <c r="AU57" s="77"/>
      <c r="AV57" s="23"/>
      <c r="AW57" s="77"/>
      <c r="AX57" s="77"/>
      <c r="AY57" s="77"/>
      <c r="AZ57" s="23"/>
      <c r="BA57" s="23"/>
      <c r="BB57" s="23"/>
      <c r="BC57" s="23"/>
      <c r="BD57" s="23"/>
      <c r="BE57" s="409"/>
      <c r="BF57" s="23"/>
      <c r="BG57" s="23"/>
      <c r="BH57" s="75" t="s">
        <v>63</v>
      </c>
      <c r="BI57" s="409"/>
      <c r="BJ57" s="409"/>
      <c r="BK57" s="23"/>
      <c r="BL57" s="409"/>
      <c r="BM57" s="23"/>
      <c r="BN57" s="23">
        <v>0</v>
      </c>
      <c r="BO57" s="23">
        <v>6</v>
      </c>
      <c r="BP57" s="23">
        <v>16</v>
      </c>
      <c r="BQ57" s="23">
        <v>12</v>
      </c>
      <c r="BR57" s="23">
        <v>15</v>
      </c>
      <c r="BS57" s="23">
        <v>26</v>
      </c>
      <c r="BT57" s="23">
        <v>29</v>
      </c>
      <c r="BU57" s="23">
        <v>39</v>
      </c>
      <c r="BV57" s="23">
        <v>29</v>
      </c>
      <c r="BW57" s="23">
        <v>30</v>
      </c>
      <c r="BX57" s="23">
        <v>31</v>
      </c>
      <c r="BY57" s="23">
        <v>36</v>
      </c>
      <c r="BZ57" s="23">
        <v>34</v>
      </c>
    </row>
    <row r="58" spans="1:78" s="21" customFormat="1" ht="15" customHeight="1" x14ac:dyDescent="0.25">
      <c r="A58" s="76" t="s">
        <v>64</v>
      </c>
      <c r="B58" s="415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415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415"/>
      <c r="AC58" s="23" t="s">
        <v>56</v>
      </c>
      <c r="AD58" s="23" t="s">
        <v>56</v>
      </c>
      <c r="AE58" s="23" t="s">
        <v>56</v>
      </c>
      <c r="AF58" s="23" t="s">
        <v>56</v>
      </c>
      <c r="AG58" s="23" t="s">
        <v>56</v>
      </c>
      <c r="AH58" s="23" t="s">
        <v>56</v>
      </c>
      <c r="AI58" s="23" t="s">
        <v>56</v>
      </c>
      <c r="AJ58" s="412"/>
      <c r="AK58" s="408" t="s">
        <v>65</v>
      </c>
      <c r="AL58" s="412"/>
      <c r="AM58" s="23" t="s">
        <v>56</v>
      </c>
      <c r="AN58" s="408" t="s">
        <v>65</v>
      </c>
      <c r="AO58" s="408" t="s">
        <v>65</v>
      </c>
      <c r="AP58" s="408" t="s">
        <v>65</v>
      </c>
      <c r="AQ58" s="408" t="s">
        <v>65</v>
      </c>
      <c r="AR58" s="403" t="s">
        <v>66</v>
      </c>
      <c r="AS58" s="412"/>
      <c r="AT58" s="403" t="s">
        <v>67</v>
      </c>
      <c r="AU58" s="403" t="s">
        <v>68</v>
      </c>
      <c r="AV58" s="78" t="s">
        <v>69</v>
      </c>
      <c r="AW58" s="403" t="s">
        <v>68</v>
      </c>
      <c r="AX58" s="403" t="s">
        <v>68</v>
      </c>
      <c r="AY58" s="403" t="s">
        <v>70</v>
      </c>
      <c r="AZ58" s="78" t="s">
        <v>71</v>
      </c>
      <c r="BA58" s="79" t="s">
        <v>72</v>
      </c>
      <c r="BB58" s="79" t="s">
        <v>72</v>
      </c>
      <c r="BC58" s="79" t="s">
        <v>72</v>
      </c>
      <c r="BD58" s="79" t="s">
        <v>68</v>
      </c>
      <c r="BE58" s="409"/>
      <c r="BF58" s="79" t="s">
        <v>70</v>
      </c>
      <c r="BG58" s="79" t="s">
        <v>70</v>
      </c>
      <c r="BH58" s="75" t="s">
        <v>64</v>
      </c>
      <c r="BI58" s="409"/>
      <c r="BJ58" s="409"/>
      <c r="BK58" s="79" t="s">
        <v>70</v>
      </c>
      <c r="BL58" s="409"/>
      <c r="BM58" s="78" t="str">
        <f>BG58</f>
        <v>Não teve VVS</v>
      </c>
      <c r="BN58" s="79" t="s">
        <v>72</v>
      </c>
      <c r="BO58" s="23">
        <v>0</v>
      </c>
      <c r="BP58" s="403" t="s">
        <v>70</v>
      </c>
      <c r="BQ58" s="403" t="s">
        <v>68</v>
      </c>
      <c r="BR58" s="78" t="s">
        <v>68</v>
      </c>
      <c r="BS58" s="403" t="s">
        <v>73</v>
      </c>
      <c r="BT58" s="403" t="s">
        <v>73</v>
      </c>
      <c r="BU58" s="403" t="s">
        <v>74</v>
      </c>
      <c r="BV58" s="403" t="s">
        <v>74</v>
      </c>
      <c r="BW58" s="403" t="s">
        <v>75</v>
      </c>
      <c r="BX58" s="403" t="s">
        <v>75</v>
      </c>
      <c r="BY58" s="403" t="s">
        <v>75</v>
      </c>
      <c r="BZ58" s="403" t="s">
        <v>70</v>
      </c>
    </row>
    <row r="59" spans="1:78" s="21" customFormat="1" ht="15" customHeight="1" x14ac:dyDescent="0.25">
      <c r="A59" s="76" t="s">
        <v>76</v>
      </c>
      <c r="B59" s="415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415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415"/>
      <c r="AC59" s="23" t="s">
        <v>56</v>
      </c>
      <c r="AD59" s="23" t="s">
        <v>56</v>
      </c>
      <c r="AE59" s="23" t="s">
        <v>56</v>
      </c>
      <c r="AF59" s="23" t="s">
        <v>56</v>
      </c>
      <c r="AG59" s="23" t="s">
        <v>56</v>
      </c>
      <c r="AH59" s="23" t="s">
        <v>56</v>
      </c>
      <c r="AI59" s="23" t="s">
        <v>56</v>
      </c>
      <c r="AJ59" s="412"/>
      <c r="AK59" s="409"/>
      <c r="AL59" s="412"/>
      <c r="AM59" s="23" t="s">
        <v>56</v>
      </c>
      <c r="AN59" s="409"/>
      <c r="AO59" s="409"/>
      <c r="AP59" s="409"/>
      <c r="AQ59" s="409"/>
      <c r="AR59" s="404"/>
      <c r="AS59" s="412"/>
      <c r="AT59" s="404"/>
      <c r="AU59" s="404"/>
      <c r="AV59" s="78" t="s">
        <v>69</v>
      </c>
      <c r="AW59" s="404"/>
      <c r="AX59" s="404"/>
      <c r="AY59" s="404"/>
      <c r="AZ59" s="78" t="s">
        <v>71</v>
      </c>
      <c r="BA59" s="79" t="s">
        <v>72</v>
      </c>
      <c r="BB59" s="79" t="s">
        <v>72</v>
      </c>
      <c r="BC59" s="79" t="s">
        <v>72</v>
      </c>
      <c r="BD59" s="79" t="s">
        <v>68</v>
      </c>
      <c r="BE59" s="409"/>
      <c r="BF59" s="79" t="s">
        <v>70</v>
      </c>
      <c r="BG59" s="79" t="s">
        <v>70</v>
      </c>
      <c r="BH59" s="75" t="s">
        <v>76</v>
      </c>
      <c r="BI59" s="409"/>
      <c r="BJ59" s="409"/>
      <c r="BK59" s="79" t="s">
        <v>70</v>
      </c>
      <c r="BL59" s="409"/>
      <c r="BM59" s="78" t="str">
        <f>BG59</f>
        <v>Não teve VVS</v>
      </c>
      <c r="BN59" s="79" t="s">
        <v>72</v>
      </c>
      <c r="BO59" s="23">
        <v>0</v>
      </c>
      <c r="BP59" s="404"/>
      <c r="BQ59" s="404"/>
      <c r="BR59" s="78" t="s">
        <v>68</v>
      </c>
      <c r="BS59" s="404"/>
      <c r="BT59" s="404"/>
      <c r="BU59" s="404"/>
      <c r="BV59" s="404"/>
      <c r="BW59" s="404"/>
      <c r="BX59" s="404"/>
      <c r="BY59" s="404"/>
      <c r="BZ59" s="404"/>
    </row>
    <row r="60" spans="1:78" s="21" customFormat="1" ht="15" customHeight="1" x14ac:dyDescent="0.25">
      <c r="A60" s="76" t="s">
        <v>77</v>
      </c>
      <c r="B60" s="416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416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416"/>
      <c r="AC60" s="23" t="s">
        <v>56</v>
      </c>
      <c r="AD60" s="23" t="s">
        <v>56</v>
      </c>
      <c r="AE60" s="23" t="s">
        <v>56</v>
      </c>
      <c r="AF60" s="23" t="s">
        <v>56</v>
      </c>
      <c r="AG60" s="23" t="s">
        <v>56</v>
      </c>
      <c r="AH60" s="23" t="s">
        <v>56</v>
      </c>
      <c r="AI60" s="23" t="s">
        <v>56</v>
      </c>
      <c r="AJ60" s="413"/>
      <c r="AK60" s="410"/>
      <c r="AL60" s="413"/>
      <c r="AM60" s="23" t="s">
        <v>56</v>
      </c>
      <c r="AN60" s="410"/>
      <c r="AO60" s="410"/>
      <c r="AP60" s="410"/>
      <c r="AQ60" s="410"/>
      <c r="AR60" s="405"/>
      <c r="AS60" s="413"/>
      <c r="AT60" s="405"/>
      <c r="AU60" s="405"/>
      <c r="AV60" s="78" t="s">
        <v>69</v>
      </c>
      <c r="AW60" s="405"/>
      <c r="AX60" s="405"/>
      <c r="AY60" s="405"/>
      <c r="AZ60" s="78" t="s">
        <v>71</v>
      </c>
      <c r="BA60" s="79" t="s">
        <v>72</v>
      </c>
      <c r="BB60" s="79" t="s">
        <v>72</v>
      </c>
      <c r="BC60" s="79" t="s">
        <v>72</v>
      </c>
      <c r="BD60" s="79" t="s">
        <v>68</v>
      </c>
      <c r="BE60" s="410"/>
      <c r="BF60" s="79" t="s">
        <v>70</v>
      </c>
      <c r="BG60" s="79" t="s">
        <v>70</v>
      </c>
      <c r="BH60" s="75" t="s">
        <v>77</v>
      </c>
      <c r="BI60" s="410"/>
      <c r="BJ60" s="410"/>
      <c r="BK60" s="79" t="s">
        <v>70</v>
      </c>
      <c r="BL60" s="410"/>
      <c r="BM60" s="78" t="str">
        <f>BG60</f>
        <v>Não teve VVS</v>
      </c>
      <c r="BN60" s="79" t="s">
        <v>72</v>
      </c>
      <c r="BO60" s="23">
        <v>0</v>
      </c>
      <c r="BP60" s="405"/>
      <c r="BQ60" s="405"/>
      <c r="BR60" s="78" t="s">
        <v>68</v>
      </c>
      <c r="BS60" s="405"/>
      <c r="BT60" s="405"/>
      <c r="BU60" s="405"/>
      <c r="BV60" s="405"/>
      <c r="BW60" s="405"/>
      <c r="BX60" s="405"/>
      <c r="BY60" s="405"/>
      <c r="BZ60" s="405"/>
    </row>
    <row r="61" spans="1:78" s="49" customFormat="1" x14ac:dyDescent="0.25">
      <c r="A61" s="80" t="s">
        <v>33</v>
      </c>
      <c r="B61" s="79">
        <v>500</v>
      </c>
      <c r="C61" s="79">
        <v>0</v>
      </c>
      <c r="D61" s="79">
        <v>0</v>
      </c>
      <c r="E61" s="79">
        <v>0</v>
      </c>
      <c r="F61" s="79">
        <v>0</v>
      </c>
      <c r="G61" s="79">
        <v>0</v>
      </c>
      <c r="H61" s="79">
        <v>0</v>
      </c>
      <c r="I61" s="79">
        <v>0</v>
      </c>
      <c r="J61" s="79">
        <v>0</v>
      </c>
      <c r="K61" s="79">
        <v>0</v>
      </c>
      <c r="L61" s="79">
        <v>229</v>
      </c>
      <c r="M61" s="79">
        <v>506</v>
      </c>
      <c r="N61" s="79">
        <v>1226</v>
      </c>
      <c r="O61" s="79">
        <v>500</v>
      </c>
      <c r="P61" s="79">
        <v>1410</v>
      </c>
      <c r="Q61" s="79">
        <v>1346</v>
      </c>
      <c r="R61" s="79">
        <v>319</v>
      </c>
      <c r="S61" s="79">
        <v>0</v>
      </c>
      <c r="T61" s="79">
        <v>0</v>
      </c>
      <c r="U61" s="79">
        <v>0</v>
      </c>
      <c r="V61" s="79">
        <v>129</v>
      </c>
      <c r="W61" s="79">
        <v>794</v>
      </c>
      <c r="X61" s="79">
        <v>741</v>
      </c>
      <c r="Y61" s="79">
        <v>1038</v>
      </c>
      <c r="Z61" s="79">
        <v>862</v>
      </c>
      <c r="AA61" s="79">
        <v>747</v>
      </c>
      <c r="AB61" s="79">
        <v>500</v>
      </c>
      <c r="AC61" s="79">
        <v>685</v>
      </c>
      <c r="AD61" s="79">
        <v>51</v>
      </c>
      <c r="AE61" s="79">
        <v>898</v>
      </c>
      <c r="AF61" s="79">
        <v>1040</v>
      </c>
      <c r="AG61" s="79">
        <v>1286</v>
      </c>
      <c r="AH61" s="79">
        <v>898</v>
      </c>
      <c r="AI61" s="79">
        <v>281</v>
      </c>
      <c r="AJ61" s="23">
        <v>800</v>
      </c>
      <c r="AK61" s="79">
        <v>706</v>
      </c>
      <c r="AL61" s="23">
        <v>800</v>
      </c>
      <c r="AM61" s="79">
        <v>1111</v>
      </c>
      <c r="AN61" s="79">
        <v>925</v>
      </c>
      <c r="AO61" s="79">
        <v>941</v>
      </c>
      <c r="AP61" s="79">
        <v>991</v>
      </c>
      <c r="AQ61" s="79">
        <v>1201</v>
      </c>
      <c r="AR61" s="79">
        <v>1318</v>
      </c>
      <c r="AS61" s="79">
        <v>800</v>
      </c>
      <c r="AT61" s="79">
        <f t="shared" ref="AT61:BZ61" si="41">SUM(AT55:AT60)</f>
        <v>1039</v>
      </c>
      <c r="AU61" s="79">
        <f t="shared" si="41"/>
        <v>947</v>
      </c>
      <c r="AV61" s="79">
        <f t="shared" si="41"/>
        <v>705</v>
      </c>
      <c r="AW61" s="79">
        <f t="shared" si="41"/>
        <v>1019</v>
      </c>
      <c r="AX61" s="79">
        <f t="shared" si="41"/>
        <v>977</v>
      </c>
      <c r="AY61" s="79">
        <f t="shared" si="41"/>
        <v>949</v>
      </c>
      <c r="AZ61" s="79">
        <f t="shared" si="41"/>
        <v>1033</v>
      </c>
      <c r="BA61" s="79">
        <f t="shared" si="41"/>
        <v>992</v>
      </c>
      <c r="BB61" s="79">
        <f t="shared" si="41"/>
        <v>174</v>
      </c>
      <c r="BC61" s="79">
        <f t="shared" si="41"/>
        <v>1166</v>
      </c>
      <c r="BD61" s="79">
        <f t="shared" si="41"/>
        <v>1173</v>
      </c>
      <c r="BE61" s="79">
        <v>387</v>
      </c>
      <c r="BF61" s="79">
        <f>SUM(BF55:BF60)</f>
        <v>478</v>
      </c>
      <c r="BG61" s="79">
        <f t="shared" si="41"/>
        <v>1134</v>
      </c>
      <c r="BH61" s="81" t="s">
        <v>33</v>
      </c>
      <c r="BI61" s="82">
        <f>SUM(BI55)</f>
        <v>800</v>
      </c>
      <c r="BJ61" s="82">
        <f>SUM(BJ55)</f>
        <v>413</v>
      </c>
      <c r="BK61" s="82">
        <f>SUM(BK55:BK60)</f>
        <v>656</v>
      </c>
      <c r="BL61" s="82">
        <f>BI61</f>
        <v>800</v>
      </c>
      <c r="BM61" s="82">
        <f t="shared" si="41"/>
        <v>1107</v>
      </c>
      <c r="BN61" s="82">
        <f t="shared" si="41"/>
        <v>911</v>
      </c>
      <c r="BO61" s="82">
        <f t="shared" si="41"/>
        <v>924</v>
      </c>
      <c r="BP61" s="82">
        <f t="shared" si="41"/>
        <v>937</v>
      </c>
      <c r="BQ61" s="82">
        <f t="shared" si="41"/>
        <v>989</v>
      </c>
      <c r="BR61" s="82">
        <f t="shared" si="41"/>
        <v>895</v>
      </c>
      <c r="BS61" s="82">
        <f t="shared" si="41"/>
        <v>914</v>
      </c>
      <c r="BT61" s="82">
        <f t="shared" si="41"/>
        <v>929</v>
      </c>
      <c r="BU61" s="82">
        <f t="shared" si="41"/>
        <v>805</v>
      </c>
      <c r="BV61" s="82">
        <f t="shared" si="41"/>
        <v>1001</v>
      </c>
      <c r="BW61" s="82">
        <f t="shared" si="41"/>
        <v>964</v>
      </c>
      <c r="BX61" s="82">
        <f t="shared" si="41"/>
        <v>881</v>
      </c>
      <c r="BY61" s="82">
        <f t="shared" si="41"/>
        <v>942</v>
      </c>
      <c r="BZ61" s="82">
        <f t="shared" si="41"/>
        <v>867</v>
      </c>
    </row>
    <row r="62" spans="1:78" x14ac:dyDescent="0.25">
      <c r="A62" s="50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83"/>
      <c r="AK62" s="51"/>
      <c r="AL62" s="83"/>
      <c r="AM62" s="51"/>
      <c r="AN62" s="51"/>
      <c r="AO62" s="51"/>
      <c r="AP62" s="51"/>
      <c r="AQ62" s="51"/>
      <c r="AR62" s="51"/>
      <c r="AS62" s="83"/>
      <c r="AT62" s="51"/>
      <c r="AU62" s="51"/>
      <c r="AV62" s="51"/>
      <c r="AW62" s="51"/>
      <c r="AX62" s="51"/>
      <c r="AY62" s="51"/>
      <c r="AZ62" s="51"/>
      <c r="BA62" s="83"/>
      <c r="BB62" s="83"/>
      <c r="BC62" s="51"/>
      <c r="BD62" s="51"/>
      <c r="BE62" s="51"/>
      <c r="BF62" s="51"/>
      <c r="BG62" s="51"/>
      <c r="BH62" s="50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</row>
    <row r="63" spans="1:78" s="52" customFormat="1" ht="25.5" x14ac:dyDescent="0.25">
      <c r="A63" s="32" t="s">
        <v>78</v>
      </c>
      <c r="B63" s="33" t="s">
        <v>7</v>
      </c>
      <c r="C63" s="34">
        <v>43831</v>
      </c>
      <c r="D63" s="34">
        <v>43862</v>
      </c>
      <c r="E63" s="34">
        <v>43891</v>
      </c>
      <c r="F63" s="34">
        <v>43922</v>
      </c>
      <c r="G63" s="34">
        <v>43952</v>
      </c>
      <c r="H63" s="34">
        <v>43983</v>
      </c>
      <c r="I63" s="34">
        <v>44013</v>
      </c>
      <c r="J63" s="34">
        <v>44044</v>
      </c>
      <c r="K63" s="34">
        <v>44075</v>
      </c>
      <c r="L63" s="34">
        <v>44105</v>
      </c>
      <c r="M63" s="34">
        <v>44136</v>
      </c>
      <c r="N63" s="34">
        <v>44166</v>
      </c>
      <c r="O63" s="33" t="s">
        <v>7</v>
      </c>
      <c r="P63" s="34">
        <v>44197</v>
      </c>
      <c r="Q63" s="34">
        <v>44228</v>
      </c>
      <c r="R63" s="34">
        <v>44256</v>
      </c>
      <c r="S63" s="34">
        <v>44287</v>
      </c>
      <c r="T63" s="34">
        <v>44317</v>
      </c>
      <c r="U63" s="34">
        <v>44348</v>
      </c>
      <c r="V63" s="34">
        <v>44378</v>
      </c>
      <c r="W63" s="34">
        <v>44409</v>
      </c>
      <c r="X63" s="34">
        <v>44440</v>
      </c>
      <c r="Y63" s="34">
        <v>44470</v>
      </c>
      <c r="Z63" s="34">
        <v>44501</v>
      </c>
      <c r="AA63" s="34">
        <v>44531</v>
      </c>
      <c r="AB63" s="33" t="s">
        <v>7</v>
      </c>
      <c r="AC63" s="34">
        <v>44562</v>
      </c>
      <c r="AD63" s="34">
        <v>44593</v>
      </c>
      <c r="AE63" s="34">
        <v>44621</v>
      </c>
      <c r="AF63" s="34">
        <v>44652</v>
      </c>
      <c r="AG63" s="34">
        <v>44682</v>
      </c>
      <c r="AH63" s="34">
        <v>44713</v>
      </c>
      <c r="AI63" s="34" t="s">
        <v>8</v>
      </c>
      <c r="AJ63" s="35" t="s">
        <v>7</v>
      </c>
      <c r="AK63" s="34" t="s">
        <v>10</v>
      </c>
      <c r="AL63" s="35" t="s">
        <v>7</v>
      </c>
      <c r="AM63" s="34">
        <v>44743</v>
      </c>
      <c r="AN63" s="34">
        <v>44774</v>
      </c>
      <c r="AO63" s="34">
        <v>44805</v>
      </c>
      <c r="AP63" s="34">
        <v>44835</v>
      </c>
      <c r="AQ63" s="34">
        <v>44866</v>
      </c>
      <c r="AR63" s="34">
        <v>44896</v>
      </c>
      <c r="AS63" s="35" t="s">
        <v>7</v>
      </c>
      <c r="AT63" s="34" t="e">
        <f t="shared" ref="AT63:BD63" ca="1" si="42">AT$5</f>
        <v>#NAME?</v>
      </c>
      <c r="AU63" s="34" t="e">
        <f t="shared" ca="1" si="42"/>
        <v>#NAME?</v>
      </c>
      <c r="AV63" s="34" t="e">
        <f t="shared" ca="1" si="42"/>
        <v>#NAME?</v>
      </c>
      <c r="AW63" s="34" t="e">
        <f t="shared" ca="1" si="42"/>
        <v>#NAME?</v>
      </c>
      <c r="AX63" s="34" t="e">
        <f t="shared" ca="1" si="42"/>
        <v>#NAME?</v>
      </c>
      <c r="AY63" s="34" t="e">
        <f t="shared" ca="1" si="42"/>
        <v>#NAME?</v>
      </c>
      <c r="AZ63" s="34" t="e">
        <f t="shared" ca="1" si="42"/>
        <v>#NAME?</v>
      </c>
      <c r="BA63" s="35" t="str">
        <f t="shared" si="42"/>
        <v>1 - 24 de Ago-23</v>
      </c>
      <c r="BB63" s="35" t="str">
        <f t="shared" si="42"/>
        <v>24 - 31 de Ago-23</v>
      </c>
      <c r="BC63" s="34" t="e">
        <f t="shared" ca="1" si="42"/>
        <v>#NAME?</v>
      </c>
      <c r="BD63" s="34" t="e">
        <f t="shared" ca="1" si="42"/>
        <v>#NAME?</v>
      </c>
      <c r="BE63" s="36" t="s">
        <v>14</v>
      </c>
      <c r="BF63" s="34" t="str">
        <f>BF$5</f>
        <v>01 - 15-Out-2023</v>
      </c>
      <c r="BG63" s="34" t="e">
        <f ca="1">BG$5</f>
        <v>#NAME?</v>
      </c>
      <c r="BH63" s="55" t="s">
        <v>79</v>
      </c>
      <c r="BI63" s="10" t="s">
        <v>7</v>
      </c>
      <c r="BJ63" s="10" t="str">
        <f>BJ5</f>
        <v>Meta 16 - 31-Out-2023</v>
      </c>
      <c r="BK63" s="10" t="str">
        <f t="shared" ref="BK63:BZ63" si="43">BK$5</f>
        <v>16 - 31-Out-2023</v>
      </c>
      <c r="BL63" s="10" t="str">
        <f>BL5</f>
        <v>Meta Mensal</v>
      </c>
      <c r="BM63" s="10">
        <f t="shared" si="43"/>
        <v>45200</v>
      </c>
      <c r="BN63" s="38" t="e">
        <f t="shared" ca="1" si="43"/>
        <v>#NAME?</v>
      </c>
      <c r="BO63" s="38" t="e">
        <f t="shared" ca="1" si="43"/>
        <v>#NAME?</v>
      </c>
      <c r="BP63" s="38" t="e">
        <f t="shared" ca="1" si="43"/>
        <v>#NAME?</v>
      </c>
      <c r="BQ63" s="38" t="e">
        <f t="shared" ca="1" si="43"/>
        <v>#NAME?</v>
      </c>
      <c r="BR63" s="38" t="e">
        <f t="shared" ca="1" si="43"/>
        <v>#NAME?</v>
      </c>
      <c r="BS63" s="38" t="e">
        <f t="shared" ca="1" si="43"/>
        <v>#NAME?</v>
      </c>
      <c r="BT63" s="38" t="e">
        <f t="shared" ca="1" si="43"/>
        <v>#NAME?</v>
      </c>
      <c r="BU63" s="38" t="e">
        <f t="shared" ca="1" si="43"/>
        <v>#NAME?</v>
      </c>
      <c r="BV63" s="38" t="e">
        <f t="shared" ca="1" si="43"/>
        <v>#NAME?</v>
      </c>
      <c r="BW63" s="38" t="e">
        <f t="shared" ca="1" si="43"/>
        <v>#NAME?</v>
      </c>
      <c r="BX63" s="38" t="e">
        <f t="shared" ca="1" si="43"/>
        <v>#NAME?</v>
      </c>
      <c r="BY63" s="38" t="e">
        <f t="shared" ca="1" si="43"/>
        <v>#NAME?</v>
      </c>
      <c r="BZ63" s="38" t="e">
        <f t="shared" ca="1" si="43"/>
        <v>#NAME?</v>
      </c>
    </row>
    <row r="64" spans="1:78" s="21" customFormat="1" x14ac:dyDescent="0.25">
      <c r="A64" s="84" t="s">
        <v>80</v>
      </c>
      <c r="B64" s="56">
        <v>150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56">
        <v>0</v>
      </c>
      <c r="O64" s="56">
        <v>150</v>
      </c>
      <c r="P64" s="56">
        <v>0</v>
      </c>
      <c r="Q64" s="56">
        <v>0</v>
      </c>
      <c r="R64" s="56">
        <v>0</v>
      </c>
      <c r="S64" s="56">
        <v>0</v>
      </c>
      <c r="T64" s="56">
        <v>0</v>
      </c>
      <c r="U64" s="56">
        <v>0</v>
      </c>
      <c r="V64" s="56">
        <v>0</v>
      </c>
      <c r="W64" s="56">
        <v>0</v>
      </c>
      <c r="X64" s="56">
        <v>0</v>
      </c>
      <c r="Y64" s="56">
        <v>0</v>
      </c>
      <c r="Z64" s="56">
        <v>0</v>
      </c>
      <c r="AA64" s="56">
        <v>0</v>
      </c>
      <c r="AB64" s="56">
        <v>150</v>
      </c>
      <c r="AC64" s="56">
        <v>144</v>
      </c>
      <c r="AD64" s="56">
        <v>176</v>
      </c>
      <c r="AE64" s="56">
        <v>220</v>
      </c>
      <c r="AF64" s="56">
        <v>204</v>
      </c>
      <c r="AG64" s="56">
        <v>400</v>
      </c>
      <c r="AH64" s="56">
        <v>344</v>
      </c>
      <c r="AI64" s="56">
        <v>103</v>
      </c>
      <c r="AJ64" s="56">
        <v>0</v>
      </c>
      <c r="AK64" s="56">
        <v>215</v>
      </c>
      <c r="AL64" s="56">
        <v>132</v>
      </c>
      <c r="AM64" s="24">
        <v>318</v>
      </c>
      <c r="AN64" s="24">
        <v>316</v>
      </c>
      <c r="AO64" s="24">
        <v>274</v>
      </c>
      <c r="AP64" s="24">
        <v>354</v>
      </c>
      <c r="AQ64" s="24">
        <v>305</v>
      </c>
      <c r="AR64" s="24">
        <v>224</v>
      </c>
      <c r="AS64" s="56">
        <v>132</v>
      </c>
      <c r="AT64" s="24">
        <v>232</v>
      </c>
      <c r="AU64" s="24">
        <v>260</v>
      </c>
      <c r="AV64" s="24">
        <v>212</v>
      </c>
      <c r="AW64" s="24">
        <v>246</v>
      </c>
      <c r="AX64" s="24">
        <v>199</v>
      </c>
      <c r="AY64" s="24">
        <v>212</v>
      </c>
      <c r="AZ64" s="24">
        <v>196</v>
      </c>
      <c r="BA64" s="24">
        <v>144</v>
      </c>
      <c r="BB64" s="24">
        <v>54</v>
      </c>
      <c r="BC64" s="24">
        <v>198</v>
      </c>
      <c r="BD64" s="24">
        <v>196</v>
      </c>
      <c r="BE64" s="24">
        <v>64</v>
      </c>
      <c r="BF64" s="24">
        <v>111</v>
      </c>
      <c r="BG64" s="24">
        <f>BK64+BF64</f>
        <v>263</v>
      </c>
      <c r="BH64" s="25" t="s">
        <v>80</v>
      </c>
      <c r="BI64" s="24">
        <v>100</v>
      </c>
      <c r="BJ64" s="24">
        <v>52</v>
      </c>
      <c r="BK64" s="24">
        <v>152</v>
      </c>
      <c r="BL64" s="24">
        <f>BI64</f>
        <v>100</v>
      </c>
      <c r="BM64" s="24">
        <f>BG64</f>
        <v>263</v>
      </c>
      <c r="BN64" s="24">
        <f>BN41</f>
        <v>229</v>
      </c>
      <c r="BO64" s="24">
        <v>281</v>
      </c>
      <c r="BP64" s="24">
        <v>279</v>
      </c>
      <c r="BQ64" s="24">
        <v>214</v>
      </c>
      <c r="BR64" s="24">
        <v>184</v>
      </c>
      <c r="BS64" s="24">
        <v>212</v>
      </c>
      <c r="BT64" s="24">
        <v>221</v>
      </c>
      <c r="BU64" s="24">
        <v>218</v>
      </c>
      <c r="BV64" s="24">
        <v>173</v>
      </c>
      <c r="BW64" s="24">
        <v>189</v>
      </c>
      <c r="BX64" s="24">
        <v>298</v>
      </c>
      <c r="BY64" s="24">
        <v>258</v>
      </c>
      <c r="BZ64" s="24">
        <v>311</v>
      </c>
    </row>
    <row r="65" spans="1:78" x14ac:dyDescent="0.25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67"/>
      <c r="AK65" s="54"/>
      <c r="AL65" s="67"/>
      <c r="AM65" s="54"/>
      <c r="AN65" s="54"/>
      <c r="AO65" s="54"/>
      <c r="AP65" s="54"/>
      <c r="AQ65" s="54"/>
      <c r="AR65" s="54"/>
      <c r="AS65" s="67"/>
      <c r="AT65" s="54"/>
      <c r="AU65" s="54"/>
      <c r="AV65" s="54"/>
      <c r="AW65" s="54"/>
      <c r="AX65" s="54"/>
      <c r="AY65" s="54"/>
      <c r="AZ65" s="54"/>
      <c r="BA65" s="67"/>
      <c r="BB65" s="67"/>
      <c r="BC65" s="54"/>
      <c r="BD65" s="54"/>
      <c r="BE65" s="54"/>
      <c r="BF65" s="54"/>
      <c r="BG65" s="54"/>
      <c r="BH65" s="53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</row>
    <row r="66" spans="1:78" s="52" customFormat="1" x14ac:dyDescent="0.25">
      <c r="A66" s="32" t="s">
        <v>81</v>
      </c>
      <c r="B66" s="33" t="s">
        <v>7</v>
      </c>
      <c r="C66" s="34">
        <v>43831</v>
      </c>
      <c r="D66" s="34">
        <v>43862</v>
      </c>
      <c r="E66" s="34">
        <v>43891</v>
      </c>
      <c r="F66" s="34">
        <v>43922</v>
      </c>
      <c r="G66" s="34">
        <v>43952</v>
      </c>
      <c r="H66" s="34">
        <v>43983</v>
      </c>
      <c r="I66" s="34">
        <v>44013</v>
      </c>
      <c r="J66" s="34">
        <v>44044</v>
      </c>
      <c r="K66" s="34">
        <v>44075</v>
      </c>
      <c r="L66" s="34">
        <v>44105</v>
      </c>
      <c r="M66" s="34">
        <v>44136</v>
      </c>
      <c r="N66" s="34">
        <v>44166</v>
      </c>
      <c r="O66" s="33" t="s">
        <v>7</v>
      </c>
      <c r="P66" s="34">
        <v>44197</v>
      </c>
      <c r="Q66" s="34">
        <v>44228</v>
      </c>
      <c r="R66" s="34">
        <v>44256</v>
      </c>
      <c r="S66" s="34">
        <v>44287</v>
      </c>
      <c r="T66" s="34">
        <v>44317</v>
      </c>
      <c r="U66" s="34">
        <v>44348</v>
      </c>
      <c r="V66" s="34">
        <v>44378</v>
      </c>
      <c r="W66" s="34">
        <v>44409</v>
      </c>
      <c r="X66" s="34">
        <v>44440</v>
      </c>
      <c r="Y66" s="34">
        <v>44470</v>
      </c>
      <c r="Z66" s="34">
        <v>44501</v>
      </c>
      <c r="AA66" s="34">
        <v>44531</v>
      </c>
      <c r="AB66" s="33"/>
      <c r="AC66" s="34"/>
      <c r="AD66" s="34"/>
      <c r="AE66" s="34"/>
      <c r="AF66" s="34"/>
      <c r="AG66" s="34"/>
      <c r="AH66" s="34"/>
      <c r="AI66" s="34" t="s">
        <v>8</v>
      </c>
      <c r="AJ66" s="35" t="s">
        <v>7</v>
      </c>
      <c r="AK66" s="34" t="s">
        <v>10</v>
      </c>
      <c r="AL66" s="35" t="s">
        <v>7</v>
      </c>
      <c r="AM66" s="34">
        <v>44743</v>
      </c>
      <c r="AN66" s="34">
        <v>44774</v>
      </c>
      <c r="AO66" s="34">
        <v>44805</v>
      </c>
      <c r="AP66" s="34">
        <v>44835</v>
      </c>
      <c r="AQ66" s="34">
        <v>44866</v>
      </c>
      <c r="AR66" s="34">
        <v>44896</v>
      </c>
      <c r="AS66" s="35" t="s">
        <v>7</v>
      </c>
      <c r="AT66" s="34" t="e">
        <f t="shared" ref="AT66:BD66" ca="1" si="44">AT$5</f>
        <v>#NAME?</v>
      </c>
      <c r="AU66" s="34" t="e">
        <f t="shared" ca="1" si="44"/>
        <v>#NAME?</v>
      </c>
      <c r="AV66" s="34" t="e">
        <f t="shared" ca="1" si="44"/>
        <v>#NAME?</v>
      </c>
      <c r="AW66" s="34" t="e">
        <f t="shared" ca="1" si="44"/>
        <v>#NAME?</v>
      </c>
      <c r="AX66" s="34" t="e">
        <f t="shared" ca="1" si="44"/>
        <v>#NAME?</v>
      </c>
      <c r="AY66" s="34" t="e">
        <f t="shared" ca="1" si="44"/>
        <v>#NAME?</v>
      </c>
      <c r="AZ66" s="34" t="e">
        <f t="shared" ca="1" si="44"/>
        <v>#NAME?</v>
      </c>
      <c r="BA66" s="35" t="str">
        <f t="shared" si="44"/>
        <v>1 - 24 de Ago-23</v>
      </c>
      <c r="BB66" s="35" t="str">
        <f t="shared" si="44"/>
        <v>24 - 31 de Ago-23</v>
      </c>
      <c r="BC66" s="34" t="e">
        <f t="shared" ca="1" si="44"/>
        <v>#NAME?</v>
      </c>
      <c r="BD66" s="34" t="e">
        <f t="shared" ca="1" si="44"/>
        <v>#NAME?</v>
      </c>
      <c r="BE66" s="36" t="s">
        <v>14</v>
      </c>
      <c r="BF66" s="34" t="str">
        <f>BF$5</f>
        <v>01 - 15-Out-2023</v>
      </c>
      <c r="BG66" s="34" t="e">
        <f ca="1">BG$5</f>
        <v>#NAME?</v>
      </c>
      <c r="BH66" s="55" t="s">
        <v>82</v>
      </c>
      <c r="BI66" s="10" t="s">
        <v>7</v>
      </c>
      <c r="BJ66" s="10" t="str">
        <f>BJ5</f>
        <v>Meta 16 - 31-Out-2023</v>
      </c>
      <c r="BK66" s="10" t="str">
        <f t="shared" ref="BK66:BZ66" si="45">BK$5</f>
        <v>16 - 31-Out-2023</v>
      </c>
      <c r="BL66" s="10" t="str">
        <f>BL5</f>
        <v>Meta Mensal</v>
      </c>
      <c r="BM66" s="10">
        <f t="shared" si="45"/>
        <v>45200</v>
      </c>
      <c r="BN66" s="38" t="e">
        <f t="shared" ca="1" si="45"/>
        <v>#NAME?</v>
      </c>
      <c r="BO66" s="38" t="e">
        <f t="shared" ca="1" si="45"/>
        <v>#NAME?</v>
      </c>
      <c r="BP66" s="38" t="e">
        <f t="shared" ca="1" si="45"/>
        <v>#NAME?</v>
      </c>
      <c r="BQ66" s="38" t="e">
        <f t="shared" ca="1" si="45"/>
        <v>#NAME?</v>
      </c>
      <c r="BR66" s="38" t="e">
        <f t="shared" ca="1" si="45"/>
        <v>#NAME?</v>
      </c>
      <c r="BS66" s="38" t="e">
        <f t="shared" ca="1" si="45"/>
        <v>#NAME?</v>
      </c>
      <c r="BT66" s="38" t="e">
        <f t="shared" ca="1" si="45"/>
        <v>#NAME?</v>
      </c>
      <c r="BU66" s="38" t="e">
        <f t="shared" ca="1" si="45"/>
        <v>#NAME?</v>
      </c>
      <c r="BV66" s="38" t="e">
        <f t="shared" ca="1" si="45"/>
        <v>#NAME?</v>
      </c>
      <c r="BW66" s="38" t="e">
        <f t="shared" ca="1" si="45"/>
        <v>#NAME?</v>
      </c>
      <c r="BX66" s="38" t="e">
        <f t="shared" ca="1" si="45"/>
        <v>#NAME?</v>
      </c>
      <c r="BY66" s="38" t="e">
        <f t="shared" ca="1" si="45"/>
        <v>#NAME?</v>
      </c>
      <c r="BZ66" s="38" t="e">
        <f t="shared" ca="1" si="45"/>
        <v>#NAME?</v>
      </c>
    </row>
    <row r="67" spans="1:78" s="21" customFormat="1" x14ac:dyDescent="0.25">
      <c r="A67" s="22" t="s">
        <v>83</v>
      </c>
      <c r="B67" s="85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85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86"/>
      <c r="AC67" s="87"/>
      <c r="AD67" s="87"/>
      <c r="AE67" s="87"/>
      <c r="AF67" s="88"/>
      <c r="AG67" s="88"/>
      <c r="AH67" s="88"/>
      <c r="AI67" s="89">
        <v>0</v>
      </c>
      <c r="AJ67" s="24"/>
      <c r="AK67" s="24">
        <v>0</v>
      </c>
      <c r="AL67" s="24">
        <v>80</v>
      </c>
      <c r="AM67" s="24">
        <v>0</v>
      </c>
      <c r="AN67" s="24">
        <v>21</v>
      </c>
      <c r="AO67" s="24">
        <v>58</v>
      </c>
      <c r="AP67" s="24">
        <v>54</v>
      </c>
      <c r="AQ67" s="24">
        <v>47</v>
      </c>
      <c r="AR67" s="24">
        <v>97</v>
      </c>
      <c r="AS67" s="24">
        <v>80</v>
      </c>
      <c r="AT67" s="24">
        <v>58</v>
      </c>
      <c r="AU67" s="24">
        <v>112</v>
      </c>
      <c r="AV67" s="24">
        <v>129</v>
      </c>
      <c r="AW67" s="24">
        <v>31</v>
      </c>
      <c r="AX67" s="24">
        <v>82</v>
      </c>
      <c r="AY67" s="24">
        <v>98</v>
      </c>
      <c r="AZ67" s="24">
        <v>85</v>
      </c>
      <c r="BA67" s="24">
        <v>78</v>
      </c>
      <c r="BB67" s="24">
        <f>BC67-BA67</f>
        <v>0</v>
      </c>
      <c r="BC67" s="24">
        <v>78</v>
      </c>
      <c r="BD67" s="24">
        <v>109</v>
      </c>
      <c r="BE67" s="24">
        <v>39</v>
      </c>
      <c r="BF67" s="24">
        <v>29</v>
      </c>
      <c r="BG67" s="24">
        <f>BK67+BF67</f>
        <v>52</v>
      </c>
      <c r="BH67" s="25" t="s">
        <v>83</v>
      </c>
      <c r="BI67" s="24">
        <v>30</v>
      </c>
      <c r="BJ67" s="24">
        <v>15</v>
      </c>
      <c r="BK67" s="24">
        <v>23</v>
      </c>
      <c r="BL67" s="24">
        <f>BI67</f>
        <v>30</v>
      </c>
      <c r="BM67" s="24">
        <f>BG67</f>
        <v>52</v>
      </c>
      <c r="BN67" s="24">
        <v>78</v>
      </c>
      <c r="BO67" s="24">
        <v>72</v>
      </c>
      <c r="BP67" s="24">
        <v>47</v>
      </c>
      <c r="BQ67" s="24">
        <v>65</v>
      </c>
      <c r="BR67" s="24">
        <v>92</v>
      </c>
      <c r="BS67" s="24">
        <v>62</v>
      </c>
      <c r="BT67" s="24">
        <v>55</v>
      </c>
      <c r="BU67" s="24">
        <v>50</v>
      </c>
      <c r="BV67" s="24">
        <v>52</v>
      </c>
      <c r="BW67" s="24">
        <v>71</v>
      </c>
      <c r="BX67" s="24">
        <v>51</v>
      </c>
      <c r="BY67" s="24">
        <v>64</v>
      </c>
      <c r="BZ67" s="24">
        <v>76</v>
      </c>
    </row>
    <row r="68" spans="1:78" s="21" customFormat="1" hidden="1" x14ac:dyDescent="0.25">
      <c r="A68" s="22" t="s">
        <v>84</v>
      </c>
      <c r="B68" s="85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85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86"/>
      <c r="AC68" s="87"/>
      <c r="AD68" s="87"/>
      <c r="AE68" s="87"/>
      <c r="AF68" s="88"/>
      <c r="AG68" s="88"/>
      <c r="AH68" s="88"/>
      <c r="AI68" s="89">
        <v>87</v>
      </c>
      <c r="AJ68" s="24">
        <v>200</v>
      </c>
      <c r="AK68" s="24">
        <v>212</v>
      </c>
      <c r="AL68" s="24">
        <v>200</v>
      </c>
      <c r="AM68" s="24">
        <v>299</v>
      </c>
      <c r="AN68" s="24">
        <v>276</v>
      </c>
      <c r="AO68" s="24">
        <v>220</v>
      </c>
      <c r="AP68" s="24">
        <v>238</v>
      </c>
      <c r="AQ68" s="24">
        <v>357</v>
      </c>
      <c r="AR68" s="24">
        <v>262</v>
      </c>
      <c r="AS68" s="24">
        <v>200</v>
      </c>
      <c r="AT68" s="24">
        <v>200</v>
      </c>
      <c r="AU68" s="24">
        <v>149</v>
      </c>
      <c r="AV68" s="24">
        <v>152</v>
      </c>
      <c r="AW68" s="24">
        <v>301</v>
      </c>
      <c r="AX68" s="24">
        <v>168</v>
      </c>
      <c r="AY68" s="24">
        <v>187</v>
      </c>
      <c r="AZ68" s="24">
        <v>238</v>
      </c>
      <c r="BA68" s="24">
        <v>211</v>
      </c>
      <c r="BB68" s="24">
        <f>BC68-BA68</f>
        <v>112</v>
      </c>
      <c r="BC68" s="24">
        <v>323</v>
      </c>
      <c r="BD68" s="24">
        <v>217</v>
      </c>
      <c r="BE68" s="24">
        <v>97</v>
      </c>
      <c r="BF68" s="24">
        <v>114</v>
      </c>
      <c r="BG68" s="24">
        <v>311</v>
      </c>
      <c r="BH68" s="25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</row>
    <row r="69" spans="1:78" s="21" customFormat="1" x14ac:dyDescent="0.25">
      <c r="A69" s="22" t="s">
        <v>85</v>
      </c>
      <c r="B69" s="85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85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86"/>
      <c r="AC69" s="87"/>
      <c r="AD69" s="87"/>
      <c r="AE69" s="87"/>
      <c r="AF69" s="88"/>
      <c r="AG69" s="88"/>
      <c r="AH69" s="88"/>
      <c r="AI69" s="89">
        <v>88</v>
      </c>
      <c r="AJ69" s="24">
        <v>200</v>
      </c>
      <c r="AK69" s="24">
        <v>223</v>
      </c>
      <c r="AL69" s="24">
        <v>200</v>
      </c>
      <c r="AM69" s="24">
        <v>311</v>
      </c>
      <c r="AN69" s="24">
        <v>306</v>
      </c>
      <c r="AO69" s="24">
        <v>246</v>
      </c>
      <c r="AP69" s="24">
        <v>209</v>
      </c>
      <c r="AQ69" s="24">
        <v>310</v>
      </c>
      <c r="AR69" s="24">
        <v>248</v>
      </c>
      <c r="AS69" s="24">
        <v>200</v>
      </c>
      <c r="AT69" s="24">
        <v>200</v>
      </c>
      <c r="AU69" s="24">
        <v>136</v>
      </c>
      <c r="AV69" s="24">
        <v>99</v>
      </c>
      <c r="AW69" s="24">
        <v>311</v>
      </c>
      <c r="AX69" s="24">
        <v>221</v>
      </c>
      <c r="AY69" s="24">
        <v>184</v>
      </c>
      <c r="AZ69" s="24">
        <v>284</v>
      </c>
      <c r="BA69" s="24">
        <v>239</v>
      </c>
      <c r="BB69" s="24">
        <f>BC69-BA69</f>
        <v>88</v>
      </c>
      <c r="BC69" s="24">
        <v>327</v>
      </c>
      <c r="BD69" s="24">
        <v>236</v>
      </c>
      <c r="BE69" s="24">
        <v>97</v>
      </c>
      <c r="BF69" s="24">
        <v>114</v>
      </c>
      <c r="BG69" s="24">
        <f>BK69+BF69</f>
        <v>302</v>
      </c>
      <c r="BH69" s="25" t="s">
        <v>85</v>
      </c>
      <c r="BI69" s="24">
        <v>10</v>
      </c>
      <c r="BJ69" s="24">
        <v>5</v>
      </c>
      <c r="BK69" s="24">
        <v>188</v>
      </c>
      <c r="BL69" s="24">
        <f>BI69</f>
        <v>10</v>
      </c>
      <c r="BM69" s="24">
        <f>BG69</f>
        <v>302</v>
      </c>
      <c r="BN69" s="24">
        <v>158</v>
      </c>
      <c r="BO69" s="24">
        <v>299</v>
      </c>
      <c r="BP69" s="24">
        <v>385</v>
      </c>
      <c r="BQ69" s="24">
        <v>363</v>
      </c>
      <c r="BR69" s="24">
        <v>357</v>
      </c>
      <c r="BS69" s="24">
        <v>416</v>
      </c>
      <c r="BT69" s="24">
        <v>381</v>
      </c>
      <c r="BU69" s="24">
        <v>401</v>
      </c>
      <c r="BV69" s="24">
        <v>495</v>
      </c>
      <c r="BW69" s="24">
        <v>433</v>
      </c>
      <c r="BX69" s="24">
        <v>414</v>
      </c>
      <c r="BY69" s="24">
        <v>580</v>
      </c>
      <c r="BZ69" s="24">
        <v>545</v>
      </c>
    </row>
    <row r="70" spans="1:78" s="21" customFormat="1" x14ac:dyDescent="0.25">
      <c r="A70" s="22" t="s">
        <v>86</v>
      </c>
      <c r="B70" s="85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85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86"/>
      <c r="AC70" s="87"/>
      <c r="AD70" s="87"/>
      <c r="AE70" s="87"/>
      <c r="AF70" s="88"/>
      <c r="AG70" s="88"/>
      <c r="AH70" s="88"/>
      <c r="AI70" s="89">
        <v>13</v>
      </c>
      <c r="AJ70" s="24"/>
      <c r="AK70" s="24">
        <v>54</v>
      </c>
      <c r="AL70" s="24">
        <v>400</v>
      </c>
      <c r="AM70" s="24">
        <v>67</v>
      </c>
      <c r="AN70" s="24">
        <v>170</v>
      </c>
      <c r="AO70" s="24">
        <v>82</v>
      </c>
      <c r="AP70" s="24">
        <v>20</v>
      </c>
      <c r="AQ70" s="24">
        <v>88</v>
      </c>
      <c r="AR70" s="24">
        <v>74</v>
      </c>
      <c r="AS70" s="24">
        <v>400</v>
      </c>
      <c r="AT70" s="24">
        <v>151</v>
      </c>
      <c r="AU70" s="24">
        <v>135</v>
      </c>
      <c r="AV70" s="24">
        <v>109</v>
      </c>
      <c r="AW70" s="24">
        <v>99</v>
      </c>
      <c r="AX70" s="24">
        <v>149</v>
      </c>
      <c r="AY70" s="24">
        <v>110</v>
      </c>
      <c r="AZ70" s="24">
        <v>125</v>
      </c>
      <c r="BA70" s="24">
        <v>62</v>
      </c>
      <c r="BB70" s="24">
        <f>BC70-BA70</f>
        <v>39</v>
      </c>
      <c r="BC70" s="24">
        <v>101</v>
      </c>
      <c r="BD70" s="24">
        <v>167</v>
      </c>
      <c r="BE70" s="24">
        <v>194</v>
      </c>
      <c r="BF70" s="24">
        <v>101</v>
      </c>
      <c r="BG70" s="24">
        <f>BK70+BF70</f>
        <v>224</v>
      </c>
      <c r="BH70" s="25" t="s">
        <v>86</v>
      </c>
      <c r="BI70" s="24">
        <v>100</v>
      </c>
      <c r="BJ70" s="24">
        <v>52</v>
      </c>
      <c r="BK70" s="24">
        <v>123</v>
      </c>
      <c r="BL70" s="24">
        <f>BI70</f>
        <v>100</v>
      </c>
      <c r="BM70" s="24">
        <f>BG70</f>
        <v>224</v>
      </c>
      <c r="BN70" s="24">
        <v>114</v>
      </c>
      <c r="BO70" s="24">
        <v>122</v>
      </c>
      <c r="BP70" s="24">
        <v>117</v>
      </c>
      <c r="BQ70" s="24">
        <v>130</v>
      </c>
      <c r="BR70" s="24">
        <v>119</v>
      </c>
      <c r="BS70" s="24">
        <v>110</v>
      </c>
      <c r="BT70" s="24">
        <v>114</v>
      </c>
      <c r="BU70" s="24">
        <v>110</v>
      </c>
      <c r="BV70" s="24">
        <v>106</v>
      </c>
      <c r="BW70" s="24">
        <v>117</v>
      </c>
      <c r="BX70" s="24">
        <v>108</v>
      </c>
      <c r="BY70" s="24">
        <v>111</v>
      </c>
      <c r="BZ70" s="24">
        <v>106</v>
      </c>
    </row>
    <row r="71" spans="1:78" s="21" customFormat="1" x14ac:dyDescent="0.25">
      <c r="A71" s="22" t="s">
        <v>87</v>
      </c>
      <c r="B71" s="85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85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86"/>
      <c r="AC71" s="87"/>
      <c r="AD71" s="87"/>
      <c r="AE71" s="87"/>
      <c r="AF71" s="88"/>
      <c r="AG71" s="88"/>
      <c r="AH71" s="88"/>
      <c r="AI71" s="89">
        <v>21</v>
      </c>
      <c r="AJ71" s="24">
        <v>120</v>
      </c>
      <c r="AK71" s="24">
        <v>57</v>
      </c>
      <c r="AL71" s="24">
        <v>120</v>
      </c>
      <c r="AM71" s="24">
        <v>78</v>
      </c>
      <c r="AN71" s="24">
        <v>56</v>
      </c>
      <c r="AO71" s="24">
        <v>82</v>
      </c>
      <c r="AP71" s="24">
        <v>137</v>
      </c>
      <c r="AQ71" s="24">
        <v>139</v>
      </c>
      <c r="AR71" s="24">
        <v>142</v>
      </c>
      <c r="AS71" s="24">
        <v>120</v>
      </c>
      <c r="AT71" s="24">
        <v>79</v>
      </c>
      <c r="AU71" s="24">
        <v>193</v>
      </c>
      <c r="AV71" s="24">
        <v>92</v>
      </c>
      <c r="AW71" s="24">
        <v>67</v>
      </c>
      <c r="AX71" s="24">
        <v>128</v>
      </c>
      <c r="AY71" s="24">
        <v>109</v>
      </c>
      <c r="AZ71" s="24">
        <v>123</v>
      </c>
      <c r="BA71" s="24">
        <v>115</v>
      </c>
      <c r="BB71" s="24">
        <f>BC71-BA71</f>
        <v>0</v>
      </c>
      <c r="BC71" s="24">
        <v>115</v>
      </c>
      <c r="BD71" s="24">
        <v>122</v>
      </c>
      <c r="BE71" s="24">
        <v>58</v>
      </c>
      <c r="BF71" s="24">
        <v>39</v>
      </c>
      <c r="BG71" s="24">
        <f>BK71+BF71</f>
        <v>72</v>
      </c>
      <c r="BH71" s="25" t="s">
        <v>87</v>
      </c>
      <c r="BI71" s="24">
        <v>40</v>
      </c>
      <c r="BJ71" s="24">
        <v>21</v>
      </c>
      <c r="BK71" s="24">
        <v>33</v>
      </c>
      <c r="BL71" s="24">
        <f>BI71</f>
        <v>40</v>
      </c>
      <c r="BM71" s="24">
        <f>BG71</f>
        <v>72</v>
      </c>
      <c r="BN71" s="24">
        <v>82</v>
      </c>
      <c r="BO71" s="24">
        <v>62</v>
      </c>
      <c r="BP71" s="24">
        <v>56</v>
      </c>
      <c r="BQ71" s="24">
        <v>54</v>
      </c>
      <c r="BR71" s="24">
        <v>88</v>
      </c>
      <c r="BS71" s="24">
        <v>69</v>
      </c>
      <c r="BT71" s="24">
        <v>54</v>
      </c>
      <c r="BU71" s="24">
        <v>51</v>
      </c>
      <c r="BV71" s="24">
        <v>72</v>
      </c>
      <c r="BW71" s="24">
        <v>62</v>
      </c>
      <c r="BX71" s="24">
        <v>65</v>
      </c>
      <c r="BY71" s="24">
        <v>71</v>
      </c>
      <c r="BZ71" s="24">
        <v>42</v>
      </c>
    </row>
    <row r="72" spans="1:78" s="98" customFormat="1" x14ac:dyDescent="0.25">
      <c r="A72" s="58" t="s">
        <v>33</v>
      </c>
      <c r="B72" s="90">
        <v>0</v>
      </c>
      <c r="C72" s="90">
        <v>0</v>
      </c>
      <c r="D72" s="90">
        <v>0</v>
      </c>
      <c r="E72" s="90">
        <v>0</v>
      </c>
      <c r="F72" s="90">
        <v>0</v>
      </c>
      <c r="G72" s="90">
        <v>0</v>
      </c>
      <c r="H72" s="90">
        <v>0</v>
      </c>
      <c r="I72" s="90">
        <v>0</v>
      </c>
      <c r="J72" s="90">
        <v>0</v>
      </c>
      <c r="K72" s="90">
        <v>0</v>
      </c>
      <c r="L72" s="90">
        <v>0</v>
      </c>
      <c r="M72" s="90">
        <v>0</v>
      </c>
      <c r="N72" s="90">
        <v>0</v>
      </c>
      <c r="O72" s="90">
        <v>0</v>
      </c>
      <c r="P72" s="90">
        <v>0</v>
      </c>
      <c r="Q72" s="90">
        <v>0</v>
      </c>
      <c r="R72" s="90">
        <v>0</v>
      </c>
      <c r="S72" s="90">
        <v>0</v>
      </c>
      <c r="T72" s="90">
        <v>0</v>
      </c>
      <c r="U72" s="90">
        <v>0</v>
      </c>
      <c r="V72" s="90">
        <v>0</v>
      </c>
      <c r="W72" s="90">
        <v>0</v>
      </c>
      <c r="X72" s="90">
        <v>0</v>
      </c>
      <c r="Y72" s="90">
        <v>0</v>
      </c>
      <c r="Z72" s="90">
        <v>0</v>
      </c>
      <c r="AA72" s="90">
        <v>0</v>
      </c>
      <c r="AB72" s="91"/>
      <c r="AC72" s="92"/>
      <c r="AD72" s="92"/>
      <c r="AE72" s="92"/>
      <c r="AF72" s="93"/>
      <c r="AG72" s="93"/>
      <c r="AH72" s="93"/>
      <c r="AI72" s="94">
        <v>209</v>
      </c>
      <c r="AJ72" s="95">
        <v>520</v>
      </c>
      <c r="AK72" s="90">
        <v>546</v>
      </c>
      <c r="AL72" s="95">
        <v>1000</v>
      </c>
      <c r="AM72" s="90">
        <v>755</v>
      </c>
      <c r="AN72" s="90">
        <v>829</v>
      </c>
      <c r="AO72" s="90">
        <v>688</v>
      </c>
      <c r="AP72" s="90">
        <v>658</v>
      </c>
      <c r="AQ72" s="90">
        <v>941</v>
      </c>
      <c r="AR72" s="90">
        <v>823</v>
      </c>
      <c r="AS72" s="95">
        <f t="shared" ref="AS72:BM72" si="46">SUM(AS67:AS71)</f>
        <v>1000</v>
      </c>
      <c r="AT72" s="90">
        <f t="shared" si="46"/>
        <v>688</v>
      </c>
      <c r="AU72" s="90">
        <f t="shared" si="46"/>
        <v>725</v>
      </c>
      <c r="AV72" s="90">
        <f t="shared" si="46"/>
        <v>581</v>
      </c>
      <c r="AW72" s="90">
        <f t="shared" si="46"/>
        <v>809</v>
      </c>
      <c r="AX72" s="90">
        <f t="shared" si="46"/>
        <v>748</v>
      </c>
      <c r="AY72" s="90">
        <f t="shared" si="46"/>
        <v>688</v>
      </c>
      <c r="AZ72" s="90">
        <f t="shared" si="46"/>
        <v>855</v>
      </c>
      <c r="BA72" s="95">
        <f t="shared" si="46"/>
        <v>705</v>
      </c>
      <c r="BB72" s="95">
        <f t="shared" si="46"/>
        <v>239</v>
      </c>
      <c r="BC72" s="90">
        <f t="shared" si="46"/>
        <v>944</v>
      </c>
      <c r="BD72" s="90">
        <f t="shared" si="46"/>
        <v>851</v>
      </c>
      <c r="BE72" s="90">
        <v>484</v>
      </c>
      <c r="BF72" s="90">
        <f>SUM(BF67:BF71)</f>
        <v>397</v>
      </c>
      <c r="BG72" s="90">
        <f t="shared" si="46"/>
        <v>961</v>
      </c>
      <c r="BH72" s="96" t="s">
        <v>33</v>
      </c>
      <c r="BI72" s="97">
        <f t="shared" si="46"/>
        <v>180</v>
      </c>
      <c r="BJ72" s="97">
        <f>SUM(BJ67+BJ69+BJ70+BJ71)</f>
        <v>93</v>
      </c>
      <c r="BK72" s="97">
        <f>SUM(BK67:BK71)</f>
        <v>367</v>
      </c>
      <c r="BL72" s="97">
        <f>SUM(BL67+BL69+BL70+BL71)</f>
        <v>180</v>
      </c>
      <c r="BM72" s="97">
        <f t="shared" si="46"/>
        <v>650</v>
      </c>
      <c r="BN72" s="97">
        <f t="shared" ref="BN72:BZ72" si="47">SUM(BN67:BN71)</f>
        <v>432</v>
      </c>
      <c r="BO72" s="97">
        <f t="shared" si="47"/>
        <v>555</v>
      </c>
      <c r="BP72" s="97">
        <f t="shared" si="47"/>
        <v>605</v>
      </c>
      <c r="BQ72" s="97">
        <f t="shared" si="47"/>
        <v>612</v>
      </c>
      <c r="BR72" s="97">
        <f t="shared" si="47"/>
        <v>656</v>
      </c>
      <c r="BS72" s="97">
        <f t="shared" si="47"/>
        <v>657</v>
      </c>
      <c r="BT72" s="97">
        <f t="shared" si="47"/>
        <v>604</v>
      </c>
      <c r="BU72" s="97">
        <f t="shared" si="47"/>
        <v>612</v>
      </c>
      <c r="BV72" s="97">
        <f t="shared" si="47"/>
        <v>725</v>
      </c>
      <c r="BW72" s="97">
        <f t="shared" si="47"/>
        <v>683</v>
      </c>
      <c r="BX72" s="97">
        <f t="shared" si="47"/>
        <v>638</v>
      </c>
      <c r="BY72" s="97">
        <f t="shared" si="47"/>
        <v>826</v>
      </c>
      <c r="BZ72" s="97">
        <f t="shared" si="47"/>
        <v>769</v>
      </c>
    </row>
    <row r="73" spans="1:78" x14ac:dyDescent="0.25">
      <c r="A73" s="53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67"/>
      <c r="AK73" s="54"/>
      <c r="AL73" s="67"/>
      <c r="AM73" s="54"/>
      <c r="AN73" s="54"/>
      <c r="AO73" s="54"/>
      <c r="AP73" s="54"/>
      <c r="AQ73" s="54"/>
      <c r="AR73" s="54"/>
      <c r="AS73" s="67"/>
      <c r="AT73" s="54"/>
      <c r="AU73" s="54"/>
      <c r="AV73" s="54"/>
      <c r="AW73" s="54"/>
      <c r="AX73" s="54"/>
      <c r="AY73" s="54"/>
      <c r="AZ73" s="54"/>
      <c r="BA73" s="67"/>
      <c r="BB73" s="67"/>
      <c r="BC73" s="54"/>
      <c r="BD73" s="54"/>
      <c r="BE73" s="54"/>
      <c r="BF73" s="54"/>
      <c r="BG73" s="54"/>
      <c r="BH73" s="53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</row>
    <row r="74" spans="1:78" s="52" customFormat="1" x14ac:dyDescent="0.25">
      <c r="A74" s="99" t="s">
        <v>88</v>
      </c>
      <c r="B74" s="100"/>
      <c r="C74" s="101">
        <v>43831</v>
      </c>
      <c r="D74" s="101">
        <v>43862</v>
      </c>
      <c r="E74" s="101">
        <v>43891</v>
      </c>
      <c r="F74" s="101">
        <v>43922</v>
      </c>
      <c r="G74" s="101">
        <v>43952</v>
      </c>
      <c r="H74" s="101">
        <v>43983</v>
      </c>
      <c r="I74" s="101">
        <v>44013</v>
      </c>
      <c r="J74" s="101">
        <v>44044</v>
      </c>
      <c r="K74" s="101">
        <v>44075</v>
      </c>
      <c r="L74" s="101">
        <v>44105</v>
      </c>
      <c r="M74" s="101">
        <v>44136</v>
      </c>
      <c r="N74" s="101">
        <v>44166</v>
      </c>
      <c r="O74" s="100">
        <v>0</v>
      </c>
      <c r="P74" s="101">
        <v>44197</v>
      </c>
      <c r="Q74" s="101">
        <v>44228</v>
      </c>
      <c r="R74" s="101">
        <v>44256</v>
      </c>
      <c r="S74" s="101">
        <v>44287</v>
      </c>
      <c r="T74" s="101">
        <v>44317</v>
      </c>
      <c r="U74" s="101">
        <v>44348</v>
      </c>
      <c r="V74" s="101">
        <v>44378</v>
      </c>
      <c r="W74" s="101">
        <v>44409</v>
      </c>
      <c r="X74" s="101">
        <v>44440</v>
      </c>
      <c r="Y74" s="101">
        <v>44470</v>
      </c>
      <c r="Z74" s="101">
        <v>44501</v>
      </c>
      <c r="AA74" s="101">
        <v>44531</v>
      </c>
      <c r="AB74" s="100"/>
      <c r="AC74" s="101">
        <v>44562</v>
      </c>
      <c r="AD74" s="101">
        <v>44593</v>
      </c>
      <c r="AE74" s="101">
        <v>44621</v>
      </c>
      <c r="AF74" s="101">
        <v>44652</v>
      </c>
      <c r="AG74" s="101">
        <v>44682</v>
      </c>
      <c r="AH74" s="101">
        <v>44713</v>
      </c>
      <c r="AI74" s="101" t="s">
        <v>8</v>
      </c>
      <c r="AJ74" s="102" t="s">
        <v>7</v>
      </c>
      <c r="AK74" s="101" t="s">
        <v>10</v>
      </c>
      <c r="AL74" s="102"/>
      <c r="AM74" s="101">
        <v>44743</v>
      </c>
      <c r="AN74" s="101">
        <v>44774</v>
      </c>
      <c r="AO74" s="101">
        <v>44805</v>
      </c>
      <c r="AP74" s="101">
        <v>44835</v>
      </c>
      <c r="AQ74" s="101">
        <v>44866</v>
      </c>
      <c r="AR74" s="101">
        <v>44896</v>
      </c>
      <c r="AS74" s="103"/>
      <c r="AT74" s="34" t="e">
        <f t="shared" ref="AT74:BD74" ca="1" si="48">AT$5</f>
        <v>#NAME?</v>
      </c>
      <c r="AU74" s="34" t="e">
        <f t="shared" ca="1" si="48"/>
        <v>#NAME?</v>
      </c>
      <c r="AV74" s="34" t="e">
        <f t="shared" ca="1" si="48"/>
        <v>#NAME?</v>
      </c>
      <c r="AW74" s="34" t="e">
        <f t="shared" ca="1" si="48"/>
        <v>#NAME?</v>
      </c>
      <c r="AX74" s="34" t="e">
        <f t="shared" ca="1" si="48"/>
        <v>#NAME?</v>
      </c>
      <c r="AY74" s="34" t="e">
        <f t="shared" ca="1" si="48"/>
        <v>#NAME?</v>
      </c>
      <c r="AZ74" s="34" t="e">
        <f t="shared" ca="1" si="48"/>
        <v>#NAME?</v>
      </c>
      <c r="BA74" s="35" t="str">
        <f t="shared" si="48"/>
        <v>1 - 24 de Ago-23</v>
      </c>
      <c r="BB74" s="35" t="str">
        <f t="shared" si="48"/>
        <v>24 - 31 de Ago-23</v>
      </c>
      <c r="BC74" s="34" t="e">
        <f t="shared" ca="1" si="48"/>
        <v>#NAME?</v>
      </c>
      <c r="BD74" s="34" t="e">
        <f t="shared" ca="1" si="48"/>
        <v>#NAME?</v>
      </c>
      <c r="BE74" s="34"/>
      <c r="BF74" s="34" t="str">
        <f>BF$5</f>
        <v>01 - 15-Out-2023</v>
      </c>
      <c r="BG74" s="34" t="e">
        <f ca="1">BG$5</f>
        <v>#NAME?</v>
      </c>
      <c r="BH74" s="104" t="s">
        <v>89</v>
      </c>
      <c r="BI74" s="105"/>
      <c r="BJ74" s="105"/>
      <c r="BK74" s="10" t="str">
        <f t="shared" ref="BK74:BZ74" si="49">BK$5</f>
        <v>16 - 31-Out-2023</v>
      </c>
      <c r="BL74" s="105"/>
      <c r="BM74" s="10">
        <f t="shared" si="49"/>
        <v>45200</v>
      </c>
      <c r="BN74" s="38" t="e">
        <f t="shared" ca="1" si="49"/>
        <v>#NAME?</v>
      </c>
      <c r="BO74" s="38" t="e">
        <f t="shared" ca="1" si="49"/>
        <v>#NAME?</v>
      </c>
      <c r="BP74" s="38" t="e">
        <f t="shared" ca="1" si="49"/>
        <v>#NAME?</v>
      </c>
      <c r="BQ74" s="38" t="e">
        <f t="shared" ca="1" si="49"/>
        <v>#NAME?</v>
      </c>
      <c r="BR74" s="38" t="e">
        <f t="shared" ca="1" si="49"/>
        <v>#NAME?</v>
      </c>
      <c r="BS74" s="38" t="e">
        <f t="shared" ca="1" si="49"/>
        <v>#NAME?</v>
      </c>
      <c r="BT74" s="38" t="e">
        <f t="shared" ca="1" si="49"/>
        <v>#NAME?</v>
      </c>
      <c r="BU74" s="38" t="e">
        <f t="shared" ca="1" si="49"/>
        <v>#NAME?</v>
      </c>
      <c r="BV74" s="38" t="e">
        <f t="shared" ca="1" si="49"/>
        <v>#NAME?</v>
      </c>
      <c r="BW74" s="38" t="e">
        <f t="shared" ca="1" si="49"/>
        <v>#NAME?</v>
      </c>
      <c r="BX74" s="38" t="e">
        <f t="shared" ca="1" si="49"/>
        <v>#NAME?</v>
      </c>
      <c r="BY74" s="38" t="e">
        <f t="shared" ca="1" si="49"/>
        <v>#NAME?</v>
      </c>
      <c r="BZ74" s="38" t="e">
        <f t="shared" ca="1" si="49"/>
        <v>#NAME?</v>
      </c>
    </row>
    <row r="75" spans="1:78" s="21" customFormat="1" x14ac:dyDescent="0.25">
      <c r="A75" s="16" t="s">
        <v>90</v>
      </c>
      <c r="B75" s="106" t="s">
        <v>91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42</v>
      </c>
      <c r="M75" s="26">
        <v>34</v>
      </c>
      <c r="N75" s="26">
        <v>41</v>
      </c>
      <c r="O75" s="106" t="s">
        <v>91</v>
      </c>
      <c r="P75" s="26">
        <v>35</v>
      </c>
      <c r="Q75" s="26">
        <v>23</v>
      </c>
      <c r="R75" s="26">
        <v>15</v>
      </c>
      <c r="S75" s="26">
        <v>16</v>
      </c>
      <c r="T75" s="26">
        <v>9</v>
      </c>
      <c r="U75" s="26">
        <v>23</v>
      </c>
      <c r="V75" s="26">
        <v>23</v>
      </c>
      <c r="W75" s="26">
        <v>18</v>
      </c>
      <c r="X75" s="26">
        <v>32</v>
      </c>
      <c r="Y75" s="26">
        <v>21</v>
      </c>
      <c r="Z75" s="26">
        <v>24</v>
      </c>
      <c r="AA75" s="26">
        <v>29</v>
      </c>
      <c r="AB75" s="106"/>
      <c r="AC75" s="26">
        <v>35</v>
      </c>
      <c r="AD75" s="26">
        <v>31</v>
      </c>
      <c r="AE75" s="26">
        <v>34</v>
      </c>
      <c r="AF75" s="26">
        <v>35</v>
      </c>
      <c r="AG75" s="26">
        <v>26</v>
      </c>
      <c r="AH75" s="26">
        <v>36</v>
      </c>
      <c r="AI75" s="26">
        <v>4</v>
      </c>
      <c r="AJ75" s="26"/>
      <c r="AK75" s="26">
        <v>19</v>
      </c>
      <c r="AL75" s="26"/>
      <c r="AM75" s="26">
        <v>23</v>
      </c>
      <c r="AN75" s="26">
        <v>27</v>
      </c>
      <c r="AO75" s="26">
        <v>22</v>
      </c>
      <c r="AP75" s="26">
        <v>11</v>
      </c>
      <c r="AQ75" s="26">
        <v>85</v>
      </c>
      <c r="AR75" s="26">
        <v>76</v>
      </c>
      <c r="AS75" s="107" t="s">
        <v>91</v>
      </c>
      <c r="AT75" s="26">
        <v>34</v>
      </c>
      <c r="AU75" s="26">
        <v>20</v>
      </c>
      <c r="AV75" s="26">
        <v>29</v>
      </c>
      <c r="AW75" s="26">
        <v>27</v>
      </c>
      <c r="AX75" s="26">
        <v>22</v>
      </c>
      <c r="AY75" s="26">
        <v>28</v>
      </c>
      <c r="AZ75" s="26">
        <v>27</v>
      </c>
      <c r="BA75" s="26">
        <v>16</v>
      </c>
      <c r="BB75" s="26">
        <f t="shared" ref="BB75:BB80" si="50">BC75-BA75</f>
        <v>4</v>
      </c>
      <c r="BC75" s="26">
        <v>20</v>
      </c>
      <c r="BD75" s="26">
        <v>30</v>
      </c>
      <c r="BE75" s="26"/>
      <c r="BF75" s="26">
        <v>10</v>
      </c>
      <c r="BG75" s="26">
        <v>23</v>
      </c>
      <c r="BH75" s="108" t="s">
        <v>90</v>
      </c>
      <c r="BI75" s="109"/>
      <c r="BJ75" s="109"/>
      <c r="BK75" s="26">
        <f t="shared" ref="BK75:BK80" si="51">BG75-BF75</f>
        <v>13</v>
      </c>
      <c r="BL75" s="109"/>
      <c r="BM75" s="26">
        <f t="shared" ref="BM75:BM80" si="52">BG75</f>
        <v>23</v>
      </c>
      <c r="BN75" s="26">
        <v>18</v>
      </c>
      <c r="BO75" s="26">
        <v>19</v>
      </c>
      <c r="BP75" s="26">
        <v>26</v>
      </c>
      <c r="BQ75" s="26">
        <v>18</v>
      </c>
      <c r="BR75" s="26">
        <v>22</v>
      </c>
      <c r="BS75" s="26">
        <v>25</v>
      </c>
      <c r="BT75" s="26">
        <v>28</v>
      </c>
      <c r="BU75" s="26">
        <v>9</v>
      </c>
      <c r="BV75" s="26">
        <v>26</v>
      </c>
      <c r="BW75" s="26">
        <v>17</v>
      </c>
      <c r="BX75" s="26">
        <v>29</v>
      </c>
      <c r="BY75" s="26">
        <v>23</v>
      </c>
      <c r="BZ75" s="26">
        <v>20</v>
      </c>
    </row>
    <row r="76" spans="1:78" s="21" customFormat="1" x14ac:dyDescent="0.25">
      <c r="A76" s="22" t="s">
        <v>92</v>
      </c>
      <c r="B76" s="106" t="s">
        <v>93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745</v>
      </c>
      <c r="M76" s="26">
        <v>683</v>
      </c>
      <c r="N76" s="26">
        <v>688</v>
      </c>
      <c r="O76" s="106" t="s">
        <v>93</v>
      </c>
      <c r="P76" s="26">
        <v>725</v>
      </c>
      <c r="Q76" s="26">
        <v>557</v>
      </c>
      <c r="R76" s="26">
        <v>411</v>
      </c>
      <c r="S76" s="26">
        <v>420</v>
      </c>
      <c r="T76" s="26">
        <v>424</v>
      </c>
      <c r="U76" s="26">
        <v>472</v>
      </c>
      <c r="V76" s="26">
        <v>454</v>
      </c>
      <c r="W76" s="26">
        <v>562</v>
      </c>
      <c r="X76" s="26">
        <v>661</v>
      </c>
      <c r="Y76" s="26">
        <v>568</v>
      </c>
      <c r="Z76" s="26">
        <v>541</v>
      </c>
      <c r="AA76" s="26">
        <v>628</v>
      </c>
      <c r="AB76" s="106"/>
      <c r="AC76" s="26">
        <v>777</v>
      </c>
      <c r="AD76" s="26">
        <v>541</v>
      </c>
      <c r="AE76" s="26">
        <v>639</v>
      </c>
      <c r="AF76" s="26">
        <v>730</v>
      </c>
      <c r="AG76" s="26">
        <v>521</v>
      </c>
      <c r="AH76" s="26">
        <v>582</v>
      </c>
      <c r="AI76" s="26">
        <v>109</v>
      </c>
      <c r="AJ76" s="26"/>
      <c r="AK76" s="26">
        <v>233</v>
      </c>
      <c r="AL76" s="26"/>
      <c r="AM76" s="26">
        <v>342</v>
      </c>
      <c r="AN76" s="26">
        <v>459</v>
      </c>
      <c r="AO76" s="26">
        <v>463</v>
      </c>
      <c r="AP76" s="26">
        <v>483</v>
      </c>
      <c r="AQ76" s="26">
        <v>484</v>
      </c>
      <c r="AR76" s="26">
        <v>489</v>
      </c>
      <c r="AS76" s="107" t="s">
        <v>93</v>
      </c>
      <c r="AT76" s="26">
        <v>534</v>
      </c>
      <c r="AU76" s="26">
        <v>512</v>
      </c>
      <c r="AV76" s="26">
        <v>868</v>
      </c>
      <c r="AW76" s="26">
        <v>925</v>
      </c>
      <c r="AX76" s="26">
        <v>769</v>
      </c>
      <c r="AY76" s="26">
        <v>463</v>
      </c>
      <c r="AZ76" s="26">
        <v>571</v>
      </c>
      <c r="BA76" s="26">
        <v>452</v>
      </c>
      <c r="BB76" s="26">
        <f t="shared" si="50"/>
        <v>164</v>
      </c>
      <c r="BC76" s="26">
        <v>616</v>
      </c>
      <c r="BD76" s="26">
        <v>681</v>
      </c>
      <c r="BE76" s="26"/>
      <c r="BF76" s="26">
        <v>323</v>
      </c>
      <c r="BG76" s="26">
        <v>760</v>
      </c>
      <c r="BH76" s="108" t="s">
        <v>92</v>
      </c>
      <c r="BI76" s="109"/>
      <c r="BJ76" s="109"/>
      <c r="BK76" s="26">
        <f t="shared" si="51"/>
        <v>437</v>
      </c>
      <c r="BL76" s="109"/>
      <c r="BM76" s="26">
        <f t="shared" si="52"/>
        <v>760</v>
      </c>
      <c r="BN76" s="26">
        <v>927</v>
      </c>
      <c r="BO76" s="26">
        <v>895</v>
      </c>
      <c r="BP76" s="26">
        <v>814</v>
      </c>
      <c r="BQ76" s="26">
        <v>656</v>
      </c>
      <c r="BR76" s="26">
        <v>929</v>
      </c>
      <c r="BS76" s="26">
        <v>1295</v>
      </c>
      <c r="BT76" s="26">
        <v>1228</v>
      </c>
      <c r="BU76" s="26">
        <v>1013</v>
      </c>
      <c r="BV76" s="26">
        <v>1061</v>
      </c>
      <c r="BW76" s="26">
        <v>930</v>
      </c>
      <c r="BX76" s="26">
        <v>1067</v>
      </c>
      <c r="BY76" s="26">
        <v>870</v>
      </c>
      <c r="BZ76" s="26">
        <v>912</v>
      </c>
    </row>
    <row r="77" spans="1:78" s="21" customFormat="1" x14ac:dyDescent="0.25">
      <c r="A77" s="22" t="s">
        <v>94</v>
      </c>
      <c r="B77" s="106" t="s">
        <v>95</v>
      </c>
      <c r="C77" s="26">
        <v>0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1293</v>
      </c>
      <c r="M77" s="26">
        <v>1393</v>
      </c>
      <c r="N77" s="26">
        <v>1265</v>
      </c>
      <c r="O77" s="106" t="s">
        <v>95</v>
      </c>
      <c r="P77" s="26">
        <v>1402</v>
      </c>
      <c r="Q77" s="26">
        <v>1079</v>
      </c>
      <c r="R77" s="26">
        <v>881</v>
      </c>
      <c r="S77" s="26">
        <v>881</v>
      </c>
      <c r="T77" s="26">
        <v>1095</v>
      </c>
      <c r="U77" s="26">
        <v>1076</v>
      </c>
      <c r="V77" s="26">
        <v>874</v>
      </c>
      <c r="W77" s="26">
        <v>1329</v>
      </c>
      <c r="X77" s="26">
        <v>1352</v>
      </c>
      <c r="Y77" s="26">
        <v>1246</v>
      </c>
      <c r="Z77" s="26">
        <v>1369</v>
      </c>
      <c r="AA77" s="26">
        <v>1734</v>
      </c>
      <c r="AB77" s="106"/>
      <c r="AC77" s="26">
        <v>1759</v>
      </c>
      <c r="AD77" s="26">
        <v>1480</v>
      </c>
      <c r="AE77" s="26">
        <v>2161</v>
      </c>
      <c r="AF77" s="26">
        <v>2131</v>
      </c>
      <c r="AG77" s="26">
        <v>1780</v>
      </c>
      <c r="AH77" s="26">
        <v>1459</v>
      </c>
      <c r="AI77" s="26">
        <v>461</v>
      </c>
      <c r="AJ77" s="26"/>
      <c r="AK77" s="26">
        <v>723</v>
      </c>
      <c r="AL77" s="26"/>
      <c r="AM77" s="26">
        <v>1184</v>
      </c>
      <c r="AN77" s="26">
        <v>1258</v>
      </c>
      <c r="AO77" s="26">
        <v>1450</v>
      </c>
      <c r="AP77" s="26">
        <v>1674</v>
      </c>
      <c r="AQ77" s="26">
        <v>1511</v>
      </c>
      <c r="AR77" s="26">
        <v>1587</v>
      </c>
      <c r="AS77" s="107" t="s">
        <v>95</v>
      </c>
      <c r="AT77" s="26">
        <v>1768</v>
      </c>
      <c r="AU77" s="26">
        <v>2083</v>
      </c>
      <c r="AV77" s="26">
        <v>2329</v>
      </c>
      <c r="AW77" s="26">
        <v>2582</v>
      </c>
      <c r="AX77" s="26">
        <v>2180</v>
      </c>
      <c r="AY77" s="26">
        <v>1516</v>
      </c>
      <c r="AZ77" s="26">
        <v>1750</v>
      </c>
      <c r="BA77" s="26">
        <v>1327</v>
      </c>
      <c r="BB77" s="26">
        <f t="shared" si="50"/>
        <v>382</v>
      </c>
      <c r="BC77" s="26">
        <v>1709</v>
      </c>
      <c r="BD77" s="26">
        <v>1717</v>
      </c>
      <c r="BE77" s="26"/>
      <c r="BF77" s="26">
        <v>875</v>
      </c>
      <c r="BG77" s="26">
        <v>2051</v>
      </c>
      <c r="BH77" s="108" t="s">
        <v>94</v>
      </c>
      <c r="BI77" s="109"/>
      <c r="BJ77" s="109"/>
      <c r="BK77" s="26">
        <f t="shared" si="51"/>
        <v>1176</v>
      </c>
      <c r="BL77" s="109"/>
      <c r="BM77" s="26">
        <f t="shared" si="52"/>
        <v>2051</v>
      </c>
      <c r="BN77" s="26">
        <v>1993</v>
      </c>
      <c r="BO77" s="26">
        <v>2101</v>
      </c>
      <c r="BP77" s="26">
        <v>2106</v>
      </c>
      <c r="BQ77" s="26">
        <v>2129</v>
      </c>
      <c r="BR77" s="26">
        <v>2563</v>
      </c>
      <c r="BS77" s="26">
        <v>2916</v>
      </c>
      <c r="BT77" s="26">
        <v>2751</v>
      </c>
      <c r="BU77" s="26">
        <v>2581</v>
      </c>
      <c r="BV77" s="26">
        <v>2523</v>
      </c>
      <c r="BW77" s="26">
        <v>2612</v>
      </c>
      <c r="BX77" s="26">
        <v>2751</v>
      </c>
      <c r="BY77" s="26">
        <v>2453</v>
      </c>
      <c r="BZ77" s="26">
        <v>2401</v>
      </c>
    </row>
    <row r="78" spans="1:78" s="21" customFormat="1" x14ac:dyDescent="0.25">
      <c r="A78" s="22" t="s">
        <v>96</v>
      </c>
      <c r="B78" s="106" t="s">
        <v>97</v>
      </c>
      <c r="C78" s="26">
        <v>0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649</v>
      </c>
      <c r="M78" s="26">
        <v>835</v>
      </c>
      <c r="N78" s="26">
        <v>1228</v>
      </c>
      <c r="O78" s="106" t="s">
        <v>97</v>
      </c>
      <c r="P78" s="26">
        <v>1428</v>
      </c>
      <c r="Q78" s="26">
        <v>1336</v>
      </c>
      <c r="R78" s="26">
        <v>1063</v>
      </c>
      <c r="S78" s="26">
        <v>1004</v>
      </c>
      <c r="T78" s="26">
        <v>1378</v>
      </c>
      <c r="U78" s="26">
        <v>1628</v>
      </c>
      <c r="V78" s="26">
        <v>1424</v>
      </c>
      <c r="W78" s="26">
        <v>1474</v>
      </c>
      <c r="X78" s="26">
        <v>1585</v>
      </c>
      <c r="Y78" s="26">
        <v>1679</v>
      </c>
      <c r="Z78" s="26">
        <v>2074</v>
      </c>
      <c r="AA78" s="26">
        <v>2791</v>
      </c>
      <c r="AB78" s="106"/>
      <c r="AC78" s="26">
        <v>2946</v>
      </c>
      <c r="AD78" s="26">
        <v>2127</v>
      </c>
      <c r="AE78" s="26">
        <v>2449</v>
      </c>
      <c r="AF78" s="26">
        <v>2368</v>
      </c>
      <c r="AG78" s="26">
        <v>2863</v>
      </c>
      <c r="AH78" s="26">
        <v>3156</v>
      </c>
      <c r="AI78" s="26">
        <v>992</v>
      </c>
      <c r="AJ78" s="26"/>
      <c r="AK78" s="26">
        <v>1797</v>
      </c>
      <c r="AL78" s="26"/>
      <c r="AM78" s="26">
        <v>2789</v>
      </c>
      <c r="AN78" s="26">
        <v>3094</v>
      </c>
      <c r="AO78" s="26">
        <v>3070</v>
      </c>
      <c r="AP78" s="26">
        <v>3175</v>
      </c>
      <c r="AQ78" s="26">
        <v>3524</v>
      </c>
      <c r="AR78" s="26">
        <v>3746</v>
      </c>
      <c r="AS78" s="107" t="s">
        <v>97</v>
      </c>
      <c r="AT78" s="26">
        <v>3826</v>
      </c>
      <c r="AU78" s="26">
        <v>3920</v>
      </c>
      <c r="AV78" s="26">
        <v>4441</v>
      </c>
      <c r="AW78" s="26">
        <v>3758</v>
      </c>
      <c r="AX78" s="26">
        <v>3257</v>
      </c>
      <c r="AY78" s="26">
        <v>2959</v>
      </c>
      <c r="AZ78" s="26">
        <v>2744</v>
      </c>
      <c r="BA78" s="26">
        <v>2009</v>
      </c>
      <c r="BB78" s="26">
        <f t="shared" si="50"/>
        <v>632</v>
      </c>
      <c r="BC78" s="26">
        <v>2641</v>
      </c>
      <c r="BD78" s="26">
        <v>2881</v>
      </c>
      <c r="BE78" s="26"/>
      <c r="BF78" s="26">
        <v>1459</v>
      </c>
      <c r="BG78" s="26">
        <v>2960</v>
      </c>
      <c r="BH78" s="108" t="s">
        <v>96</v>
      </c>
      <c r="BI78" s="109"/>
      <c r="BJ78" s="109"/>
      <c r="BK78" s="26">
        <f t="shared" si="51"/>
        <v>1501</v>
      </c>
      <c r="BL78" s="109"/>
      <c r="BM78" s="26">
        <f t="shared" si="52"/>
        <v>2960</v>
      </c>
      <c r="BN78" s="26">
        <v>2384</v>
      </c>
      <c r="BO78" s="26">
        <v>2591</v>
      </c>
      <c r="BP78" s="26">
        <v>3162</v>
      </c>
      <c r="BQ78" s="26">
        <v>3208</v>
      </c>
      <c r="BR78" s="26">
        <v>3401</v>
      </c>
      <c r="BS78" s="26">
        <v>3503</v>
      </c>
      <c r="BT78" s="26">
        <v>2813</v>
      </c>
      <c r="BU78" s="26">
        <v>2297</v>
      </c>
      <c r="BV78" s="26">
        <v>2212</v>
      </c>
      <c r="BW78" s="26">
        <v>2389</v>
      </c>
      <c r="BX78" s="26">
        <v>2778</v>
      </c>
      <c r="BY78" s="26">
        <v>2537</v>
      </c>
      <c r="BZ78" s="26">
        <v>2702</v>
      </c>
    </row>
    <row r="79" spans="1:78" s="21" customFormat="1" x14ac:dyDescent="0.25">
      <c r="A79" s="22" t="s">
        <v>98</v>
      </c>
      <c r="B79" s="106" t="s">
        <v>99</v>
      </c>
      <c r="C79" s="26">
        <v>0</v>
      </c>
      <c r="D79" s="26">
        <v>0</v>
      </c>
      <c r="E79" s="26">
        <v>0</v>
      </c>
      <c r="F79" s="26">
        <v>0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46</v>
      </c>
      <c r="M79" s="26">
        <v>19</v>
      </c>
      <c r="N79" s="26">
        <v>126</v>
      </c>
      <c r="O79" s="106" t="s">
        <v>99</v>
      </c>
      <c r="P79" s="26">
        <v>29</v>
      </c>
      <c r="Q79" s="26">
        <v>15</v>
      </c>
      <c r="R79" s="26">
        <v>151</v>
      </c>
      <c r="S79" s="26">
        <v>68</v>
      </c>
      <c r="T79" s="26">
        <v>51</v>
      </c>
      <c r="U79" s="26">
        <v>12</v>
      </c>
      <c r="V79" s="26">
        <v>87</v>
      </c>
      <c r="W79" s="26">
        <v>40</v>
      </c>
      <c r="X79" s="26">
        <v>39</v>
      </c>
      <c r="Y79" s="26">
        <v>10</v>
      </c>
      <c r="Z79" s="26">
        <v>6</v>
      </c>
      <c r="AA79" s="26">
        <v>6</v>
      </c>
      <c r="AB79" s="106"/>
      <c r="AC79" s="26">
        <v>25</v>
      </c>
      <c r="AD79" s="26">
        <v>47</v>
      </c>
      <c r="AE79" s="26">
        <v>3</v>
      </c>
      <c r="AF79" s="26">
        <v>8</v>
      </c>
      <c r="AG79" s="26">
        <v>4</v>
      </c>
      <c r="AH79" s="26">
        <v>22</v>
      </c>
      <c r="AI79" s="26">
        <v>39</v>
      </c>
      <c r="AJ79" s="26"/>
      <c r="AK79" s="26">
        <v>96</v>
      </c>
      <c r="AL79" s="26"/>
      <c r="AM79" s="26">
        <v>135</v>
      </c>
      <c r="AN79" s="26">
        <v>45</v>
      </c>
      <c r="AO79" s="26">
        <v>29</v>
      </c>
      <c r="AP79" s="26">
        <v>19</v>
      </c>
      <c r="AQ79" s="26">
        <v>33</v>
      </c>
      <c r="AR79" s="26">
        <v>35</v>
      </c>
      <c r="AS79" s="107" t="s">
        <v>99</v>
      </c>
      <c r="AT79" s="26">
        <v>38</v>
      </c>
      <c r="AU79" s="26">
        <v>6</v>
      </c>
      <c r="AV79" s="26">
        <v>9</v>
      </c>
      <c r="AW79" s="26">
        <v>12</v>
      </c>
      <c r="AX79" s="26">
        <v>11</v>
      </c>
      <c r="AY79" s="26">
        <v>110</v>
      </c>
      <c r="AZ79" s="26">
        <v>33</v>
      </c>
      <c r="BA79" s="26">
        <v>9</v>
      </c>
      <c r="BB79" s="26">
        <f t="shared" si="50"/>
        <v>15</v>
      </c>
      <c r="BC79" s="26">
        <v>24</v>
      </c>
      <c r="BD79" s="26">
        <v>57</v>
      </c>
      <c r="BE79" s="26"/>
      <c r="BF79" s="26">
        <v>16</v>
      </c>
      <c r="BG79" s="26">
        <v>32</v>
      </c>
      <c r="BH79" s="108" t="s">
        <v>98</v>
      </c>
      <c r="BI79" s="109"/>
      <c r="BJ79" s="109"/>
      <c r="BK79" s="26">
        <f t="shared" si="51"/>
        <v>16</v>
      </c>
      <c r="BL79" s="109"/>
      <c r="BM79" s="26">
        <f t="shared" si="52"/>
        <v>32</v>
      </c>
      <c r="BN79" s="26">
        <v>17</v>
      </c>
      <c r="BO79" s="26">
        <v>59</v>
      </c>
      <c r="BP79" s="26">
        <v>95</v>
      </c>
      <c r="BQ79" s="26">
        <v>137</v>
      </c>
      <c r="BR79" s="26">
        <v>136</v>
      </c>
      <c r="BS79" s="26">
        <v>61</v>
      </c>
      <c r="BT79" s="26">
        <v>84</v>
      </c>
      <c r="BU79" s="26">
        <v>61</v>
      </c>
      <c r="BV79" s="26">
        <v>34</v>
      </c>
      <c r="BW79" s="26">
        <v>26</v>
      </c>
      <c r="BX79" s="26">
        <v>69</v>
      </c>
      <c r="BY79" s="26">
        <v>124</v>
      </c>
      <c r="BZ79" s="26">
        <v>170</v>
      </c>
    </row>
    <row r="80" spans="1:78" s="21" customFormat="1" x14ac:dyDescent="0.25">
      <c r="A80" s="22" t="s">
        <v>100</v>
      </c>
      <c r="B80" s="110" t="s">
        <v>101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106</v>
      </c>
      <c r="M80" s="26">
        <v>114</v>
      </c>
      <c r="N80" s="26">
        <v>141</v>
      </c>
      <c r="O80" s="110" t="s">
        <v>101</v>
      </c>
      <c r="P80" s="26">
        <v>107</v>
      </c>
      <c r="Q80" s="26">
        <v>90</v>
      </c>
      <c r="R80" s="26">
        <v>152</v>
      </c>
      <c r="S80" s="26">
        <v>185</v>
      </c>
      <c r="T80" s="26">
        <v>146</v>
      </c>
      <c r="U80" s="26">
        <v>176</v>
      </c>
      <c r="V80" s="26">
        <v>557</v>
      </c>
      <c r="W80" s="26">
        <v>172</v>
      </c>
      <c r="X80" s="26">
        <v>150</v>
      </c>
      <c r="Y80" s="26">
        <v>410</v>
      </c>
      <c r="Z80" s="26">
        <v>121</v>
      </c>
      <c r="AA80" s="26">
        <v>186</v>
      </c>
      <c r="AB80" s="106"/>
      <c r="AC80" s="26">
        <v>100</v>
      </c>
      <c r="AD80" s="26">
        <v>93</v>
      </c>
      <c r="AE80" s="26">
        <v>90</v>
      </c>
      <c r="AF80" s="26">
        <v>132</v>
      </c>
      <c r="AG80" s="26">
        <v>8</v>
      </c>
      <c r="AH80" s="26">
        <v>20</v>
      </c>
      <c r="AI80" s="26">
        <v>0</v>
      </c>
      <c r="AJ80" s="26"/>
      <c r="AK80" s="26">
        <v>12</v>
      </c>
      <c r="AL80" s="26"/>
      <c r="AM80" s="26">
        <v>12</v>
      </c>
      <c r="AN80" s="26">
        <v>138</v>
      </c>
      <c r="AO80" s="26">
        <v>157</v>
      </c>
      <c r="AP80" s="26">
        <v>157</v>
      </c>
      <c r="AQ80" s="26">
        <v>121</v>
      </c>
      <c r="AR80" s="26">
        <v>249</v>
      </c>
      <c r="AS80" s="111" t="s">
        <v>101</v>
      </c>
      <c r="AT80" s="26">
        <v>199</v>
      </c>
      <c r="AU80" s="26">
        <v>178</v>
      </c>
      <c r="AV80" s="26">
        <v>178</v>
      </c>
      <c r="AW80" s="26">
        <v>173</v>
      </c>
      <c r="AX80" s="26">
        <v>188</v>
      </c>
      <c r="AY80" s="26">
        <v>264</v>
      </c>
      <c r="AZ80" s="26">
        <v>233</v>
      </c>
      <c r="BA80" s="26">
        <v>168</v>
      </c>
      <c r="BB80" s="26">
        <f t="shared" si="50"/>
        <v>80</v>
      </c>
      <c r="BC80" s="26">
        <v>248</v>
      </c>
      <c r="BD80" s="26">
        <v>239</v>
      </c>
      <c r="BE80" s="26"/>
      <c r="BF80" s="26">
        <v>136</v>
      </c>
      <c r="BG80" s="26">
        <v>262</v>
      </c>
      <c r="BH80" s="108" t="s">
        <v>100</v>
      </c>
      <c r="BI80" s="109"/>
      <c r="BJ80" s="109"/>
      <c r="BK80" s="26">
        <f t="shared" si="51"/>
        <v>126</v>
      </c>
      <c r="BL80" s="109"/>
      <c r="BM80" s="26">
        <f t="shared" si="52"/>
        <v>262</v>
      </c>
      <c r="BN80" s="26">
        <v>383</v>
      </c>
      <c r="BO80" s="26">
        <v>165</v>
      </c>
      <c r="BP80" s="26">
        <v>123</v>
      </c>
      <c r="BQ80" s="26">
        <v>157</v>
      </c>
      <c r="BR80" s="26">
        <v>236</v>
      </c>
      <c r="BS80" s="26">
        <v>252</v>
      </c>
      <c r="BT80" s="26">
        <v>273</v>
      </c>
      <c r="BU80" s="26">
        <v>266</v>
      </c>
      <c r="BV80" s="26">
        <v>286</v>
      </c>
      <c r="BW80" s="26">
        <v>224</v>
      </c>
      <c r="BX80" s="26">
        <v>305</v>
      </c>
      <c r="BY80" s="26">
        <v>337</v>
      </c>
      <c r="BZ80" s="26">
        <v>361</v>
      </c>
    </row>
    <row r="81" spans="1:78" s="98" customFormat="1" x14ac:dyDescent="0.25">
      <c r="A81" s="112" t="s">
        <v>33</v>
      </c>
      <c r="B81" s="113"/>
      <c r="C81" s="114">
        <v>0</v>
      </c>
      <c r="D81" s="114">
        <v>0</v>
      </c>
      <c r="E81" s="114">
        <v>0</v>
      </c>
      <c r="F81" s="114">
        <v>0</v>
      </c>
      <c r="G81" s="114">
        <v>0</v>
      </c>
      <c r="H81" s="114">
        <v>0</v>
      </c>
      <c r="I81" s="114">
        <v>0</v>
      </c>
      <c r="J81" s="114">
        <v>0</v>
      </c>
      <c r="K81" s="114">
        <v>0</v>
      </c>
      <c r="L81" s="114">
        <v>2881</v>
      </c>
      <c r="M81" s="114">
        <v>3078</v>
      </c>
      <c r="N81" s="114">
        <v>3489</v>
      </c>
      <c r="O81" s="113"/>
      <c r="P81" s="114">
        <v>3726</v>
      </c>
      <c r="Q81" s="114">
        <v>3100</v>
      </c>
      <c r="R81" s="114">
        <v>2673</v>
      </c>
      <c r="S81" s="114">
        <v>2574</v>
      </c>
      <c r="T81" s="114">
        <v>3103</v>
      </c>
      <c r="U81" s="114">
        <v>3387</v>
      </c>
      <c r="V81" s="114">
        <v>3419</v>
      </c>
      <c r="W81" s="114">
        <v>3595</v>
      </c>
      <c r="X81" s="114">
        <v>3819</v>
      </c>
      <c r="Y81" s="114">
        <v>3934</v>
      </c>
      <c r="Z81" s="114">
        <v>4135</v>
      </c>
      <c r="AA81" s="114">
        <v>5374</v>
      </c>
      <c r="AB81" s="113"/>
      <c r="AC81" s="114">
        <v>5642</v>
      </c>
      <c r="AD81" s="114">
        <v>4319</v>
      </c>
      <c r="AE81" s="114">
        <v>5376</v>
      </c>
      <c r="AF81" s="114">
        <v>5404</v>
      </c>
      <c r="AG81" s="114">
        <v>5202</v>
      </c>
      <c r="AH81" s="114">
        <v>5275</v>
      </c>
      <c r="AI81" s="114">
        <v>1605</v>
      </c>
      <c r="AJ81" s="114">
        <v>0</v>
      </c>
      <c r="AK81" s="114">
        <v>2880</v>
      </c>
      <c r="AL81" s="114"/>
      <c r="AM81" s="114">
        <v>4485</v>
      </c>
      <c r="AN81" s="114">
        <v>5021</v>
      </c>
      <c r="AO81" s="114">
        <v>5191</v>
      </c>
      <c r="AP81" s="114">
        <v>5519</v>
      </c>
      <c r="AQ81" s="114">
        <v>5758</v>
      </c>
      <c r="AR81" s="114">
        <v>6182</v>
      </c>
      <c r="AS81" s="115"/>
      <c r="AT81" s="60">
        <f t="shared" ref="AT81:BZ81" si="53">SUM(AT75:AT80)</f>
        <v>6399</v>
      </c>
      <c r="AU81" s="60">
        <f t="shared" si="53"/>
        <v>6719</v>
      </c>
      <c r="AV81" s="60">
        <f t="shared" si="53"/>
        <v>7854</v>
      </c>
      <c r="AW81" s="60">
        <f t="shared" si="53"/>
        <v>7477</v>
      </c>
      <c r="AX81" s="60">
        <f t="shared" si="53"/>
        <v>6427</v>
      </c>
      <c r="AY81" s="60">
        <f t="shared" si="53"/>
        <v>5340</v>
      </c>
      <c r="AZ81" s="60">
        <f t="shared" si="53"/>
        <v>5358</v>
      </c>
      <c r="BA81" s="60">
        <f t="shared" si="53"/>
        <v>3981</v>
      </c>
      <c r="BB81" s="60">
        <f t="shared" si="53"/>
        <v>1277</v>
      </c>
      <c r="BC81" s="60">
        <f t="shared" si="53"/>
        <v>5258</v>
      </c>
      <c r="BD81" s="60">
        <f t="shared" si="53"/>
        <v>5605</v>
      </c>
      <c r="BE81" s="60"/>
      <c r="BF81" s="60">
        <f>SUM(BF75:BF80)</f>
        <v>2819</v>
      </c>
      <c r="BG81" s="60">
        <f t="shared" si="53"/>
        <v>6088</v>
      </c>
      <c r="BH81" s="116" t="s">
        <v>33</v>
      </c>
      <c r="BI81" s="117"/>
      <c r="BJ81" s="117"/>
      <c r="BK81" s="62">
        <f>SUM(BK75:BK80)</f>
        <v>3269</v>
      </c>
      <c r="BL81" s="117"/>
      <c r="BM81" s="62">
        <f t="shared" si="53"/>
        <v>6088</v>
      </c>
      <c r="BN81" s="62">
        <f t="shared" si="53"/>
        <v>5722</v>
      </c>
      <c r="BO81" s="62">
        <f t="shared" si="53"/>
        <v>5830</v>
      </c>
      <c r="BP81" s="62">
        <f t="shared" si="53"/>
        <v>6326</v>
      </c>
      <c r="BQ81" s="62">
        <f t="shared" si="53"/>
        <v>6305</v>
      </c>
      <c r="BR81" s="62">
        <f t="shared" si="53"/>
        <v>7287</v>
      </c>
      <c r="BS81" s="62">
        <f t="shared" si="53"/>
        <v>8052</v>
      </c>
      <c r="BT81" s="62">
        <f t="shared" si="53"/>
        <v>7177</v>
      </c>
      <c r="BU81" s="62">
        <f t="shared" si="53"/>
        <v>6227</v>
      </c>
      <c r="BV81" s="62">
        <f t="shared" si="53"/>
        <v>6142</v>
      </c>
      <c r="BW81" s="62">
        <f t="shared" si="53"/>
        <v>6198</v>
      </c>
      <c r="BX81" s="62">
        <f t="shared" si="53"/>
        <v>6999</v>
      </c>
      <c r="BY81" s="62">
        <f t="shared" si="53"/>
        <v>6344</v>
      </c>
      <c r="BZ81" s="62">
        <f t="shared" si="53"/>
        <v>6566</v>
      </c>
    </row>
    <row r="82" spans="1:78" x14ac:dyDescent="0.25">
      <c r="A82" s="53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67"/>
      <c r="AK82" s="54"/>
      <c r="AL82" s="67"/>
      <c r="AM82" s="54"/>
      <c r="AN82" s="54"/>
      <c r="AO82" s="54"/>
      <c r="AP82" s="54"/>
      <c r="AQ82" s="54"/>
      <c r="AR82" s="54"/>
      <c r="AS82" s="67"/>
      <c r="AT82" s="54"/>
      <c r="AU82" s="54"/>
      <c r="AV82" s="54"/>
      <c r="AW82" s="54"/>
      <c r="AX82" s="54"/>
      <c r="AY82" s="54"/>
      <c r="AZ82" s="54"/>
      <c r="BA82" s="67"/>
      <c r="BB82" s="67"/>
      <c r="BC82" s="54"/>
      <c r="BD82" s="54"/>
      <c r="BE82" s="54"/>
      <c r="BF82" s="54"/>
      <c r="BG82" s="54"/>
      <c r="BH82" s="53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</row>
    <row r="83" spans="1:78" s="52" customFormat="1" x14ac:dyDescent="0.25">
      <c r="A83" s="32" t="s">
        <v>102</v>
      </c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4" t="s">
        <v>8</v>
      </c>
      <c r="AJ83" s="35" t="s">
        <v>7</v>
      </c>
      <c r="AK83" s="34" t="s">
        <v>10</v>
      </c>
      <c r="AL83" s="35" t="s">
        <v>7</v>
      </c>
      <c r="AM83" s="34">
        <v>44743</v>
      </c>
      <c r="AN83" s="34">
        <v>44774</v>
      </c>
      <c r="AO83" s="34">
        <v>44805</v>
      </c>
      <c r="AP83" s="34">
        <v>44835</v>
      </c>
      <c r="AQ83" s="34">
        <v>44866</v>
      </c>
      <c r="AR83" s="34">
        <v>44896</v>
      </c>
      <c r="AS83" s="35" t="s">
        <v>7</v>
      </c>
      <c r="AT83" s="34" t="e">
        <f t="shared" ref="AT83:BD83" ca="1" si="54">AT$5</f>
        <v>#NAME?</v>
      </c>
      <c r="AU83" s="34" t="e">
        <f t="shared" ca="1" si="54"/>
        <v>#NAME?</v>
      </c>
      <c r="AV83" s="34" t="e">
        <f t="shared" ca="1" si="54"/>
        <v>#NAME?</v>
      </c>
      <c r="AW83" s="34" t="e">
        <f t="shared" ca="1" si="54"/>
        <v>#NAME?</v>
      </c>
      <c r="AX83" s="34" t="e">
        <f t="shared" ca="1" si="54"/>
        <v>#NAME?</v>
      </c>
      <c r="AY83" s="34" t="e">
        <f t="shared" ca="1" si="54"/>
        <v>#NAME?</v>
      </c>
      <c r="AZ83" s="34" t="e">
        <f t="shared" ca="1" si="54"/>
        <v>#NAME?</v>
      </c>
      <c r="BA83" s="35" t="str">
        <f t="shared" si="54"/>
        <v>1 - 24 de Ago-23</v>
      </c>
      <c r="BB83" s="35" t="str">
        <f t="shared" si="54"/>
        <v>24 - 31 de Ago-23</v>
      </c>
      <c r="BC83" s="34" t="e">
        <f t="shared" ca="1" si="54"/>
        <v>#NAME?</v>
      </c>
      <c r="BD83" s="34" t="e">
        <f t="shared" ca="1" si="54"/>
        <v>#NAME?</v>
      </c>
      <c r="BE83" s="36" t="s">
        <v>14</v>
      </c>
      <c r="BF83" s="34" t="str">
        <f>BF$5</f>
        <v>01 - 15-Out-2023</v>
      </c>
      <c r="BG83" s="34" t="e">
        <f ca="1">BG$5</f>
        <v>#NAME?</v>
      </c>
      <c r="BH83" s="104" t="s">
        <v>103</v>
      </c>
      <c r="BI83" s="105"/>
      <c r="BJ83" s="105"/>
      <c r="BK83" s="10" t="str">
        <f t="shared" ref="BK83:BZ83" si="55">BK$5</f>
        <v>16 - 31-Out-2023</v>
      </c>
      <c r="BL83" s="105"/>
      <c r="BM83" s="10">
        <f t="shared" si="55"/>
        <v>45200</v>
      </c>
      <c r="BN83" s="38" t="e">
        <f t="shared" ca="1" si="55"/>
        <v>#NAME?</v>
      </c>
      <c r="BO83" s="38" t="e">
        <f t="shared" ca="1" si="55"/>
        <v>#NAME?</v>
      </c>
      <c r="BP83" s="38" t="e">
        <f t="shared" ca="1" si="55"/>
        <v>#NAME?</v>
      </c>
      <c r="BQ83" s="38" t="e">
        <f t="shared" ca="1" si="55"/>
        <v>#NAME?</v>
      </c>
      <c r="BR83" s="38" t="e">
        <f t="shared" ca="1" si="55"/>
        <v>#NAME?</v>
      </c>
      <c r="BS83" s="38" t="e">
        <f t="shared" ca="1" si="55"/>
        <v>#NAME?</v>
      </c>
      <c r="BT83" s="38" t="e">
        <f t="shared" ca="1" si="55"/>
        <v>#NAME?</v>
      </c>
      <c r="BU83" s="38" t="e">
        <f t="shared" ca="1" si="55"/>
        <v>#NAME?</v>
      </c>
      <c r="BV83" s="38" t="e">
        <f t="shared" ca="1" si="55"/>
        <v>#NAME?</v>
      </c>
      <c r="BW83" s="38" t="e">
        <f t="shared" ca="1" si="55"/>
        <v>#NAME?</v>
      </c>
      <c r="BX83" s="38" t="e">
        <f t="shared" ca="1" si="55"/>
        <v>#NAME?</v>
      </c>
      <c r="BY83" s="38" t="e">
        <f t="shared" ca="1" si="55"/>
        <v>#NAME?</v>
      </c>
      <c r="BZ83" s="38" t="e">
        <f t="shared" ca="1" si="55"/>
        <v>#NAME?</v>
      </c>
    </row>
    <row r="84" spans="1:78" s="21" customFormat="1" x14ac:dyDescent="0.25">
      <c r="A84" s="22" t="s">
        <v>83</v>
      </c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9">
        <v>0</v>
      </c>
      <c r="AJ84" s="24"/>
      <c r="AK84" s="24">
        <v>0</v>
      </c>
      <c r="AL84" s="24">
        <v>80</v>
      </c>
      <c r="AM84" s="24">
        <v>0</v>
      </c>
      <c r="AN84" s="24">
        <v>40</v>
      </c>
      <c r="AO84" s="24">
        <v>100</v>
      </c>
      <c r="AP84" s="24">
        <v>80</v>
      </c>
      <c r="AQ84" s="24">
        <v>40</v>
      </c>
      <c r="AR84" s="24">
        <v>100</v>
      </c>
      <c r="AS84" s="24">
        <v>80</v>
      </c>
      <c r="AT84" s="24">
        <v>80</v>
      </c>
      <c r="AU84" s="24">
        <v>80</v>
      </c>
      <c r="AV84" s="24">
        <v>120</v>
      </c>
      <c r="AW84" s="24">
        <v>80</v>
      </c>
      <c r="AX84" s="24">
        <v>168</v>
      </c>
      <c r="AY84" s="24">
        <v>120</v>
      </c>
      <c r="AZ84" s="24">
        <v>96</v>
      </c>
      <c r="BA84" s="24">
        <v>96</v>
      </c>
      <c r="BB84" s="24">
        <v>0</v>
      </c>
      <c r="BC84" s="24">
        <v>96</v>
      </c>
      <c r="BD84" s="24">
        <v>100</v>
      </c>
      <c r="BE84" s="24">
        <v>39</v>
      </c>
      <c r="BF84" s="24">
        <v>44</v>
      </c>
      <c r="BG84" s="24">
        <f>BF84+BK84</f>
        <v>88</v>
      </c>
      <c r="BH84" s="120" t="s">
        <v>83</v>
      </c>
      <c r="BI84" s="121"/>
      <c r="BJ84" s="121"/>
      <c r="BK84" s="24">
        <v>44</v>
      </c>
      <c r="BL84" s="121"/>
      <c r="BM84" s="24">
        <f>BG84</f>
        <v>88</v>
      </c>
      <c r="BN84" s="24">
        <v>40</v>
      </c>
      <c r="BO84" s="24">
        <v>40</v>
      </c>
      <c r="BP84" s="24">
        <v>45</v>
      </c>
      <c r="BQ84" s="24">
        <v>32</v>
      </c>
      <c r="BR84" s="24">
        <v>36</v>
      </c>
      <c r="BS84" s="24">
        <v>32</v>
      </c>
      <c r="BT84" s="24">
        <v>32</v>
      </c>
      <c r="BU84" s="24">
        <v>32</v>
      </c>
      <c r="BV84" s="24">
        <v>32</v>
      </c>
      <c r="BW84" s="24">
        <v>32</v>
      </c>
      <c r="BX84" s="24"/>
      <c r="BY84" s="56">
        <v>32</v>
      </c>
      <c r="BZ84" s="56">
        <v>32</v>
      </c>
    </row>
    <row r="85" spans="1:78" s="21" customFormat="1" hidden="1" x14ac:dyDescent="0.25">
      <c r="A85" s="22" t="s">
        <v>84</v>
      </c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  <c r="AH85" s="118"/>
      <c r="AI85" s="119">
        <v>80</v>
      </c>
      <c r="AJ85" s="24">
        <v>200</v>
      </c>
      <c r="AK85" s="24">
        <v>180</v>
      </c>
      <c r="AL85" s="24">
        <v>200</v>
      </c>
      <c r="AM85" s="24">
        <v>260</v>
      </c>
      <c r="AN85" s="24">
        <v>270</v>
      </c>
      <c r="AO85" s="24">
        <v>252</v>
      </c>
      <c r="AP85" s="24">
        <v>240</v>
      </c>
      <c r="AQ85" s="24">
        <v>240</v>
      </c>
      <c r="AR85" s="24">
        <v>264</v>
      </c>
      <c r="AS85" s="24">
        <v>200</v>
      </c>
      <c r="AT85" s="24">
        <v>264</v>
      </c>
      <c r="AU85" s="24">
        <v>240</v>
      </c>
      <c r="AV85" s="24">
        <v>276</v>
      </c>
      <c r="AW85" s="24">
        <v>216</v>
      </c>
      <c r="AX85" s="24">
        <v>276</v>
      </c>
      <c r="AY85" s="24">
        <v>252</v>
      </c>
      <c r="AZ85" s="24">
        <v>252</v>
      </c>
      <c r="BA85" s="24">
        <v>216</v>
      </c>
      <c r="BB85" s="24">
        <v>50</v>
      </c>
      <c r="BC85" s="24">
        <v>266</v>
      </c>
      <c r="BD85" s="24">
        <v>252</v>
      </c>
      <c r="BE85" s="24">
        <v>97</v>
      </c>
      <c r="BF85" s="24">
        <v>120</v>
      </c>
      <c r="BG85" s="24">
        <v>252</v>
      </c>
      <c r="BH85" s="120"/>
      <c r="BI85" s="121"/>
      <c r="BJ85" s="121"/>
      <c r="BK85" s="24"/>
      <c r="BL85" s="121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122"/>
      <c r="BZ85" s="122"/>
    </row>
    <row r="86" spans="1:78" s="21" customFormat="1" x14ac:dyDescent="0.25">
      <c r="A86" s="22" t="s">
        <v>104</v>
      </c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  <c r="AH86" s="118"/>
      <c r="AI86" s="119">
        <v>80</v>
      </c>
      <c r="AJ86" s="24">
        <v>200</v>
      </c>
      <c r="AK86" s="24">
        <v>180</v>
      </c>
      <c r="AL86" s="24">
        <v>200</v>
      </c>
      <c r="AM86" s="24">
        <v>260</v>
      </c>
      <c r="AN86" s="24">
        <v>270</v>
      </c>
      <c r="AO86" s="24">
        <v>250</v>
      </c>
      <c r="AP86" s="24">
        <v>250</v>
      </c>
      <c r="AQ86" s="24">
        <v>240</v>
      </c>
      <c r="AR86" s="24">
        <v>270</v>
      </c>
      <c r="AS86" s="24">
        <v>200</v>
      </c>
      <c r="AT86" s="24">
        <v>260</v>
      </c>
      <c r="AU86" s="24">
        <v>200</v>
      </c>
      <c r="AV86" s="24">
        <v>230</v>
      </c>
      <c r="AW86" s="24">
        <v>200</v>
      </c>
      <c r="AX86" s="24">
        <v>230</v>
      </c>
      <c r="AY86" s="24">
        <v>210</v>
      </c>
      <c r="AZ86" s="24">
        <v>210</v>
      </c>
      <c r="BA86" s="24">
        <v>180</v>
      </c>
      <c r="BB86" s="24">
        <v>50</v>
      </c>
      <c r="BC86" s="24">
        <v>230</v>
      </c>
      <c r="BD86" s="24">
        <v>210</v>
      </c>
      <c r="BE86" s="24">
        <v>97</v>
      </c>
      <c r="BF86" s="24">
        <v>100</v>
      </c>
      <c r="BG86" s="24">
        <f>BF86+BK86</f>
        <v>220</v>
      </c>
      <c r="BH86" s="120" t="s">
        <v>104</v>
      </c>
      <c r="BI86" s="121"/>
      <c r="BJ86" s="121"/>
      <c r="BK86" s="24">
        <v>120</v>
      </c>
      <c r="BL86" s="121"/>
      <c r="BM86" s="24">
        <f>BG86</f>
        <v>220</v>
      </c>
      <c r="BN86" s="24">
        <v>40</v>
      </c>
      <c r="BO86" s="24">
        <v>16</v>
      </c>
      <c r="BP86" s="24">
        <v>20</v>
      </c>
      <c r="BQ86" s="24">
        <v>16</v>
      </c>
      <c r="BR86" s="24">
        <v>12</v>
      </c>
      <c r="BS86" s="24">
        <v>15</v>
      </c>
      <c r="BT86" s="24">
        <v>12</v>
      </c>
      <c r="BU86" s="24">
        <v>12</v>
      </c>
      <c r="BV86" s="24">
        <v>12</v>
      </c>
      <c r="BW86" s="24">
        <v>12</v>
      </c>
      <c r="BX86" s="24"/>
      <c r="BY86" s="56">
        <v>12</v>
      </c>
      <c r="BZ86" s="56">
        <v>12</v>
      </c>
    </row>
    <row r="87" spans="1:78" s="21" customFormat="1" x14ac:dyDescent="0.25">
      <c r="A87" s="22" t="s">
        <v>86</v>
      </c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  <c r="AF87" s="118"/>
      <c r="AG87" s="118"/>
      <c r="AH87" s="118"/>
      <c r="AI87" s="119">
        <v>120</v>
      </c>
      <c r="AJ87" s="24"/>
      <c r="AK87" s="24">
        <v>400</v>
      </c>
      <c r="AL87" s="24">
        <v>400</v>
      </c>
      <c r="AM87" s="24">
        <v>520</v>
      </c>
      <c r="AN87" s="24">
        <v>460</v>
      </c>
      <c r="AO87" s="24">
        <v>420</v>
      </c>
      <c r="AP87" s="24">
        <v>400</v>
      </c>
      <c r="AQ87" s="24">
        <v>400</v>
      </c>
      <c r="AR87" s="24">
        <v>440</v>
      </c>
      <c r="AS87" s="24">
        <v>400</v>
      </c>
      <c r="AT87" s="24">
        <v>440</v>
      </c>
      <c r="AU87" s="24">
        <v>480</v>
      </c>
      <c r="AV87" s="24">
        <v>540</v>
      </c>
      <c r="AW87" s="24">
        <v>440</v>
      </c>
      <c r="AX87" s="24">
        <v>460</v>
      </c>
      <c r="AY87" s="24">
        <v>420</v>
      </c>
      <c r="AZ87" s="24">
        <v>420</v>
      </c>
      <c r="BA87" s="24">
        <v>360</v>
      </c>
      <c r="BB87" s="24">
        <v>100</v>
      </c>
      <c r="BC87" s="24">
        <v>460</v>
      </c>
      <c r="BD87" s="24">
        <v>440</v>
      </c>
      <c r="BE87" s="24">
        <v>194</v>
      </c>
      <c r="BF87" s="24">
        <v>200</v>
      </c>
      <c r="BG87" s="24">
        <f>BF87+BK87</f>
        <v>440</v>
      </c>
      <c r="BH87" s="120" t="s">
        <v>86</v>
      </c>
      <c r="BI87" s="121"/>
      <c r="BJ87" s="121"/>
      <c r="BK87" s="24">
        <v>240</v>
      </c>
      <c r="BL87" s="121"/>
      <c r="BM87" s="24">
        <f>BG87</f>
        <v>440</v>
      </c>
      <c r="BN87" s="24">
        <v>140</v>
      </c>
      <c r="BO87" s="24">
        <v>131</v>
      </c>
      <c r="BP87" s="24">
        <v>185</v>
      </c>
      <c r="BQ87" s="24">
        <v>104</v>
      </c>
      <c r="BR87" s="24">
        <v>104</v>
      </c>
      <c r="BS87" s="24">
        <v>107</v>
      </c>
      <c r="BT87" s="24">
        <v>100</v>
      </c>
      <c r="BU87" s="24">
        <v>100</v>
      </c>
      <c r="BV87" s="24">
        <v>100</v>
      </c>
      <c r="BW87" s="24">
        <v>100</v>
      </c>
      <c r="BX87" s="24"/>
      <c r="BY87" s="56">
        <v>100</v>
      </c>
      <c r="BZ87" s="56">
        <v>104</v>
      </c>
    </row>
    <row r="88" spans="1:78" s="21" customFormat="1" x14ac:dyDescent="0.25">
      <c r="A88" s="22" t="s">
        <v>87</v>
      </c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9">
        <v>25</v>
      </c>
      <c r="AJ88" s="24">
        <v>120</v>
      </c>
      <c r="AK88" s="24">
        <v>75</v>
      </c>
      <c r="AL88" s="24">
        <v>120</v>
      </c>
      <c r="AM88" s="24">
        <v>100</v>
      </c>
      <c r="AN88" s="24">
        <v>120</v>
      </c>
      <c r="AO88" s="24">
        <v>150</v>
      </c>
      <c r="AP88" s="24">
        <v>120</v>
      </c>
      <c r="AQ88" s="24">
        <v>120</v>
      </c>
      <c r="AR88" s="24">
        <v>150</v>
      </c>
      <c r="AS88" s="24">
        <v>120</v>
      </c>
      <c r="AT88" s="24">
        <v>140</v>
      </c>
      <c r="AU88" s="24">
        <v>120</v>
      </c>
      <c r="AV88" s="24">
        <v>150</v>
      </c>
      <c r="AW88" s="24">
        <v>120</v>
      </c>
      <c r="AX88" s="24">
        <v>245</v>
      </c>
      <c r="AY88" s="24">
        <v>175</v>
      </c>
      <c r="AZ88" s="24">
        <v>120</v>
      </c>
      <c r="BA88" s="24">
        <v>120</v>
      </c>
      <c r="BB88" s="24">
        <v>0</v>
      </c>
      <c r="BC88" s="24">
        <v>120</v>
      </c>
      <c r="BD88" s="24">
        <v>150</v>
      </c>
      <c r="BE88" s="24">
        <v>58</v>
      </c>
      <c r="BF88" s="24">
        <v>60</v>
      </c>
      <c r="BG88" s="24">
        <f>BF88+BK88</f>
        <v>120</v>
      </c>
      <c r="BH88" s="120" t="s">
        <v>87</v>
      </c>
      <c r="BI88" s="121"/>
      <c r="BJ88" s="121"/>
      <c r="BK88" s="24">
        <v>60</v>
      </c>
      <c r="BL88" s="121"/>
      <c r="BM88" s="24">
        <f>BG88</f>
        <v>120</v>
      </c>
      <c r="BN88" s="24">
        <v>60</v>
      </c>
      <c r="BO88" s="24">
        <v>50</v>
      </c>
      <c r="BP88" s="24">
        <v>63</v>
      </c>
      <c r="BQ88" s="24">
        <v>40</v>
      </c>
      <c r="BR88" s="24">
        <v>45</v>
      </c>
      <c r="BS88" s="24">
        <v>40</v>
      </c>
      <c r="BT88" s="24">
        <v>40</v>
      </c>
      <c r="BU88" s="24">
        <v>40</v>
      </c>
      <c r="BV88" s="24">
        <v>40</v>
      </c>
      <c r="BW88" s="24">
        <v>40</v>
      </c>
      <c r="BX88" s="24"/>
      <c r="BY88" s="56">
        <v>40</v>
      </c>
      <c r="BZ88" s="56">
        <v>40</v>
      </c>
    </row>
    <row r="89" spans="1:78" s="98" customFormat="1" x14ac:dyDescent="0.25">
      <c r="A89" s="58" t="s">
        <v>33</v>
      </c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  <c r="AC89" s="123"/>
      <c r="AD89" s="123"/>
      <c r="AE89" s="123"/>
      <c r="AF89" s="123"/>
      <c r="AG89" s="123"/>
      <c r="AH89" s="123"/>
      <c r="AI89" s="124">
        <v>305</v>
      </c>
      <c r="AJ89" s="95">
        <v>520</v>
      </c>
      <c r="AK89" s="90">
        <v>835</v>
      </c>
      <c r="AL89" s="95">
        <v>1000</v>
      </c>
      <c r="AM89" s="90">
        <v>1140</v>
      </c>
      <c r="AN89" s="90">
        <v>1160</v>
      </c>
      <c r="AO89" s="90">
        <v>1172</v>
      </c>
      <c r="AP89" s="90">
        <v>1090</v>
      </c>
      <c r="AQ89" s="90">
        <v>1040</v>
      </c>
      <c r="AR89" s="90">
        <v>1224</v>
      </c>
      <c r="AS89" s="95">
        <f t="shared" ref="AS89:BZ89" si="56">SUM(AS84:AS88)</f>
        <v>1000</v>
      </c>
      <c r="AT89" s="90">
        <f t="shared" si="56"/>
        <v>1184</v>
      </c>
      <c r="AU89" s="90">
        <f t="shared" si="56"/>
        <v>1120</v>
      </c>
      <c r="AV89" s="90">
        <f t="shared" si="56"/>
        <v>1316</v>
      </c>
      <c r="AW89" s="90">
        <f t="shared" si="56"/>
        <v>1056</v>
      </c>
      <c r="AX89" s="90">
        <f t="shared" si="56"/>
        <v>1379</v>
      </c>
      <c r="AY89" s="90">
        <f t="shared" si="56"/>
        <v>1177</v>
      </c>
      <c r="AZ89" s="90">
        <f t="shared" si="56"/>
        <v>1098</v>
      </c>
      <c r="BA89" s="95">
        <f t="shared" si="56"/>
        <v>972</v>
      </c>
      <c r="BB89" s="95">
        <f t="shared" si="56"/>
        <v>200</v>
      </c>
      <c r="BC89" s="90">
        <f t="shared" si="56"/>
        <v>1172</v>
      </c>
      <c r="BD89" s="90">
        <f>SUM(BD84:BD88)</f>
        <v>1152</v>
      </c>
      <c r="BE89" s="90">
        <v>484</v>
      </c>
      <c r="BF89" s="90">
        <f>SUM(BF84:BF88)</f>
        <v>524</v>
      </c>
      <c r="BG89" s="90">
        <f t="shared" si="56"/>
        <v>1120</v>
      </c>
      <c r="BH89" s="125" t="s">
        <v>33</v>
      </c>
      <c r="BI89" s="126"/>
      <c r="BJ89" s="126"/>
      <c r="BK89" s="97">
        <f>SUM(BK84:BK88)</f>
        <v>464</v>
      </c>
      <c r="BL89" s="126"/>
      <c r="BM89" s="97">
        <f t="shared" si="56"/>
        <v>868</v>
      </c>
      <c r="BN89" s="97">
        <f t="shared" si="56"/>
        <v>280</v>
      </c>
      <c r="BO89" s="97">
        <f t="shared" si="56"/>
        <v>237</v>
      </c>
      <c r="BP89" s="97">
        <f t="shared" si="56"/>
        <v>313</v>
      </c>
      <c r="BQ89" s="97">
        <f t="shared" si="56"/>
        <v>192</v>
      </c>
      <c r="BR89" s="97">
        <f t="shared" si="56"/>
        <v>197</v>
      </c>
      <c r="BS89" s="97">
        <f t="shared" si="56"/>
        <v>194</v>
      </c>
      <c r="BT89" s="97">
        <f t="shared" si="56"/>
        <v>184</v>
      </c>
      <c r="BU89" s="97">
        <f t="shared" si="56"/>
        <v>184</v>
      </c>
      <c r="BV89" s="97">
        <f t="shared" si="56"/>
        <v>184</v>
      </c>
      <c r="BW89" s="97">
        <f t="shared" si="56"/>
        <v>184</v>
      </c>
      <c r="BX89" s="97">
        <f t="shared" si="56"/>
        <v>0</v>
      </c>
      <c r="BY89" s="97">
        <f t="shared" si="56"/>
        <v>184</v>
      </c>
      <c r="BZ89" s="97">
        <f t="shared" si="56"/>
        <v>188</v>
      </c>
    </row>
    <row r="90" spans="1:78" x14ac:dyDescent="0.25">
      <c r="A90" s="53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67"/>
      <c r="AK90" s="54"/>
      <c r="AL90" s="67"/>
      <c r="AM90" s="54"/>
      <c r="AN90" s="54"/>
      <c r="AO90" s="54"/>
      <c r="AP90" s="54"/>
      <c r="AQ90" s="54"/>
      <c r="AR90" s="54"/>
      <c r="AS90" s="67"/>
      <c r="AT90" s="54"/>
      <c r="AU90" s="54"/>
      <c r="AV90" s="54"/>
      <c r="AW90" s="54"/>
      <c r="AX90" s="54"/>
      <c r="AY90" s="54"/>
      <c r="AZ90" s="54"/>
      <c r="BA90" s="67"/>
      <c r="BB90" s="67"/>
      <c r="BC90" s="54"/>
      <c r="BD90" s="54"/>
      <c r="BE90" s="54"/>
      <c r="BF90" s="54"/>
      <c r="BG90" s="54"/>
      <c r="BH90" s="53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</row>
    <row r="91" spans="1:78" s="52" customFormat="1" x14ac:dyDescent="0.25">
      <c r="A91" s="99" t="s">
        <v>105</v>
      </c>
      <c r="B91" s="100"/>
      <c r="C91" s="101">
        <v>43831</v>
      </c>
      <c r="D91" s="101">
        <v>43862</v>
      </c>
      <c r="E91" s="101">
        <v>43891</v>
      </c>
      <c r="F91" s="101">
        <v>43922</v>
      </c>
      <c r="G91" s="101">
        <v>43952</v>
      </c>
      <c r="H91" s="101">
        <v>43983</v>
      </c>
      <c r="I91" s="101">
        <v>44013</v>
      </c>
      <c r="J91" s="101">
        <v>44044</v>
      </c>
      <c r="K91" s="101">
        <v>44075</v>
      </c>
      <c r="L91" s="101">
        <v>44105</v>
      </c>
      <c r="M91" s="101">
        <v>44136</v>
      </c>
      <c r="N91" s="101">
        <v>44166</v>
      </c>
      <c r="O91" s="100"/>
      <c r="P91" s="101">
        <v>44197</v>
      </c>
      <c r="Q91" s="101">
        <v>44228</v>
      </c>
      <c r="R91" s="101">
        <v>44256</v>
      </c>
      <c r="S91" s="101">
        <v>44287</v>
      </c>
      <c r="T91" s="101">
        <v>44317</v>
      </c>
      <c r="U91" s="101">
        <v>44348</v>
      </c>
      <c r="V91" s="101">
        <v>44378</v>
      </c>
      <c r="W91" s="101">
        <v>44409</v>
      </c>
      <c r="X91" s="101">
        <v>44440</v>
      </c>
      <c r="Y91" s="101">
        <v>44470</v>
      </c>
      <c r="Z91" s="101">
        <v>44501</v>
      </c>
      <c r="AA91" s="101">
        <v>44531</v>
      </c>
      <c r="AB91" s="100"/>
      <c r="AC91" s="101">
        <v>44562</v>
      </c>
      <c r="AD91" s="101">
        <v>44593</v>
      </c>
      <c r="AE91" s="101">
        <v>44621</v>
      </c>
      <c r="AF91" s="101">
        <v>44652</v>
      </c>
      <c r="AG91" s="101">
        <v>44682</v>
      </c>
      <c r="AH91" s="101">
        <v>44713</v>
      </c>
      <c r="AI91" s="101" t="s">
        <v>8</v>
      </c>
      <c r="AJ91" s="102" t="s">
        <v>7</v>
      </c>
      <c r="AK91" s="101" t="s">
        <v>10</v>
      </c>
      <c r="AL91" s="102"/>
      <c r="AM91" s="101">
        <v>44743</v>
      </c>
      <c r="AN91" s="101">
        <v>44774</v>
      </c>
      <c r="AO91" s="101">
        <v>44805</v>
      </c>
      <c r="AP91" s="101">
        <v>44835</v>
      </c>
      <c r="AQ91" s="101">
        <v>44866</v>
      </c>
      <c r="AR91" s="101">
        <v>44896</v>
      </c>
      <c r="AS91" s="103"/>
      <c r="AT91" s="34" t="e">
        <f t="shared" ref="AT91:BD91" ca="1" si="57">AT$5</f>
        <v>#NAME?</v>
      </c>
      <c r="AU91" s="34" t="e">
        <f t="shared" ca="1" si="57"/>
        <v>#NAME?</v>
      </c>
      <c r="AV91" s="34" t="e">
        <f t="shared" ca="1" si="57"/>
        <v>#NAME?</v>
      </c>
      <c r="AW91" s="34" t="e">
        <f t="shared" ca="1" si="57"/>
        <v>#NAME?</v>
      </c>
      <c r="AX91" s="34" t="e">
        <f t="shared" ca="1" si="57"/>
        <v>#NAME?</v>
      </c>
      <c r="AY91" s="34" t="e">
        <f t="shared" ca="1" si="57"/>
        <v>#NAME?</v>
      </c>
      <c r="AZ91" s="34" t="e">
        <f t="shared" ca="1" si="57"/>
        <v>#NAME?</v>
      </c>
      <c r="BA91" s="35" t="str">
        <f t="shared" si="57"/>
        <v>1 - 24 de Ago-23</v>
      </c>
      <c r="BB91" s="35" t="str">
        <f t="shared" si="57"/>
        <v>24 - 31 de Ago-23</v>
      </c>
      <c r="BC91" s="34" t="e">
        <f t="shared" ca="1" si="57"/>
        <v>#NAME?</v>
      </c>
      <c r="BD91" s="34" t="e">
        <f t="shared" ca="1" si="57"/>
        <v>#NAME?</v>
      </c>
      <c r="BE91" s="103"/>
      <c r="BF91" s="34" t="str">
        <f>BF$5</f>
        <v>01 - 15-Out-2023</v>
      </c>
      <c r="BG91" s="34" t="e">
        <f ca="1">BG$5</f>
        <v>#NAME?</v>
      </c>
      <c r="BH91" s="104" t="s">
        <v>106</v>
      </c>
      <c r="BI91" s="105"/>
      <c r="BJ91" s="105"/>
      <c r="BK91" s="10" t="str">
        <f t="shared" ref="BK91:BZ91" si="58">BK$5</f>
        <v>16 - 31-Out-2023</v>
      </c>
      <c r="BL91" s="105"/>
      <c r="BM91" s="10">
        <f t="shared" si="58"/>
        <v>45200</v>
      </c>
      <c r="BN91" s="38" t="e">
        <f t="shared" ca="1" si="58"/>
        <v>#NAME?</v>
      </c>
      <c r="BO91" s="38" t="e">
        <f t="shared" ca="1" si="58"/>
        <v>#NAME?</v>
      </c>
      <c r="BP91" s="38" t="e">
        <f t="shared" ca="1" si="58"/>
        <v>#NAME?</v>
      </c>
      <c r="BQ91" s="38" t="e">
        <f t="shared" ca="1" si="58"/>
        <v>#NAME?</v>
      </c>
      <c r="BR91" s="38" t="e">
        <f t="shared" ca="1" si="58"/>
        <v>#NAME?</v>
      </c>
      <c r="BS91" s="38" t="e">
        <f t="shared" ca="1" si="58"/>
        <v>#NAME?</v>
      </c>
      <c r="BT91" s="38" t="e">
        <f t="shared" ca="1" si="58"/>
        <v>#NAME?</v>
      </c>
      <c r="BU91" s="38" t="e">
        <f t="shared" ca="1" si="58"/>
        <v>#NAME?</v>
      </c>
      <c r="BV91" s="38" t="e">
        <f t="shared" ca="1" si="58"/>
        <v>#NAME?</v>
      </c>
      <c r="BW91" s="38" t="e">
        <f t="shared" ca="1" si="58"/>
        <v>#NAME?</v>
      </c>
      <c r="BX91" s="38" t="e">
        <f t="shared" ca="1" si="58"/>
        <v>#NAME?</v>
      </c>
      <c r="BY91" s="38" t="e">
        <f t="shared" ca="1" si="58"/>
        <v>#NAME?</v>
      </c>
      <c r="BZ91" s="38" t="e">
        <f t="shared" ca="1" si="58"/>
        <v>#NAME?</v>
      </c>
    </row>
    <row r="92" spans="1:78" s="21" customFormat="1" x14ac:dyDescent="0.25">
      <c r="A92" s="127" t="s">
        <v>107</v>
      </c>
      <c r="B92" s="128"/>
      <c r="C92" s="129">
        <v>0</v>
      </c>
      <c r="D92" s="129">
        <v>0</v>
      </c>
      <c r="E92" s="129">
        <v>0</v>
      </c>
      <c r="F92" s="129">
        <v>0</v>
      </c>
      <c r="G92" s="129">
        <v>0</v>
      </c>
      <c r="H92" s="129">
        <v>7624</v>
      </c>
      <c r="I92" s="129">
        <v>10106</v>
      </c>
      <c r="J92" s="129">
        <v>10797</v>
      </c>
      <c r="K92" s="129">
        <v>8549</v>
      </c>
      <c r="L92" s="129">
        <v>8082</v>
      </c>
      <c r="M92" s="129">
        <v>6125</v>
      </c>
      <c r="N92" s="129">
        <v>6757</v>
      </c>
      <c r="O92" s="128"/>
      <c r="P92" s="129">
        <v>8361</v>
      </c>
      <c r="Q92" s="129">
        <v>8428</v>
      </c>
      <c r="R92" s="129">
        <v>9228</v>
      </c>
      <c r="S92" s="129">
        <v>8309</v>
      </c>
      <c r="T92" s="129">
        <v>8306</v>
      </c>
      <c r="U92" s="129">
        <v>8907</v>
      </c>
      <c r="V92" s="129">
        <v>9390</v>
      </c>
      <c r="W92" s="129">
        <v>11187</v>
      </c>
      <c r="X92" s="129">
        <v>10548</v>
      </c>
      <c r="Y92" s="129">
        <v>9055</v>
      </c>
      <c r="Z92" s="129">
        <v>9691</v>
      </c>
      <c r="AA92" s="129">
        <v>11865</v>
      </c>
      <c r="AB92" s="128"/>
      <c r="AC92" s="129">
        <v>13437</v>
      </c>
      <c r="AD92" s="129">
        <v>10814</v>
      </c>
      <c r="AE92" s="129">
        <v>15040</v>
      </c>
      <c r="AF92" s="129">
        <v>13933</v>
      </c>
      <c r="AG92" s="129">
        <v>14920</v>
      </c>
      <c r="AH92" s="129">
        <v>13553</v>
      </c>
      <c r="AI92" s="129">
        <v>4560</v>
      </c>
      <c r="AJ92" s="129"/>
      <c r="AK92" s="128">
        <v>10006</v>
      </c>
      <c r="AL92" s="129"/>
      <c r="AM92" s="129">
        <v>14566</v>
      </c>
      <c r="AN92" s="129">
        <v>14403</v>
      </c>
      <c r="AO92" s="129">
        <v>14090</v>
      </c>
      <c r="AP92" s="129">
        <v>15231</v>
      </c>
      <c r="AQ92" s="129">
        <v>15784</v>
      </c>
      <c r="AR92" s="129">
        <v>16156</v>
      </c>
      <c r="AS92" s="121"/>
      <c r="AT92" s="24">
        <v>14859</v>
      </c>
      <c r="AU92" s="24">
        <v>13353</v>
      </c>
      <c r="AV92" s="24">
        <v>13717</v>
      </c>
      <c r="AW92" s="24">
        <v>14920</v>
      </c>
      <c r="AX92" s="24">
        <v>13539</v>
      </c>
      <c r="AY92" s="24">
        <v>9483</v>
      </c>
      <c r="AZ92" s="24">
        <v>10654</v>
      </c>
      <c r="BA92" s="24">
        <v>10840</v>
      </c>
      <c r="BB92" s="24">
        <f t="shared" ref="BB92:BB97" si="59">BC92-BA92</f>
        <v>913</v>
      </c>
      <c r="BC92" s="24">
        <v>11753</v>
      </c>
      <c r="BD92" s="24">
        <v>10424</v>
      </c>
      <c r="BE92" s="121"/>
      <c r="BF92" s="24">
        <v>6609</v>
      </c>
      <c r="BG92" s="24">
        <v>14773</v>
      </c>
      <c r="BH92" s="120" t="s">
        <v>108</v>
      </c>
      <c r="BI92" s="121"/>
      <c r="BJ92" s="121"/>
      <c r="BK92" s="24">
        <f>BG92-BF92</f>
        <v>8164</v>
      </c>
      <c r="BL92" s="121"/>
      <c r="BM92" s="24">
        <f t="shared" ref="BM92:BM97" si="60">BG92</f>
        <v>14773</v>
      </c>
      <c r="BN92" s="24">
        <v>14465</v>
      </c>
      <c r="BO92" s="24">
        <v>14962</v>
      </c>
      <c r="BP92" s="24">
        <v>15902</v>
      </c>
      <c r="BQ92" s="24">
        <v>12929</v>
      </c>
      <c r="BR92" s="24">
        <v>13746</v>
      </c>
      <c r="BS92" s="24">
        <v>15907</v>
      </c>
      <c r="BT92" s="24">
        <v>14992</v>
      </c>
      <c r="BU92" s="24">
        <v>14910.5</v>
      </c>
      <c r="BV92" s="24">
        <v>16497</v>
      </c>
      <c r="BW92" s="24">
        <v>14386</v>
      </c>
      <c r="BX92" s="24">
        <v>16709</v>
      </c>
      <c r="BY92" s="24">
        <v>16987</v>
      </c>
      <c r="BZ92" s="24">
        <v>16565</v>
      </c>
    </row>
    <row r="93" spans="1:78" s="21" customFormat="1" x14ac:dyDescent="0.25">
      <c r="A93" s="127" t="s">
        <v>83</v>
      </c>
      <c r="B93" s="128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8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8"/>
      <c r="AC93" s="129"/>
      <c r="AD93" s="129"/>
      <c r="AE93" s="129"/>
      <c r="AF93" s="129"/>
      <c r="AG93" s="129"/>
      <c r="AH93" s="129">
        <v>3</v>
      </c>
      <c r="AI93" s="129">
        <v>0</v>
      </c>
      <c r="AJ93" s="129"/>
      <c r="AK93" s="129">
        <v>3</v>
      </c>
      <c r="AL93" s="129"/>
      <c r="AM93" s="129">
        <v>3</v>
      </c>
      <c r="AN93" s="129">
        <v>5</v>
      </c>
      <c r="AO93" s="129">
        <v>2</v>
      </c>
      <c r="AP93" s="129">
        <v>6</v>
      </c>
      <c r="AQ93" s="129">
        <v>4</v>
      </c>
      <c r="AR93" s="129">
        <v>1</v>
      </c>
      <c r="AS93" s="121"/>
      <c r="AT93" s="24">
        <v>5</v>
      </c>
      <c r="AU93" s="24">
        <v>8</v>
      </c>
      <c r="AV93" s="24">
        <v>9</v>
      </c>
      <c r="AW93" s="24">
        <v>4</v>
      </c>
      <c r="AX93" s="24">
        <v>16</v>
      </c>
      <c r="AY93" s="24">
        <v>7</v>
      </c>
      <c r="AZ93" s="24">
        <v>10</v>
      </c>
      <c r="BA93" s="24">
        <v>6</v>
      </c>
      <c r="BB93" s="24">
        <f t="shared" si="59"/>
        <v>0</v>
      </c>
      <c r="BC93" s="24">
        <v>6</v>
      </c>
      <c r="BD93" s="24">
        <v>6</v>
      </c>
      <c r="BE93" s="121"/>
      <c r="BF93" s="24">
        <v>8</v>
      </c>
      <c r="BG93" s="24">
        <v>8</v>
      </c>
      <c r="BH93" s="120" t="s">
        <v>83</v>
      </c>
      <c r="BI93" s="121"/>
      <c r="BJ93" s="121"/>
      <c r="BK93" s="24">
        <f>BG93-BF93</f>
        <v>0</v>
      </c>
      <c r="BL93" s="121"/>
      <c r="BM93" s="24">
        <f t="shared" si="60"/>
        <v>8</v>
      </c>
      <c r="BN93" s="24">
        <v>19</v>
      </c>
      <c r="BO93" s="24">
        <v>5</v>
      </c>
      <c r="BP93" s="24">
        <v>4</v>
      </c>
      <c r="BQ93" s="24">
        <v>15</v>
      </c>
      <c r="BR93" s="24">
        <v>11</v>
      </c>
      <c r="BS93" s="24">
        <v>5</v>
      </c>
      <c r="BT93" s="24">
        <v>14</v>
      </c>
      <c r="BU93" s="24">
        <v>2</v>
      </c>
      <c r="BV93" s="24">
        <v>11</v>
      </c>
      <c r="BW93" s="24">
        <v>13</v>
      </c>
      <c r="BX93" s="24">
        <v>21</v>
      </c>
      <c r="BY93" s="24">
        <v>24</v>
      </c>
      <c r="BZ93" s="24">
        <v>9</v>
      </c>
    </row>
    <row r="94" spans="1:78" s="21" customFormat="1" x14ac:dyDescent="0.25">
      <c r="A94" s="127" t="s">
        <v>84</v>
      </c>
      <c r="B94" s="128"/>
      <c r="C94" s="129">
        <v>476</v>
      </c>
      <c r="D94" s="129">
        <v>629</v>
      </c>
      <c r="E94" s="129">
        <v>438</v>
      </c>
      <c r="F94" s="129">
        <v>234</v>
      </c>
      <c r="G94" s="129">
        <v>259</v>
      </c>
      <c r="H94" s="129">
        <v>296</v>
      </c>
      <c r="I94" s="129">
        <v>469</v>
      </c>
      <c r="J94" s="129">
        <v>395</v>
      </c>
      <c r="K94" s="129">
        <v>421</v>
      </c>
      <c r="L94" s="129">
        <v>343</v>
      </c>
      <c r="M94" s="129">
        <v>362</v>
      </c>
      <c r="N94" s="129">
        <v>633</v>
      </c>
      <c r="O94" s="128"/>
      <c r="P94" s="129">
        <v>706</v>
      </c>
      <c r="Q94" s="129">
        <v>556</v>
      </c>
      <c r="R94" s="129">
        <v>318</v>
      </c>
      <c r="S94" s="129">
        <v>229</v>
      </c>
      <c r="T94" s="129">
        <v>271</v>
      </c>
      <c r="U94" s="129">
        <v>283</v>
      </c>
      <c r="V94" s="129">
        <v>294</v>
      </c>
      <c r="W94" s="129">
        <v>551</v>
      </c>
      <c r="X94" s="129">
        <v>560</v>
      </c>
      <c r="Y94" s="129">
        <v>685</v>
      </c>
      <c r="Z94" s="129">
        <v>486</v>
      </c>
      <c r="AA94" s="129">
        <v>522</v>
      </c>
      <c r="AB94" s="128"/>
      <c r="AC94" s="129">
        <v>554</v>
      </c>
      <c r="AD94" s="129">
        <v>298</v>
      </c>
      <c r="AE94" s="129">
        <v>1070</v>
      </c>
      <c r="AF94" s="129">
        <v>664</v>
      </c>
      <c r="AG94" s="129">
        <v>734</v>
      </c>
      <c r="AH94" s="129">
        <v>481</v>
      </c>
      <c r="AI94" s="129">
        <v>118</v>
      </c>
      <c r="AJ94" s="129"/>
      <c r="AK94" s="129">
        <v>351</v>
      </c>
      <c r="AL94" s="129"/>
      <c r="AM94" s="129">
        <v>469</v>
      </c>
      <c r="AN94" s="129">
        <v>741</v>
      </c>
      <c r="AO94" s="129">
        <v>186</v>
      </c>
      <c r="AP94" s="129">
        <v>228</v>
      </c>
      <c r="AQ94" s="129">
        <v>327</v>
      </c>
      <c r="AR94" s="129">
        <v>183</v>
      </c>
      <c r="AS94" s="121"/>
      <c r="AT94" s="24">
        <v>463</v>
      </c>
      <c r="AU94" s="24">
        <v>357</v>
      </c>
      <c r="AV94" s="24">
        <v>302</v>
      </c>
      <c r="AW94" s="24">
        <v>409</v>
      </c>
      <c r="AX94" s="24">
        <v>415</v>
      </c>
      <c r="AY94" s="24">
        <v>398</v>
      </c>
      <c r="AZ94" s="24">
        <v>406</v>
      </c>
      <c r="BA94" s="24">
        <v>353</v>
      </c>
      <c r="BB94" s="24">
        <f t="shared" si="59"/>
        <v>101</v>
      </c>
      <c r="BC94" s="24">
        <v>454</v>
      </c>
      <c r="BD94" s="24">
        <v>438</v>
      </c>
      <c r="BE94" s="121"/>
      <c r="BF94" s="24">
        <v>180</v>
      </c>
      <c r="BG94" s="24">
        <v>234</v>
      </c>
      <c r="BH94" s="120" t="s">
        <v>109</v>
      </c>
      <c r="BI94" s="121"/>
      <c r="BJ94" s="121"/>
      <c r="BK94" s="24">
        <f>(BG94-BF94)+(BG68-BF68)</f>
        <v>251</v>
      </c>
      <c r="BL94" s="121"/>
      <c r="BM94" s="24">
        <f t="shared" si="60"/>
        <v>234</v>
      </c>
      <c r="BN94" s="24">
        <v>624</v>
      </c>
      <c r="BO94" s="24">
        <v>658</v>
      </c>
      <c r="BP94" s="24">
        <v>713</v>
      </c>
      <c r="BQ94" s="24">
        <v>596</v>
      </c>
      <c r="BR94" s="24">
        <v>512</v>
      </c>
      <c r="BS94" s="24">
        <v>607</v>
      </c>
      <c r="BT94" s="24">
        <v>497</v>
      </c>
      <c r="BU94" s="24">
        <v>568</v>
      </c>
      <c r="BV94" s="24">
        <v>655</v>
      </c>
      <c r="BW94" s="24">
        <v>588</v>
      </c>
      <c r="BX94" s="24">
        <v>615</v>
      </c>
      <c r="BY94" s="24">
        <v>665</v>
      </c>
      <c r="BZ94" s="24">
        <v>686</v>
      </c>
    </row>
    <row r="95" spans="1:78" s="21" customFormat="1" x14ac:dyDescent="0.25">
      <c r="A95" s="127" t="s">
        <v>104</v>
      </c>
      <c r="B95" s="128"/>
      <c r="C95" s="129">
        <v>0</v>
      </c>
      <c r="D95" s="129">
        <v>0</v>
      </c>
      <c r="E95" s="129">
        <v>0</v>
      </c>
      <c r="F95" s="129">
        <v>0</v>
      </c>
      <c r="G95" s="129">
        <v>0</v>
      </c>
      <c r="H95" s="129">
        <v>0</v>
      </c>
      <c r="I95" s="129">
        <v>1475</v>
      </c>
      <c r="J95" s="129">
        <v>1561</v>
      </c>
      <c r="K95" s="129">
        <v>1294</v>
      </c>
      <c r="L95" s="129">
        <v>1138</v>
      </c>
      <c r="M95" s="129">
        <v>972</v>
      </c>
      <c r="N95" s="129">
        <v>796</v>
      </c>
      <c r="O95" s="128"/>
      <c r="P95" s="129">
        <v>1342</v>
      </c>
      <c r="Q95" s="129">
        <v>1269</v>
      </c>
      <c r="R95" s="129">
        <v>1448</v>
      </c>
      <c r="S95" s="129">
        <v>991</v>
      </c>
      <c r="T95" s="129">
        <v>1271</v>
      </c>
      <c r="U95" s="129">
        <v>1380</v>
      </c>
      <c r="V95" s="129">
        <v>1606</v>
      </c>
      <c r="W95" s="129">
        <v>1633</v>
      </c>
      <c r="X95" s="129">
        <v>1612</v>
      </c>
      <c r="Y95" s="129">
        <v>1562</v>
      </c>
      <c r="Z95" s="129">
        <v>1482</v>
      </c>
      <c r="AA95" s="129">
        <v>1968</v>
      </c>
      <c r="AB95" s="128"/>
      <c r="AC95" s="129">
        <v>1860</v>
      </c>
      <c r="AD95" s="129">
        <v>1038</v>
      </c>
      <c r="AE95" s="129">
        <v>1410</v>
      </c>
      <c r="AF95" s="129">
        <v>1823</v>
      </c>
      <c r="AG95" s="129">
        <v>2316</v>
      </c>
      <c r="AH95" s="129">
        <v>1570</v>
      </c>
      <c r="AI95" s="129">
        <v>496</v>
      </c>
      <c r="AJ95" s="129"/>
      <c r="AK95" s="129">
        <v>1361</v>
      </c>
      <c r="AL95" s="129"/>
      <c r="AM95" s="129">
        <v>1857</v>
      </c>
      <c r="AN95" s="129">
        <v>1278</v>
      </c>
      <c r="AO95" s="129">
        <v>1267</v>
      </c>
      <c r="AP95" s="129">
        <v>1419</v>
      </c>
      <c r="AQ95" s="129">
        <v>1377</v>
      </c>
      <c r="AR95" s="129">
        <v>1615</v>
      </c>
      <c r="AS95" s="121"/>
      <c r="AT95" s="24">
        <v>1630</v>
      </c>
      <c r="AU95" s="24">
        <v>1901</v>
      </c>
      <c r="AV95" s="24">
        <v>1638</v>
      </c>
      <c r="AW95" s="24">
        <v>1888</v>
      </c>
      <c r="AX95" s="24">
        <v>1849</v>
      </c>
      <c r="AY95" s="24">
        <v>1785</v>
      </c>
      <c r="AZ95" s="24">
        <v>1648</v>
      </c>
      <c r="BA95" s="24">
        <v>1237</v>
      </c>
      <c r="BB95" s="24">
        <f t="shared" si="59"/>
        <v>320</v>
      </c>
      <c r="BC95" s="24">
        <v>1557</v>
      </c>
      <c r="BD95" s="24">
        <v>1579</v>
      </c>
      <c r="BE95" s="121"/>
      <c r="BF95" s="24">
        <v>812</v>
      </c>
      <c r="BG95" s="24">
        <v>1640</v>
      </c>
      <c r="BH95" s="120" t="s">
        <v>104</v>
      </c>
      <c r="BI95" s="121"/>
      <c r="BJ95" s="121"/>
      <c r="BK95" s="24">
        <f>BG95-BF95</f>
        <v>828</v>
      </c>
      <c r="BL95" s="121"/>
      <c r="BM95" s="24">
        <f t="shared" si="60"/>
        <v>1640</v>
      </c>
      <c r="BN95" s="24">
        <v>1720</v>
      </c>
      <c r="BO95" s="24">
        <v>1938</v>
      </c>
      <c r="BP95" s="24">
        <v>2090</v>
      </c>
      <c r="BQ95" s="24">
        <v>1903</v>
      </c>
      <c r="BR95" s="24">
        <v>2407</v>
      </c>
      <c r="BS95" s="24">
        <v>2617</v>
      </c>
      <c r="BT95" s="24">
        <v>2650</v>
      </c>
      <c r="BU95" s="24">
        <v>2503</v>
      </c>
      <c r="BV95" s="24">
        <v>2406</v>
      </c>
      <c r="BW95" s="24">
        <v>2340</v>
      </c>
      <c r="BX95" s="24">
        <v>2639</v>
      </c>
      <c r="BY95" s="24">
        <v>2711</v>
      </c>
      <c r="BZ95" s="24">
        <v>2487</v>
      </c>
    </row>
    <row r="96" spans="1:78" s="21" customFormat="1" x14ac:dyDescent="0.25">
      <c r="A96" s="127" t="s">
        <v>86</v>
      </c>
      <c r="B96" s="128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8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8"/>
      <c r="AC96" s="129"/>
      <c r="AD96" s="129"/>
      <c r="AE96" s="129"/>
      <c r="AF96" s="129"/>
      <c r="AG96" s="129"/>
      <c r="AH96" s="129">
        <v>344</v>
      </c>
      <c r="AI96" s="129">
        <v>108</v>
      </c>
      <c r="AJ96" s="129"/>
      <c r="AK96" s="129">
        <v>192</v>
      </c>
      <c r="AL96" s="129"/>
      <c r="AM96" s="129">
        <v>300</v>
      </c>
      <c r="AN96" s="129">
        <v>299</v>
      </c>
      <c r="AO96" s="129">
        <v>450</v>
      </c>
      <c r="AP96" s="129">
        <v>416</v>
      </c>
      <c r="AQ96" s="129">
        <v>426</v>
      </c>
      <c r="AR96" s="129">
        <v>354</v>
      </c>
      <c r="AS96" s="121"/>
      <c r="AT96" s="24">
        <v>376</v>
      </c>
      <c r="AU96" s="24">
        <v>404</v>
      </c>
      <c r="AV96" s="24">
        <v>568</v>
      </c>
      <c r="AW96" s="24">
        <v>613</v>
      </c>
      <c r="AX96" s="24">
        <v>597</v>
      </c>
      <c r="AY96" s="24">
        <v>474</v>
      </c>
      <c r="AZ96" s="24">
        <v>741</v>
      </c>
      <c r="BA96" s="24">
        <v>523</v>
      </c>
      <c r="BB96" s="24">
        <f t="shared" si="59"/>
        <v>156</v>
      </c>
      <c r="BC96" s="24">
        <v>679</v>
      </c>
      <c r="BD96" s="24">
        <v>699</v>
      </c>
      <c r="BE96" s="121"/>
      <c r="BF96" s="24">
        <v>358</v>
      </c>
      <c r="BG96" s="24">
        <v>752</v>
      </c>
      <c r="BH96" s="120" t="s">
        <v>86</v>
      </c>
      <c r="BI96" s="121"/>
      <c r="BJ96" s="121"/>
      <c r="BK96" s="24">
        <f>BG96-BF96</f>
        <v>394</v>
      </c>
      <c r="BL96" s="121"/>
      <c r="BM96" s="24">
        <f t="shared" si="60"/>
        <v>752</v>
      </c>
      <c r="BN96" s="24">
        <v>1257</v>
      </c>
      <c r="BO96" s="24">
        <v>1531</v>
      </c>
      <c r="BP96" s="24">
        <v>1712</v>
      </c>
      <c r="BQ96" s="24">
        <v>1283</v>
      </c>
      <c r="BR96" s="24">
        <v>1382</v>
      </c>
      <c r="BS96" s="24">
        <v>1606</v>
      </c>
      <c r="BT96" s="24">
        <v>1646</v>
      </c>
      <c r="BU96" s="24">
        <v>1665</v>
      </c>
      <c r="BV96" s="24">
        <v>1560</v>
      </c>
      <c r="BW96" s="24">
        <v>1268</v>
      </c>
      <c r="BX96" s="24">
        <v>1527</v>
      </c>
      <c r="BY96" s="24">
        <v>1713</v>
      </c>
      <c r="BZ96" s="24">
        <v>1694</v>
      </c>
    </row>
    <row r="97" spans="1:78" s="21" customFormat="1" x14ac:dyDescent="0.25">
      <c r="A97" s="127" t="s">
        <v>87</v>
      </c>
      <c r="B97" s="128"/>
      <c r="C97" s="129">
        <v>0</v>
      </c>
      <c r="D97" s="129">
        <v>0</v>
      </c>
      <c r="E97" s="129">
        <v>0</v>
      </c>
      <c r="F97" s="129">
        <v>0</v>
      </c>
      <c r="G97" s="129">
        <v>0</v>
      </c>
      <c r="H97" s="129">
        <v>0</v>
      </c>
      <c r="I97" s="129">
        <v>0</v>
      </c>
      <c r="J97" s="129">
        <v>16</v>
      </c>
      <c r="K97" s="129">
        <v>39</v>
      </c>
      <c r="L97" s="129">
        <v>29</v>
      </c>
      <c r="M97" s="129">
        <v>36</v>
      </c>
      <c r="N97" s="129">
        <v>37</v>
      </c>
      <c r="O97" s="128"/>
      <c r="P97" s="129">
        <v>74</v>
      </c>
      <c r="Q97" s="129">
        <v>65</v>
      </c>
      <c r="R97" s="129">
        <v>25</v>
      </c>
      <c r="S97" s="129">
        <v>0</v>
      </c>
      <c r="T97" s="129">
        <v>0</v>
      </c>
      <c r="U97" s="129">
        <v>0</v>
      </c>
      <c r="V97" s="129">
        <v>0</v>
      </c>
      <c r="W97" s="129">
        <v>19</v>
      </c>
      <c r="X97" s="129">
        <v>2</v>
      </c>
      <c r="Y97" s="129">
        <v>37</v>
      </c>
      <c r="Z97" s="129">
        <v>76</v>
      </c>
      <c r="AA97" s="129">
        <v>87</v>
      </c>
      <c r="AB97" s="128"/>
      <c r="AC97" s="129">
        <v>93</v>
      </c>
      <c r="AD97" s="129">
        <v>4</v>
      </c>
      <c r="AE97" s="129">
        <v>47</v>
      </c>
      <c r="AF97" s="129">
        <v>128</v>
      </c>
      <c r="AG97" s="129">
        <v>78</v>
      </c>
      <c r="AH97" s="129">
        <v>36</v>
      </c>
      <c r="AI97" s="129">
        <v>2</v>
      </c>
      <c r="AJ97" s="129"/>
      <c r="AK97" s="129">
        <v>11</v>
      </c>
      <c r="AL97" s="129"/>
      <c r="AM97" s="129">
        <v>13</v>
      </c>
      <c r="AN97" s="129">
        <v>25</v>
      </c>
      <c r="AO97" s="129">
        <v>17</v>
      </c>
      <c r="AP97" s="129">
        <v>17</v>
      </c>
      <c r="AQ97" s="129">
        <v>12</v>
      </c>
      <c r="AR97" s="129">
        <v>3</v>
      </c>
      <c r="AS97" s="121"/>
      <c r="AT97" s="24">
        <v>10</v>
      </c>
      <c r="AU97" s="24">
        <v>6</v>
      </c>
      <c r="AV97" s="24">
        <v>8</v>
      </c>
      <c r="AW97" s="24">
        <v>6</v>
      </c>
      <c r="AX97" s="24">
        <v>10</v>
      </c>
      <c r="AY97" s="24">
        <v>17</v>
      </c>
      <c r="AZ97" s="24">
        <v>18</v>
      </c>
      <c r="BA97" s="24">
        <v>6</v>
      </c>
      <c r="BB97" s="24">
        <f t="shared" si="59"/>
        <v>0</v>
      </c>
      <c r="BC97" s="24">
        <v>6</v>
      </c>
      <c r="BD97" s="24">
        <v>11</v>
      </c>
      <c r="BE97" s="121"/>
      <c r="BF97" s="24">
        <v>5</v>
      </c>
      <c r="BG97" s="24">
        <v>9</v>
      </c>
      <c r="BH97" s="120" t="s">
        <v>87</v>
      </c>
      <c r="BI97" s="121"/>
      <c r="BJ97" s="121"/>
      <c r="BK97" s="24">
        <f>BG97-BF97</f>
        <v>4</v>
      </c>
      <c r="BL97" s="121"/>
      <c r="BM97" s="24">
        <f t="shared" si="60"/>
        <v>9</v>
      </c>
      <c r="BN97" s="24">
        <v>21</v>
      </c>
      <c r="BO97" s="24">
        <v>17</v>
      </c>
      <c r="BP97" s="24">
        <v>38</v>
      </c>
      <c r="BQ97" s="24">
        <v>20</v>
      </c>
      <c r="BR97" s="24">
        <v>15</v>
      </c>
      <c r="BS97" s="24">
        <v>22</v>
      </c>
      <c r="BT97" s="24">
        <v>18</v>
      </c>
      <c r="BU97" s="24">
        <v>29</v>
      </c>
      <c r="BV97" s="24">
        <v>23</v>
      </c>
      <c r="BW97" s="24">
        <v>23</v>
      </c>
      <c r="BX97" s="24">
        <v>28</v>
      </c>
      <c r="BY97" s="24">
        <v>30</v>
      </c>
      <c r="BZ97" s="24">
        <v>20</v>
      </c>
    </row>
    <row r="98" spans="1:78" s="98" customFormat="1" x14ac:dyDescent="0.25">
      <c r="A98" s="112" t="s">
        <v>33</v>
      </c>
      <c r="B98" s="130"/>
      <c r="C98" s="131">
        <v>476</v>
      </c>
      <c r="D98" s="131">
        <v>629</v>
      </c>
      <c r="E98" s="131">
        <v>438</v>
      </c>
      <c r="F98" s="131">
        <v>234</v>
      </c>
      <c r="G98" s="131">
        <v>259</v>
      </c>
      <c r="H98" s="131">
        <v>7920</v>
      </c>
      <c r="I98" s="131">
        <v>12050</v>
      </c>
      <c r="J98" s="131">
        <v>12769</v>
      </c>
      <c r="K98" s="131">
        <v>10303</v>
      </c>
      <c r="L98" s="131">
        <v>9592</v>
      </c>
      <c r="M98" s="131">
        <v>7495</v>
      </c>
      <c r="N98" s="131">
        <v>8223</v>
      </c>
      <c r="O98" s="130"/>
      <c r="P98" s="131">
        <v>10483</v>
      </c>
      <c r="Q98" s="131">
        <v>10318</v>
      </c>
      <c r="R98" s="131">
        <v>11019</v>
      </c>
      <c r="S98" s="131">
        <v>9529</v>
      </c>
      <c r="T98" s="131">
        <v>9848</v>
      </c>
      <c r="U98" s="131">
        <v>10570</v>
      </c>
      <c r="V98" s="131">
        <v>11290</v>
      </c>
      <c r="W98" s="131">
        <v>13390</v>
      </c>
      <c r="X98" s="131">
        <v>12722</v>
      </c>
      <c r="Y98" s="131">
        <v>11339</v>
      </c>
      <c r="Z98" s="131">
        <v>11735</v>
      </c>
      <c r="AA98" s="131">
        <v>14442</v>
      </c>
      <c r="AB98" s="130"/>
      <c r="AC98" s="131">
        <v>15944</v>
      </c>
      <c r="AD98" s="131">
        <v>12154</v>
      </c>
      <c r="AE98" s="131">
        <v>17567</v>
      </c>
      <c r="AF98" s="131">
        <v>16548</v>
      </c>
      <c r="AG98" s="131">
        <v>18048</v>
      </c>
      <c r="AH98" s="131">
        <v>15987</v>
      </c>
      <c r="AI98" s="131">
        <v>5284</v>
      </c>
      <c r="AJ98" s="131">
        <v>0</v>
      </c>
      <c r="AK98" s="131">
        <v>11924</v>
      </c>
      <c r="AL98" s="131"/>
      <c r="AM98" s="131">
        <v>17208</v>
      </c>
      <c r="AN98" s="131">
        <v>16751</v>
      </c>
      <c r="AO98" s="131">
        <v>16012</v>
      </c>
      <c r="AP98" s="131">
        <v>17317</v>
      </c>
      <c r="AQ98" s="131">
        <v>17930</v>
      </c>
      <c r="AR98" s="131">
        <v>18312</v>
      </c>
      <c r="AS98" s="132"/>
      <c r="AT98" s="69">
        <f t="shared" ref="AT98:BM98" si="61">SUM(AT92:AT97)</f>
        <v>17343</v>
      </c>
      <c r="AU98" s="69">
        <f t="shared" si="61"/>
        <v>16029</v>
      </c>
      <c r="AV98" s="69">
        <f t="shared" si="61"/>
        <v>16242</v>
      </c>
      <c r="AW98" s="69">
        <f t="shared" si="61"/>
        <v>17840</v>
      </c>
      <c r="AX98" s="69">
        <f t="shared" si="61"/>
        <v>16426</v>
      </c>
      <c r="AY98" s="69">
        <f t="shared" si="61"/>
        <v>12164</v>
      </c>
      <c r="AZ98" s="69">
        <f t="shared" si="61"/>
        <v>13477</v>
      </c>
      <c r="BA98" s="69">
        <f t="shared" si="61"/>
        <v>12965</v>
      </c>
      <c r="BB98" s="69">
        <f t="shared" si="61"/>
        <v>1490</v>
      </c>
      <c r="BC98" s="69">
        <f t="shared" si="61"/>
        <v>14455</v>
      </c>
      <c r="BD98" s="69">
        <f t="shared" si="61"/>
        <v>13157</v>
      </c>
      <c r="BE98" s="132"/>
      <c r="BF98" s="69">
        <f>SUM(BF92:BF97)</f>
        <v>7972</v>
      </c>
      <c r="BG98" s="69">
        <f t="shared" si="61"/>
        <v>17416</v>
      </c>
      <c r="BH98" s="133" t="s">
        <v>33</v>
      </c>
      <c r="BI98" s="134"/>
      <c r="BJ98" s="134"/>
      <c r="BK98" s="71">
        <f>SUM(BK92:BK97)</f>
        <v>9641</v>
      </c>
      <c r="BL98" s="134"/>
      <c r="BM98" s="71">
        <f t="shared" si="61"/>
        <v>17416</v>
      </c>
      <c r="BN98" s="71">
        <f t="shared" ref="BN98:BZ98" si="62">SUM(BN92:BN97)</f>
        <v>18106</v>
      </c>
      <c r="BO98" s="71">
        <f t="shared" si="62"/>
        <v>19111</v>
      </c>
      <c r="BP98" s="71">
        <f t="shared" si="62"/>
        <v>20459</v>
      </c>
      <c r="BQ98" s="71">
        <f t="shared" si="62"/>
        <v>16746</v>
      </c>
      <c r="BR98" s="71">
        <f t="shared" si="62"/>
        <v>18073</v>
      </c>
      <c r="BS98" s="71">
        <f t="shared" si="62"/>
        <v>20764</v>
      </c>
      <c r="BT98" s="71">
        <f t="shared" si="62"/>
        <v>19817</v>
      </c>
      <c r="BU98" s="71">
        <f t="shared" si="62"/>
        <v>19677.5</v>
      </c>
      <c r="BV98" s="71">
        <f t="shared" si="62"/>
        <v>21152</v>
      </c>
      <c r="BW98" s="71">
        <f t="shared" si="62"/>
        <v>18618</v>
      </c>
      <c r="BX98" s="71">
        <f t="shared" si="62"/>
        <v>21539</v>
      </c>
      <c r="BY98" s="71">
        <f t="shared" si="62"/>
        <v>22130</v>
      </c>
      <c r="BZ98" s="71">
        <f t="shared" si="62"/>
        <v>21461</v>
      </c>
    </row>
    <row r="99" spans="1:78" x14ac:dyDescent="0.25">
      <c r="A99" s="53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67"/>
      <c r="AK99" s="54"/>
      <c r="AL99" s="67"/>
      <c r="AM99" s="54"/>
      <c r="AN99" s="54"/>
      <c r="AO99" s="54"/>
      <c r="AP99" s="54"/>
      <c r="AQ99" s="54"/>
      <c r="AR99" s="54"/>
      <c r="AS99" s="67"/>
      <c r="AT99" s="54"/>
      <c r="AU99" s="54"/>
      <c r="AV99" s="54"/>
      <c r="AW99" s="54"/>
      <c r="AX99" s="54"/>
      <c r="AY99" s="54"/>
      <c r="AZ99" s="54"/>
      <c r="BA99" s="67"/>
      <c r="BB99" s="67"/>
      <c r="BC99" s="54"/>
      <c r="BD99" s="54"/>
      <c r="BE99" s="67"/>
      <c r="BF99" s="54"/>
      <c r="BG99" s="54"/>
      <c r="BH99" s="53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</row>
    <row r="100" spans="1:78" s="52" customFormat="1" x14ac:dyDescent="0.25">
      <c r="A100" s="99" t="s">
        <v>110</v>
      </c>
      <c r="B100" s="100"/>
      <c r="C100" s="101">
        <v>43831</v>
      </c>
      <c r="D100" s="101">
        <v>43862</v>
      </c>
      <c r="E100" s="101">
        <v>43891</v>
      </c>
      <c r="F100" s="101">
        <v>43922</v>
      </c>
      <c r="G100" s="101">
        <v>43952</v>
      </c>
      <c r="H100" s="101">
        <v>43983</v>
      </c>
      <c r="I100" s="101">
        <v>44013</v>
      </c>
      <c r="J100" s="101">
        <v>44044</v>
      </c>
      <c r="K100" s="101">
        <v>44075</v>
      </c>
      <c r="L100" s="101">
        <v>44105</v>
      </c>
      <c r="M100" s="101">
        <v>44136</v>
      </c>
      <c r="N100" s="101">
        <v>44166</v>
      </c>
      <c r="O100" s="100"/>
      <c r="P100" s="101">
        <v>44197</v>
      </c>
      <c r="Q100" s="101">
        <v>44228</v>
      </c>
      <c r="R100" s="101">
        <v>44256</v>
      </c>
      <c r="S100" s="101">
        <v>44287</v>
      </c>
      <c r="T100" s="101">
        <v>44317</v>
      </c>
      <c r="U100" s="101">
        <v>44348</v>
      </c>
      <c r="V100" s="101">
        <v>44378</v>
      </c>
      <c r="W100" s="101">
        <v>44409</v>
      </c>
      <c r="X100" s="101">
        <v>44440</v>
      </c>
      <c r="Y100" s="101">
        <v>44470</v>
      </c>
      <c r="Z100" s="101">
        <v>44501</v>
      </c>
      <c r="AA100" s="101">
        <v>44531</v>
      </c>
      <c r="AB100" s="100"/>
      <c r="AC100" s="101">
        <v>44562</v>
      </c>
      <c r="AD100" s="101">
        <v>44593</v>
      </c>
      <c r="AE100" s="101">
        <v>44621</v>
      </c>
      <c r="AF100" s="101">
        <v>44652</v>
      </c>
      <c r="AG100" s="101">
        <v>44682</v>
      </c>
      <c r="AH100" s="101">
        <v>44713</v>
      </c>
      <c r="AI100" s="101" t="s">
        <v>8</v>
      </c>
      <c r="AJ100" s="102" t="s">
        <v>111</v>
      </c>
      <c r="AK100" s="101" t="s">
        <v>10</v>
      </c>
      <c r="AL100" s="102" t="s">
        <v>111</v>
      </c>
      <c r="AM100" s="101">
        <v>44743</v>
      </c>
      <c r="AN100" s="101">
        <v>44774</v>
      </c>
      <c r="AO100" s="101">
        <v>44805</v>
      </c>
      <c r="AP100" s="101">
        <v>44835</v>
      </c>
      <c r="AQ100" s="101">
        <v>44866</v>
      </c>
      <c r="AR100" s="101">
        <v>44896</v>
      </c>
      <c r="AS100" s="103"/>
      <c r="AT100" s="34" t="e">
        <f t="shared" ref="AT100:BD100" ca="1" si="63">AT$5</f>
        <v>#NAME?</v>
      </c>
      <c r="AU100" s="34" t="e">
        <f t="shared" ca="1" si="63"/>
        <v>#NAME?</v>
      </c>
      <c r="AV100" s="34" t="e">
        <f t="shared" ca="1" si="63"/>
        <v>#NAME?</v>
      </c>
      <c r="AW100" s="34" t="e">
        <f t="shared" ca="1" si="63"/>
        <v>#NAME?</v>
      </c>
      <c r="AX100" s="34" t="e">
        <f t="shared" ca="1" si="63"/>
        <v>#NAME?</v>
      </c>
      <c r="AY100" s="34" t="e">
        <f t="shared" ca="1" si="63"/>
        <v>#NAME?</v>
      </c>
      <c r="AZ100" s="34" t="e">
        <f t="shared" ca="1" si="63"/>
        <v>#NAME?</v>
      </c>
      <c r="BA100" s="35" t="str">
        <f t="shared" si="63"/>
        <v>1 - 24 de Ago-23</v>
      </c>
      <c r="BB100" s="35" t="str">
        <f t="shared" si="63"/>
        <v>24 - 31 de Ago-23</v>
      </c>
      <c r="BC100" s="34" t="e">
        <f t="shared" ca="1" si="63"/>
        <v>#NAME?</v>
      </c>
      <c r="BD100" s="34" t="e">
        <f t="shared" ca="1" si="63"/>
        <v>#NAME?</v>
      </c>
      <c r="BE100" s="103"/>
      <c r="BF100" s="34" t="str">
        <f>BF$5</f>
        <v>01 - 15-Out-2023</v>
      </c>
      <c r="BG100" s="34" t="e">
        <f ca="1">BG$5</f>
        <v>#NAME?</v>
      </c>
      <c r="BH100" s="104" t="s">
        <v>112</v>
      </c>
      <c r="BI100" s="105"/>
      <c r="BJ100" s="105"/>
      <c r="BK100" s="10" t="str">
        <f t="shared" ref="BK100:BZ100" si="64">BK$5</f>
        <v>16 - 31-Out-2023</v>
      </c>
      <c r="BL100" s="105"/>
      <c r="BM100" s="10">
        <f t="shared" si="64"/>
        <v>45200</v>
      </c>
      <c r="BN100" s="38" t="e">
        <f t="shared" ca="1" si="64"/>
        <v>#NAME?</v>
      </c>
      <c r="BO100" s="38" t="e">
        <f t="shared" ca="1" si="64"/>
        <v>#NAME?</v>
      </c>
      <c r="BP100" s="38" t="e">
        <f t="shared" ca="1" si="64"/>
        <v>#NAME?</v>
      </c>
      <c r="BQ100" s="38" t="e">
        <f t="shared" ca="1" si="64"/>
        <v>#NAME?</v>
      </c>
      <c r="BR100" s="38" t="e">
        <f t="shared" ca="1" si="64"/>
        <v>#NAME?</v>
      </c>
      <c r="BS100" s="38" t="e">
        <f t="shared" ca="1" si="64"/>
        <v>#NAME?</v>
      </c>
      <c r="BT100" s="38" t="e">
        <f t="shared" ca="1" si="64"/>
        <v>#NAME?</v>
      </c>
      <c r="BU100" s="38" t="e">
        <f t="shared" ca="1" si="64"/>
        <v>#NAME?</v>
      </c>
      <c r="BV100" s="38" t="e">
        <f t="shared" ca="1" si="64"/>
        <v>#NAME?</v>
      </c>
      <c r="BW100" s="38" t="e">
        <f t="shared" ca="1" si="64"/>
        <v>#NAME?</v>
      </c>
      <c r="BX100" s="38" t="e">
        <f t="shared" ca="1" si="64"/>
        <v>#NAME?</v>
      </c>
      <c r="BY100" s="38" t="e">
        <f t="shared" ca="1" si="64"/>
        <v>#NAME?</v>
      </c>
      <c r="BZ100" s="38" t="e">
        <f t="shared" ca="1" si="64"/>
        <v>#NAME?</v>
      </c>
    </row>
    <row r="101" spans="1:78" s="21" customFormat="1" x14ac:dyDescent="0.25">
      <c r="A101" s="127" t="s">
        <v>113</v>
      </c>
      <c r="B101" s="128"/>
      <c r="C101" s="129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>
        <v>3419</v>
      </c>
      <c r="AD101" s="128">
        <v>4031</v>
      </c>
      <c r="AE101" s="128">
        <v>5376</v>
      </c>
      <c r="AF101" s="128">
        <v>5380</v>
      </c>
      <c r="AG101" s="128">
        <v>5477</v>
      </c>
      <c r="AH101" s="128">
        <v>5591</v>
      </c>
      <c r="AI101" s="128">
        <v>1736</v>
      </c>
      <c r="AJ101" s="406">
        <v>3500</v>
      </c>
      <c r="AK101" s="128">
        <v>3068</v>
      </c>
      <c r="AL101" s="406">
        <v>3500</v>
      </c>
      <c r="AM101" s="128">
        <v>4804</v>
      </c>
      <c r="AN101" s="128">
        <v>5021</v>
      </c>
      <c r="AO101" s="128">
        <v>5191</v>
      </c>
      <c r="AP101" s="128">
        <v>5519</v>
      </c>
      <c r="AQ101" s="128">
        <v>5758</v>
      </c>
      <c r="AR101" s="128">
        <v>6182</v>
      </c>
      <c r="AS101" s="135"/>
      <c r="AT101" s="85">
        <v>6399</v>
      </c>
      <c r="AU101" s="85">
        <v>6719</v>
      </c>
      <c r="AV101" s="85">
        <v>7854</v>
      </c>
      <c r="AW101" s="85">
        <v>7477</v>
      </c>
      <c r="AX101" s="85">
        <v>6427</v>
      </c>
      <c r="AY101" s="85">
        <v>5340</v>
      </c>
      <c r="AZ101" s="85">
        <v>5358</v>
      </c>
      <c r="BA101" s="136">
        <v>3981</v>
      </c>
      <c r="BB101" s="136">
        <f>BC101-BA101</f>
        <v>1277</v>
      </c>
      <c r="BC101" s="85">
        <v>5258</v>
      </c>
      <c r="BD101" s="85">
        <v>5605</v>
      </c>
      <c r="BE101" s="85"/>
      <c r="BF101" s="85">
        <v>2819</v>
      </c>
      <c r="BG101" s="85">
        <v>6080</v>
      </c>
      <c r="BH101" s="127" t="s">
        <v>113</v>
      </c>
      <c r="BI101" s="137"/>
      <c r="BJ101" s="137"/>
      <c r="BK101" s="85">
        <f>BG101-BF101</f>
        <v>3261</v>
      </c>
      <c r="BL101" s="137"/>
      <c r="BM101" s="85">
        <f>BG101</f>
        <v>6080</v>
      </c>
      <c r="BN101" s="85">
        <f>BN110-BN102</f>
        <v>5656</v>
      </c>
      <c r="BO101" s="85">
        <v>5423</v>
      </c>
      <c r="BP101" s="85">
        <v>5883</v>
      </c>
      <c r="BQ101" s="85">
        <v>5857</v>
      </c>
      <c r="BR101" s="85">
        <v>6737</v>
      </c>
      <c r="BS101" s="85">
        <v>7428</v>
      </c>
      <c r="BT101" s="85">
        <v>6526</v>
      </c>
      <c r="BU101" s="85">
        <v>5618</v>
      </c>
      <c r="BV101" s="85">
        <v>5537</v>
      </c>
      <c r="BW101" s="85">
        <v>5730</v>
      </c>
      <c r="BX101" s="85">
        <v>6535</v>
      </c>
      <c r="BY101" s="85">
        <v>5760</v>
      </c>
      <c r="BZ101" s="85">
        <v>5979</v>
      </c>
    </row>
    <row r="102" spans="1:78" s="21" customFormat="1" x14ac:dyDescent="0.25">
      <c r="A102" s="127" t="s">
        <v>114</v>
      </c>
      <c r="B102" s="128"/>
      <c r="C102" s="129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>
        <v>0</v>
      </c>
      <c r="AD102" s="128">
        <v>288</v>
      </c>
      <c r="AE102" s="128">
        <v>0</v>
      </c>
      <c r="AF102" s="128">
        <v>0</v>
      </c>
      <c r="AG102" s="128">
        <v>0</v>
      </c>
      <c r="AH102" s="128">
        <v>0</v>
      </c>
      <c r="AI102" s="128">
        <v>0</v>
      </c>
      <c r="AJ102" s="407"/>
      <c r="AK102" s="128">
        <v>0</v>
      </c>
      <c r="AL102" s="407"/>
      <c r="AM102" s="128">
        <v>0</v>
      </c>
      <c r="AN102" s="128">
        <v>0</v>
      </c>
      <c r="AO102" s="128">
        <v>0</v>
      </c>
      <c r="AP102" s="128">
        <v>0</v>
      </c>
      <c r="AQ102" s="128">
        <v>0</v>
      </c>
      <c r="AR102" s="128">
        <v>0</v>
      </c>
      <c r="AS102" s="135"/>
      <c r="AT102" s="85">
        <v>0</v>
      </c>
      <c r="AU102" s="85">
        <v>0</v>
      </c>
      <c r="AV102" s="85">
        <v>0</v>
      </c>
      <c r="AW102" s="85">
        <v>0</v>
      </c>
      <c r="AX102" s="85">
        <v>0</v>
      </c>
      <c r="AY102" s="85">
        <v>0</v>
      </c>
      <c r="AZ102" s="85">
        <v>0</v>
      </c>
      <c r="BA102" s="136">
        <v>0</v>
      </c>
      <c r="BB102" s="136">
        <v>0</v>
      </c>
      <c r="BC102" s="85">
        <v>0</v>
      </c>
      <c r="BD102" s="85">
        <v>0</v>
      </c>
      <c r="BE102" s="85"/>
      <c r="BF102" s="85">
        <v>0</v>
      </c>
      <c r="BG102" s="85">
        <v>0</v>
      </c>
      <c r="BH102" s="127" t="s">
        <v>114</v>
      </c>
      <c r="BI102" s="137"/>
      <c r="BJ102" s="137"/>
      <c r="BK102" s="85">
        <v>0</v>
      </c>
      <c r="BL102" s="137"/>
      <c r="BM102" s="85">
        <f>BG102</f>
        <v>0</v>
      </c>
      <c r="BN102" s="85">
        <v>66</v>
      </c>
      <c r="BO102" s="85">
        <v>450</v>
      </c>
      <c r="BP102" s="85">
        <v>443</v>
      </c>
      <c r="BQ102" s="85">
        <v>544</v>
      </c>
      <c r="BR102" s="85">
        <v>550</v>
      </c>
      <c r="BS102" s="85">
        <v>624</v>
      </c>
      <c r="BT102" s="85">
        <v>651</v>
      </c>
      <c r="BU102" s="85">
        <v>609</v>
      </c>
      <c r="BV102" s="85">
        <v>605</v>
      </c>
      <c r="BW102" s="85">
        <v>468</v>
      </c>
      <c r="BX102" s="85">
        <v>464</v>
      </c>
      <c r="BY102" s="85">
        <v>574</v>
      </c>
      <c r="BZ102" s="85">
        <v>587</v>
      </c>
    </row>
    <row r="103" spans="1:78" s="98" customFormat="1" x14ac:dyDescent="0.25">
      <c r="A103" s="112" t="s">
        <v>33</v>
      </c>
      <c r="B103" s="131">
        <v>0</v>
      </c>
      <c r="C103" s="131">
        <v>0</v>
      </c>
      <c r="D103" s="131">
        <v>0</v>
      </c>
      <c r="E103" s="131">
        <v>0</v>
      </c>
      <c r="F103" s="131">
        <v>0</v>
      </c>
      <c r="G103" s="131">
        <v>0</v>
      </c>
      <c r="H103" s="131">
        <v>0</v>
      </c>
      <c r="I103" s="131">
        <v>0</v>
      </c>
      <c r="J103" s="131">
        <v>0</v>
      </c>
      <c r="K103" s="131">
        <v>0</v>
      </c>
      <c r="L103" s="131">
        <v>0</v>
      </c>
      <c r="M103" s="131">
        <v>0</v>
      </c>
      <c r="N103" s="131">
        <v>0</v>
      </c>
      <c r="O103" s="131">
        <v>0</v>
      </c>
      <c r="P103" s="131">
        <v>0</v>
      </c>
      <c r="Q103" s="131">
        <v>0</v>
      </c>
      <c r="R103" s="131">
        <v>0</v>
      </c>
      <c r="S103" s="131">
        <v>0</v>
      </c>
      <c r="T103" s="131">
        <v>0</v>
      </c>
      <c r="U103" s="131">
        <v>0</v>
      </c>
      <c r="V103" s="131">
        <v>0</v>
      </c>
      <c r="W103" s="131">
        <v>0</v>
      </c>
      <c r="X103" s="131">
        <v>0</v>
      </c>
      <c r="Y103" s="131">
        <v>0</v>
      </c>
      <c r="Z103" s="131">
        <v>0</v>
      </c>
      <c r="AA103" s="131">
        <v>0</v>
      </c>
      <c r="AB103" s="131">
        <v>0</v>
      </c>
      <c r="AC103" s="131">
        <v>3419</v>
      </c>
      <c r="AD103" s="131">
        <v>4319</v>
      </c>
      <c r="AE103" s="131">
        <v>5376</v>
      </c>
      <c r="AF103" s="131">
        <v>5380</v>
      </c>
      <c r="AG103" s="131">
        <v>5477</v>
      </c>
      <c r="AH103" s="131">
        <v>5591</v>
      </c>
      <c r="AI103" s="131">
        <v>1736</v>
      </c>
      <c r="AJ103" s="131">
        <v>3500</v>
      </c>
      <c r="AK103" s="131">
        <v>3068</v>
      </c>
      <c r="AL103" s="131">
        <v>3500</v>
      </c>
      <c r="AM103" s="131">
        <v>4804</v>
      </c>
      <c r="AN103" s="131">
        <v>5021</v>
      </c>
      <c r="AO103" s="131">
        <v>5191</v>
      </c>
      <c r="AP103" s="131">
        <v>5519</v>
      </c>
      <c r="AQ103" s="131">
        <v>5758</v>
      </c>
      <c r="AR103" s="131">
        <v>6182</v>
      </c>
      <c r="AS103" s="132"/>
      <c r="AT103" s="69">
        <f t="shared" ref="AT103:BM103" si="65">SUM(AT101:AT102)</f>
        <v>6399</v>
      </c>
      <c r="AU103" s="69">
        <f t="shared" si="65"/>
        <v>6719</v>
      </c>
      <c r="AV103" s="69">
        <f t="shared" si="65"/>
        <v>7854</v>
      </c>
      <c r="AW103" s="69">
        <f t="shared" si="65"/>
        <v>7477</v>
      </c>
      <c r="AX103" s="69">
        <f t="shared" si="65"/>
        <v>6427</v>
      </c>
      <c r="AY103" s="69">
        <f t="shared" si="65"/>
        <v>5340</v>
      </c>
      <c r="AZ103" s="69">
        <f t="shared" si="65"/>
        <v>5358</v>
      </c>
      <c r="BA103" s="69">
        <f t="shared" si="65"/>
        <v>3981</v>
      </c>
      <c r="BB103" s="69">
        <f t="shared" si="65"/>
        <v>1277</v>
      </c>
      <c r="BC103" s="69">
        <f t="shared" si="65"/>
        <v>5258</v>
      </c>
      <c r="BD103" s="69">
        <f t="shared" si="65"/>
        <v>5605</v>
      </c>
      <c r="BE103" s="69"/>
      <c r="BF103" s="69">
        <f>SUM(BF101:BF102)</f>
        <v>2819</v>
      </c>
      <c r="BG103" s="69">
        <f t="shared" si="65"/>
        <v>6080</v>
      </c>
      <c r="BH103" s="133" t="s">
        <v>33</v>
      </c>
      <c r="BI103" s="134"/>
      <c r="BJ103" s="134"/>
      <c r="BK103" s="71">
        <f>SUM(BK101:BK102)</f>
        <v>3261</v>
      </c>
      <c r="BL103" s="134"/>
      <c r="BM103" s="71">
        <f t="shared" si="65"/>
        <v>6080</v>
      </c>
      <c r="BN103" s="71">
        <f t="shared" ref="BN103:BZ103" si="66">SUM(BN101:BN102)</f>
        <v>5722</v>
      </c>
      <c r="BO103" s="71">
        <f t="shared" si="66"/>
        <v>5873</v>
      </c>
      <c r="BP103" s="71">
        <f t="shared" si="66"/>
        <v>6326</v>
      </c>
      <c r="BQ103" s="71">
        <f t="shared" si="66"/>
        <v>6401</v>
      </c>
      <c r="BR103" s="71">
        <f t="shared" si="66"/>
        <v>7287</v>
      </c>
      <c r="BS103" s="71">
        <f t="shared" si="66"/>
        <v>8052</v>
      </c>
      <c r="BT103" s="71">
        <f t="shared" si="66"/>
        <v>7177</v>
      </c>
      <c r="BU103" s="71">
        <f t="shared" si="66"/>
        <v>6227</v>
      </c>
      <c r="BV103" s="71">
        <f t="shared" si="66"/>
        <v>6142</v>
      </c>
      <c r="BW103" s="71">
        <f t="shared" si="66"/>
        <v>6198</v>
      </c>
      <c r="BX103" s="71">
        <f t="shared" si="66"/>
        <v>6999</v>
      </c>
      <c r="BY103" s="71">
        <f t="shared" si="66"/>
        <v>6334</v>
      </c>
      <c r="BZ103" s="71">
        <f t="shared" si="66"/>
        <v>6566</v>
      </c>
    </row>
    <row r="104" spans="1:78" x14ac:dyDescent="0.25">
      <c r="A104" s="53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67"/>
      <c r="AK104" s="54"/>
      <c r="AL104" s="67"/>
      <c r="AM104" s="54"/>
      <c r="AN104" s="54"/>
      <c r="AO104" s="54"/>
      <c r="AP104" s="54"/>
      <c r="AQ104" s="54"/>
      <c r="AR104" s="54"/>
      <c r="AS104" s="67"/>
      <c r="AT104" s="54"/>
      <c r="AU104" s="54"/>
      <c r="AV104" s="54"/>
      <c r="AW104" s="54"/>
      <c r="AX104" s="54"/>
      <c r="AY104" s="54"/>
      <c r="AZ104" s="54"/>
      <c r="BA104" s="67"/>
      <c r="BB104" s="67"/>
      <c r="BC104" s="54"/>
      <c r="BD104" s="54"/>
      <c r="BE104" s="54"/>
      <c r="BF104" s="54"/>
      <c r="BG104" s="54"/>
      <c r="BH104" s="53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</row>
    <row r="105" spans="1:78" s="52" customFormat="1" x14ac:dyDescent="0.25">
      <c r="A105" s="99" t="s">
        <v>115</v>
      </c>
      <c r="B105" s="100"/>
      <c r="C105" s="101">
        <v>43831</v>
      </c>
      <c r="D105" s="101">
        <v>43862</v>
      </c>
      <c r="E105" s="101">
        <v>43891</v>
      </c>
      <c r="F105" s="101">
        <v>43922</v>
      </c>
      <c r="G105" s="101">
        <v>43952</v>
      </c>
      <c r="H105" s="101">
        <v>43983</v>
      </c>
      <c r="I105" s="101">
        <v>44013</v>
      </c>
      <c r="J105" s="101">
        <v>44044</v>
      </c>
      <c r="K105" s="101">
        <v>44075</v>
      </c>
      <c r="L105" s="101">
        <v>44105</v>
      </c>
      <c r="M105" s="101">
        <v>44136</v>
      </c>
      <c r="N105" s="101">
        <v>44166</v>
      </c>
      <c r="O105" s="100"/>
      <c r="P105" s="101">
        <v>44197</v>
      </c>
      <c r="Q105" s="101">
        <v>44228</v>
      </c>
      <c r="R105" s="101">
        <v>44256</v>
      </c>
      <c r="S105" s="101">
        <v>44287</v>
      </c>
      <c r="T105" s="101">
        <v>44317</v>
      </c>
      <c r="U105" s="101">
        <v>44348</v>
      </c>
      <c r="V105" s="101">
        <v>44378</v>
      </c>
      <c r="W105" s="101">
        <v>44409</v>
      </c>
      <c r="X105" s="101">
        <v>44440</v>
      </c>
      <c r="Y105" s="101">
        <v>44470</v>
      </c>
      <c r="Z105" s="101">
        <v>44501</v>
      </c>
      <c r="AA105" s="101">
        <v>44531</v>
      </c>
      <c r="AB105" s="100"/>
      <c r="AC105" s="101">
        <v>44562</v>
      </c>
      <c r="AD105" s="101">
        <v>44593</v>
      </c>
      <c r="AE105" s="101">
        <v>44621</v>
      </c>
      <c r="AF105" s="101">
        <v>44652</v>
      </c>
      <c r="AG105" s="101">
        <v>44682</v>
      </c>
      <c r="AH105" s="101">
        <v>44713</v>
      </c>
      <c r="AI105" s="101" t="s">
        <v>8</v>
      </c>
      <c r="AJ105" s="102" t="s">
        <v>7</v>
      </c>
      <c r="AK105" s="101" t="s">
        <v>10</v>
      </c>
      <c r="AL105" s="102"/>
      <c r="AM105" s="101">
        <v>44743</v>
      </c>
      <c r="AN105" s="101">
        <v>44774</v>
      </c>
      <c r="AO105" s="101">
        <v>44805</v>
      </c>
      <c r="AP105" s="101">
        <v>44835</v>
      </c>
      <c r="AQ105" s="101">
        <v>44866</v>
      </c>
      <c r="AR105" s="101">
        <v>44896</v>
      </c>
      <c r="AS105" s="103"/>
      <c r="AT105" s="34" t="e">
        <f t="shared" ref="AT105:BD105" ca="1" si="67">AT$5</f>
        <v>#NAME?</v>
      </c>
      <c r="AU105" s="34" t="e">
        <f t="shared" ca="1" si="67"/>
        <v>#NAME?</v>
      </c>
      <c r="AV105" s="34" t="e">
        <f t="shared" ca="1" si="67"/>
        <v>#NAME?</v>
      </c>
      <c r="AW105" s="34" t="e">
        <f t="shared" ca="1" si="67"/>
        <v>#NAME?</v>
      </c>
      <c r="AX105" s="34" t="e">
        <f t="shared" ca="1" si="67"/>
        <v>#NAME?</v>
      </c>
      <c r="AY105" s="34" t="e">
        <f t="shared" ca="1" si="67"/>
        <v>#NAME?</v>
      </c>
      <c r="AZ105" s="34" t="e">
        <f t="shared" ca="1" si="67"/>
        <v>#NAME?</v>
      </c>
      <c r="BA105" s="35" t="str">
        <f t="shared" si="67"/>
        <v>1 - 24 de Ago-23</v>
      </c>
      <c r="BB105" s="35" t="str">
        <f t="shared" si="67"/>
        <v>24 - 31 de Ago-23</v>
      </c>
      <c r="BC105" s="34" t="e">
        <f t="shared" ca="1" si="67"/>
        <v>#NAME?</v>
      </c>
      <c r="BD105" s="34" t="e">
        <f t="shared" ca="1" si="67"/>
        <v>#NAME?</v>
      </c>
      <c r="BE105" s="34"/>
      <c r="BF105" s="34" t="str">
        <f>BF$5</f>
        <v>01 - 15-Out-2023</v>
      </c>
      <c r="BG105" s="34" t="e">
        <f ca="1">BG$5</f>
        <v>#NAME?</v>
      </c>
      <c r="BH105" s="104" t="s">
        <v>116</v>
      </c>
      <c r="BI105" s="105"/>
      <c r="BJ105" s="105"/>
      <c r="BK105" s="10" t="str">
        <f t="shared" ref="BK105:BZ105" si="68">BK$5</f>
        <v>16 - 31-Out-2023</v>
      </c>
      <c r="BL105" s="105"/>
      <c r="BM105" s="10">
        <f t="shared" si="68"/>
        <v>45200</v>
      </c>
      <c r="BN105" s="38" t="e">
        <f t="shared" ca="1" si="68"/>
        <v>#NAME?</v>
      </c>
      <c r="BO105" s="38" t="e">
        <f t="shared" ca="1" si="68"/>
        <v>#NAME?</v>
      </c>
      <c r="BP105" s="38" t="e">
        <f t="shared" ca="1" si="68"/>
        <v>#NAME?</v>
      </c>
      <c r="BQ105" s="38" t="e">
        <f t="shared" ca="1" si="68"/>
        <v>#NAME?</v>
      </c>
      <c r="BR105" s="38" t="e">
        <f t="shared" ca="1" si="68"/>
        <v>#NAME?</v>
      </c>
      <c r="BS105" s="38" t="e">
        <f t="shared" ca="1" si="68"/>
        <v>#NAME?</v>
      </c>
      <c r="BT105" s="38" t="e">
        <f t="shared" ca="1" si="68"/>
        <v>#NAME?</v>
      </c>
      <c r="BU105" s="38" t="e">
        <f t="shared" ca="1" si="68"/>
        <v>#NAME?</v>
      </c>
      <c r="BV105" s="38" t="e">
        <f t="shared" ca="1" si="68"/>
        <v>#NAME?</v>
      </c>
      <c r="BW105" s="38" t="e">
        <f t="shared" ca="1" si="68"/>
        <v>#NAME?</v>
      </c>
      <c r="BX105" s="38" t="e">
        <f t="shared" ca="1" si="68"/>
        <v>#NAME?</v>
      </c>
      <c r="BY105" s="38" t="e">
        <f t="shared" ca="1" si="68"/>
        <v>#NAME?</v>
      </c>
      <c r="BZ105" s="38" t="e">
        <f t="shared" ca="1" si="68"/>
        <v>#NAME?</v>
      </c>
    </row>
    <row r="106" spans="1:78" s="21" customFormat="1" x14ac:dyDescent="0.25">
      <c r="A106" s="127" t="s">
        <v>117</v>
      </c>
      <c r="B106" s="128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>
        <v>0</v>
      </c>
      <c r="AJ106" s="138"/>
      <c r="AK106" s="128">
        <v>0</v>
      </c>
      <c r="AL106" s="138"/>
      <c r="AM106" s="128">
        <v>0</v>
      </c>
      <c r="AN106" s="128">
        <v>0</v>
      </c>
      <c r="AO106" s="128">
        <v>0</v>
      </c>
      <c r="AP106" s="128">
        <v>0</v>
      </c>
      <c r="AQ106" s="128">
        <v>0</v>
      </c>
      <c r="AR106" s="128">
        <v>0</v>
      </c>
      <c r="AS106" s="139"/>
      <c r="AT106" s="85">
        <v>0</v>
      </c>
      <c r="AU106" s="85">
        <v>0</v>
      </c>
      <c r="AV106" s="85">
        <v>0</v>
      </c>
      <c r="AW106" s="85">
        <v>0</v>
      </c>
      <c r="AX106" s="85">
        <v>0</v>
      </c>
      <c r="AY106" s="85">
        <v>0</v>
      </c>
      <c r="AZ106" s="85">
        <v>0</v>
      </c>
      <c r="BA106" s="136">
        <v>0</v>
      </c>
      <c r="BB106" s="136">
        <v>0</v>
      </c>
      <c r="BC106" s="85">
        <v>0</v>
      </c>
      <c r="BD106" s="85">
        <v>0</v>
      </c>
      <c r="BE106" s="85"/>
      <c r="BF106" s="85">
        <v>0</v>
      </c>
      <c r="BG106" s="85">
        <v>0</v>
      </c>
      <c r="BH106" s="127" t="s">
        <v>117</v>
      </c>
      <c r="BI106" s="137"/>
      <c r="BJ106" s="137"/>
      <c r="BK106" s="85">
        <v>0</v>
      </c>
      <c r="BL106" s="137"/>
      <c r="BM106" s="85">
        <f>BG106</f>
        <v>0</v>
      </c>
      <c r="BN106" s="85">
        <v>306</v>
      </c>
      <c r="BO106" s="85">
        <v>429</v>
      </c>
      <c r="BP106" s="85">
        <v>419</v>
      </c>
      <c r="BQ106" s="85">
        <v>280</v>
      </c>
      <c r="BR106" s="85">
        <v>333</v>
      </c>
      <c r="BS106" s="85">
        <v>433</v>
      </c>
      <c r="BT106" s="85">
        <v>379</v>
      </c>
      <c r="BU106" s="85">
        <v>380</v>
      </c>
      <c r="BV106" s="85">
        <v>459</v>
      </c>
      <c r="BW106" s="85">
        <v>377</v>
      </c>
      <c r="BX106" s="85">
        <v>358</v>
      </c>
      <c r="BY106" s="85">
        <v>384</v>
      </c>
      <c r="BZ106" s="85">
        <v>339</v>
      </c>
    </row>
    <row r="107" spans="1:78" s="21" customFormat="1" x14ac:dyDescent="0.25">
      <c r="A107" s="127" t="s">
        <v>28</v>
      </c>
      <c r="B107" s="128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28"/>
      <c r="AG107" s="128"/>
      <c r="AH107" s="128"/>
      <c r="AI107" s="128">
        <v>1736</v>
      </c>
      <c r="AJ107" s="138"/>
      <c r="AK107" s="128">
        <v>3068</v>
      </c>
      <c r="AL107" s="138"/>
      <c r="AM107" s="128">
        <v>4804</v>
      </c>
      <c r="AN107" s="128">
        <v>5021</v>
      </c>
      <c r="AO107" s="128">
        <v>5191</v>
      </c>
      <c r="AP107" s="128">
        <v>5519</v>
      </c>
      <c r="AQ107" s="128">
        <v>5758</v>
      </c>
      <c r="AR107" s="128">
        <v>6182</v>
      </c>
      <c r="AS107" s="139"/>
      <c r="AT107" s="85">
        <v>6399</v>
      </c>
      <c r="AU107" s="85">
        <v>6719</v>
      </c>
      <c r="AV107" s="85">
        <v>7854</v>
      </c>
      <c r="AW107" s="85">
        <v>7477</v>
      </c>
      <c r="AX107" s="85">
        <v>6427</v>
      </c>
      <c r="AY107" s="85">
        <v>5340</v>
      </c>
      <c r="AZ107" s="85">
        <v>5358</v>
      </c>
      <c r="BA107" s="136">
        <v>3981</v>
      </c>
      <c r="BB107" s="136">
        <f>BC107-BA107</f>
        <v>1277</v>
      </c>
      <c r="BC107" s="85">
        <v>5258</v>
      </c>
      <c r="BD107" s="85">
        <v>5605</v>
      </c>
      <c r="BE107" s="85"/>
      <c r="BF107" s="85">
        <v>2819</v>
      </c>
      <c r="BG107" s="85">
        <v>6080</v>
      </c>
      <c r="BH107" s="127" t="s">
        <v>118</v>
      </c>
      <c r="BI107" s="137"/>
      <c r="BJ107" s="137"/>
      <c r="BK107" s="85">
        <v>3261</v>
      </c>
      <c r="BL107" s="137"/>
      <c r="BM107" s="85">
        <f>BG107</f>
        <v>6080</v>
      </c>
      <c r="BN107" s="85">
        <f>BN81-BN106-BN108-BN109</f>
        <v>5297</v>
      </c>
      <c r="BO107" s="85">
        <v>5059</v>
      </c>
      <c r="BP107" s="85">
        <f>BP103-(BP106+BP108+BP109)</f>
        <v>5533</v>
      </c>
      <c r="BQ107" s="85">
        <v>5818</v>
      </c>
      <c r="BR107" s="85">
        <v>6588</v>
      </c>
      <c r="BS107" s="85">
        <v>7219</v>
      </c>
      <c r="BT107" s="85">
        <v>6424</v>
      </c>
      <c r="BU107" s="85">
        <v>5398</v>
      </c>
      <c r="BV107" s="85">
        <v>5265</v>
      </c>
      <c r="BW107" s="85">
        <f>BW103-(BW106+BW108+BW109)</f>
        <v>5349</v>
      </c>
      <c r="BX107" s="85">
        <f>BX103-(BX106+BX108+BX109)</f>
        <v>6135</v>
      </c>
      <c r="BY107" s="85">
        <f>BY110-(BY109+BY108+BY106)</f>
        <v>5449</v>
      </c>
      <c r="BZ107" s="85">
        <v>5799</v>
      </c>
    </row>
    <row r="108" spans="1:78" s="21" customFormat="1" ht="15" customHeight="1" x14ac:dyDescent="0.25">
      <c r="A108" s="127"/>
      <c r="B108" s="128"/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38"/>
      <c r="AK108" s="128"/>
      <c r="AL108" s="138"/>
      <c r="AM108" s="128"/>
      <c r="AN108" s="128"/>
      <c r="AO108" s="128"/>
      <c r="AP108" s="128"/>
      <c r="AQ108" s="128"/>
      <c r="AR108" s="128"/>
      <c r="AS108" s="139"/>
      <c r="AT108" s="85"/>
      <c r="AU108" s="85"/>
      <c r="AV108" s="85"/>
      <c r="AW108" s="85"/>
      <c r="AX108" s="85"/>
      <c r="AY108" s="85"/>
      <c r="AZ108" s="85"/>
      <c r="BA108" s="136"/>
      <c r="BB108" s="136"/>
      <c r="BC108" s="85"/>
      <c r="BD108" s="85"/>
      <c r="BE108" s="85"/>
      <c r="BF108" s="85"/>
      <c r="BG108" s="85"/>
      <c r="BH108" s="127" t="s">
        <v>119</v>
      </c>
      <c r="BI108" s="137"/>
      <c r="BJ108" s="137"/>
      <c r="BK108" s="85"/>
      <c r="BL108" s="137"/>
      <c r="BM108" s="85"/>
      <c r="BN108" s="85">
        <v>113</v>
      </c>
      <c r="BO108" s="85">
        <v>353</v>
      </c>
      <c r="BP108" s="85">
        <v>349</v>
      </c>
      <c r="BQ108" s="85">
        <v>268</v>
      </c>
      <c r="BR108" s="85">
        <v>332</v>
      </c>
      <c r="BS108" s="85">
        <v>350</v>
      </c>
      <c r="BT108" s="85">
        <v>342</v>
      </c>
      <c r="BU108" s="85">
        <v>406</v>
      </c>
      <c r="BV108" s="85">
        <v>381</v>
      </c>
      <c r="BW108" s="85">
        <v>418</v>
      </c>
      <c r="BX108" s="85">
        <v>435</v>
      </c>
      <c r="BY108" s="85">
        <v>461</v>
      </c>
      <c r="BZ108" s="85">
        <v>392</v>
      </c>
    </row>
    <row r="109" spans="1:78" s="21" customFormat="1" ht="15" customHeight="1" x14ac:dyDescent="0.25">
      <c r="A109" s="127"/>
      <c r="B109" s="128"/>
      <c r="C109" s="128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128"/>
      <c r="AH109" s="128"/>
      <c r="AI109" s="128"/>
      <c r="AJ109" s="138"/>
      <c r="AK109" s="128"/>
      <c r="AL109" s="138"/>
      <c r="AM109" s="128"/>
      <c r="AN109" s="128"/>
      <c r="AO109" s="128"/>
      <c r="AP109" s="128"/>
      <c r="AQ109" s="128"/>
      <c r="AR109" s="128"/>
      <c r="AS109" s="139"/>
      <c r="AT109" s="85"/>
      <c r="AU109" s="85"/>
      <c r="AV109" s="85"/>
      <c r="AW109" s="85"/>
      <c r="AX109" s="85"/>
      <c r="AY109" s="85"/>
      <c r="AZ109" s="85"/>
      <c r="BA109" s="136"/>
      <c r="BB109" s="136"/>
      <c r="BC109" s="85"/>
      <c r="BD109" s="85"/>
      <c r="BE109" s="85"/>
      <c r="BF109" s="85"/>
      <c r="BG109" s="85"/>
      <c r="BH109" s="127" t="s">
        <v>120</v>
      </c>
      <c r="BI109" s="137"/>
      <c r="BJ109" s="137"/>
      <c r="BK109" s="85"/>
      <c r="BL109" s="137"/>
      <c r="BM109" s="85"/>
      <c r="BN109" s="85">
        <v>6</v>
      </c>
      <c r="BO109" s="85">
        <v>32</v>
      </c>
      <c r="BP109" s="85">
        <v>25</v>
      </c>
      <c r="BQ109" s="85">
        <v>35</v>
      </c>
      <c r="BR109" s="85">
        <v>34</v>
      </c>
      <c r="BS109" s="85">
        <v>50</v>
      </c>
      <c r="BT109" s="85">
        <v>32</v>
      </c>
      <c r="BU109" s="85">
        <v>43</v>
      </c>
      <c r="BV109" s="85">
        <v>37</v>
      </c>
      <c r="BW109" s="85">
        <v>54</v>
      </c>
      <c r="BX109" s="85">
        <v>71</v>
      </c>
      <c r="BY109" s="85">
        <v>50</v>
      </c>
      <c r="BZ109" s="85">
        <v>36</v>
      </c>
    </row>
    <row r="110" spans="1:78" s="98" customFormat="1" x14ac:dyDescent="0.25">
      <c r="A110" s="112" t="s">
        <v>33</v>
      </c>
      <c r="B110" s="131">
        <v>0</v>
      </c>
      <c r="C110" s="131">
        <v>0</v>
      </c>
      <c r="D110" s="131">
        <v>0</v>
      </c>
      <c r="E110" s="131">
        <v>0</v>
      </c>
      <c r="F110" s="131">
        <v>0</v>
      </c>
      <c r="G110" s="131">
        <v>0</v>
      </c>
      <c r="H110" s="131">
        <v>0</v>
      </c>
      <c r="I110" s="131">
        <v>0</v>
      </c>
      <c r="J110" s="131">
        <v>0</v>
      </c>
      <c r="K110" s="131">
        <v>0</v>
      </c>
      <c r="L110" s="131">
        <v>0</v>
      </c>
      <c r="M110" s="131">
        <v>0</v>
      </c>
      <c r="N110" s="131">
        <v>0</v>
      </c>
      <c r="O110" s="131">
        <v>0</v>
      </c>
      <c r="P110" s="131">
        <v>0</v>
      </c>
      <c r="Q110" s="131">
        <v>0</v>
      </c>
      <c r="R110" s="131">
        <v>0</v>
      </c>
      <c r="S110" s="131">
        <v>0</v>
      </c>
      <c r="T110" s="131">
        <v>0</v>
      </c>
      <c r="U110" s="131">
        <v>0</v>
      </c>
      <c r="V110" s="131">
        <v>0</v>
      </c>
      <c r="W110" s="131">
        <v>0</v>
      </c>
      <c r="X110" s="131">
        <v>0</v>
      </c>
      <c r="Y110" s="131">
        <v>0</v>
      </c>
      <c r="Z110" s="131">
        <v>0</v>
      </c>
      <c r="AA110" s="131">
        <v>0</v>
      </c>
      <c r="AB110" s="131">
        <v>0</v>
      </c>
      <c r="AC110" s="131">
        <v>0</v>
      </c>
      <c r="AD110" s="131">
        <v>0</v>
      </c>
      <c r="AE110" s="131">
        <v>0</v>
      </c>
      <c r="AF110" s="131">
        <v>0</v>
      </c>
      <c r="AG110" s="131">
        <v>0</v>
      </c>
      <c r="AH110" s="131">
        <v>0</v>
      </c>
      <c r="AI110" s="131">
        <v>1736</v>
      </c>
      <c r="AJ110" s="131">
        <v>0</v>
      </c>
      <c r="AK110" s="131">
        <v>3068</v>
      </c>
      <c r="AL110" s="131"/>
      <c r="AM110" s="131">
        <v>4804</v>
      </c>
      <c r="AN110" s="131">
        <v>5021</v>
      </c>
      <c r="AO110" s="131">
        <v>5191</v>
      </c>
      <c r="AP110" s="131">
        <v>5519</v>
      </c>
      <c r="AQ110" s="131">
        <v>5758</v>
      </c>
      <c r="AR110" s="131">
        <v>6182</v>
      </c>
      <c r="AS110" s="132"/>
      <c r="AT110" s="69">
        <f t="shared" ref="AT110:BG110" si="69">SUM(AT106:AT107)</f>
        <v>6399</v>
      </c>
      <c r="AU110" s="69">
        <f t="shared" si="69"/>
        <v>6719</v>
      </c>
      <c r="AV110" s="69">
        <f t="shared" si="69"/>
        <v>7854</v>
      </c>
      <c r="AW110" s="69">
        <f t="shared" si="69"/>
        <v>7477</v>
      </c>
      <c r="AX110" s="69">
        <f t="shared" si="69"/>
        <v>6427</v>
      </c>
      <c r="AY110" s="69">
        <f t="shared" si="69"/>
        <v>5340</v>
      </c>
      <c r="AZ110" s="69">
        <f t="shared" si="69"/>
        <v>5358</v>
      </c>
      <c r="BA110" s="69">
        <f t="shared" si="69"/>
        <v>3981</v>
      </c>
      <c r="BB110" s="69">
        <f t="shared" si="69"/>
        <v>1277</v>
      </c>
      <c r="BC110" s="69">
        <f t="shared" si="69"/>
        <v>5258</v>
      </c>
      <c r="BD110" s="69">
        <f t="shared" si="69"/>
        <v>5605</v>
      </c>
      <c r="BE110" s="69"/>
      <c r="BF110" s="69">
        <f>SUM(BF106:BF107)</f>
        <v>2819</v>
      </c>
      <c r="BG110" s="69">
        <f t="shared" si="69"/>
        <v>6080</v>
      </c>
      <c r="BH110" s="133" t="s">
        <v>33</v>
      </c>
      <c r="BI110" s="134"/>
      <c r="BJ110" s="134"/>
      <c r="BK110" s="71">
        <f>SUM(BK106:BK109)</f>
        <v>3261</v>
      </c>
      <c r="BL110" s="134"/>
      <c r="BM110" s="71">
        <f>SUM(BM106:BM109)</f>
        <v>6080</v>
      </c>
      <c r="BN110" s="71">
        <f t="shared" ref="BN110:BZ110" si="70">SUM(BN106:BN109)</f>
        <v>5722</v>
      </c>
      <c r="BO110" s="71">
        <f t="shared" si="70"/>
        <v>5873</v>
      </c>
      <c r="BP110" s="71">
        <f t="shared" si="70"/>
        <v>6326</v>
      </c>
      <c r="BQ110" s="71">
        <f t="shared" si="70"/>
        <v>6401</v>
      </c>
      <c r="BR110" s="71">
        <f t="shared" si="70"/>
        <v>7287</v>
      </c>
      <c r="BS110" s="71">
        <f t="shared" si="70"/>
        <v>8052</v>
      </c>
      <c r="BT110" s="71">
        <f t="shared" si="70"/>
        <v>7177</v>
      </c>
      <c r="BU110" s="71">
        <f t="shared" si="70"/>
        <v>6227</v>
      </c>
      <c r="BV110" s="71">
        <f t="shared" si="70"/>
        <v>6142</v>
      </c>
      <c r="BW110" s="71">
        <f t="shared" si="70"/>
        <v>6198</v>
      </c>
      <c r="BX110" s="71">
        <f t="shared" si="70"/>
        <v>6999</v>
      </c>
      <c r="BY110" s="71">
        <v>6344</v>
      </c>
      <c r="BZ110" s="71">
        <f t="shared" si="70"/>
        <v>6566</v>
      </c>
    </row>
    <row r="111" spans="1:78" x14ac:dyDescent="0.25">
      <c r="A111" s="53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67"/>
      <c r="AK111" s="54"/>
      <c r="AL111" s="67"/>
      <c r="AM111" s="54"/>
      <c r="AN111" s="54"/>
      <c r="AO111" s="54"/>
      <c r="AP111" s="54"/>
      <c r="AQ111" s="54"/>
      <c r="AR111" s="54"/>
      <c r="AS111" s="67"/>
      <c r="AT111" s="54"/>
      <c r="AU111" s="54"/>
      <c r="AV111" s="54"/>
      <c r="AW111" s="54"/>
      <c r="AX111" s="54"/>
      <c r="AY111" s="54"/>
      <c r="AZ111" s="54"/>
      <c r="BA111" s="67"/>
      <c r="BB111" s="67"/>
      <c r="BC111" s="54"/>
      <c r="BD111" s="54"/>
      <c r="BE111" s="54"/>
      <c r="BF111" s="54"/>
      <c r="BG111" s="54"/>
      <c r="BH111" s="53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</row>
    <row r="112" spans="1:78" s="52" customFormat="1" x14ac:dyDescent="0.25">
      <c r="A112" s="99" t="s">
        <v>121</v>
      </c>
      <c r="B112" s="100"/>
      <c r="C112" s="101">
        <v>43831</v>
      </c>
      <c r="D112" s="101">
        <v>43862</v>
      </c>
      <c r="E112" s="101">
        <v>43891</v>
      </c>
      <c r="F112" s="101">
        <v>43922</v>
      </c>
      <c r="G112" s="101">
        <v>43952</v>
      </c>
      <c r="H112" s="101">
        <v>43983</v>
      </c>
      <c r="I112" s="101">
        <v>44013</v>
      </c>
      <c r="J112" s="101">
        <v>44044</v>
      </c>
      <c r="K112" s="101">
        <v>44075</v>
      </c>
      <c r="L112" s="101">
        <v>44105</v>
      </c>
      <c r="M112" s="101">
        <v>44136</v>
      </c>
      <c r="N112" s="101">
        <v>44166</v>
      </c>
      <c r="O112" s="100"/>
      <c r="P112" s="101">
        <v>44197</v>
      </c>
      <c r="Q112" s="101">
        <v>44228</v>
      </c>
      <c r="R112" s="101">
        <v>44256</v>
      </c>
      <c r="S112" s="101">
        <v>44287</v>
      </c>
      <c r="T112" s="101">
        <v>44317</v>
      </c>
      <c r="U112" s="101">
        <v>44348</v>
      </c>
      <c r="V112" s="101">
        <v>44378</v>
      </c>
      <c r="W112" s="101">
        <v>44409</v>
      </c>
      <c r="X112" s="101">
        <v>44440</v>
      </c>
      <c r="Y112" s="101">
        <v>44470</v>
      </c>
      <c r="Z112" s="101">
        <v>44501</v>
      </c>
      <c r="AA112" s="101">
        <v>44531</v>
      </c>
      <c r="AB112" s="100"/>
      <c r="AC112" s="101">
        <v>44562</v>
      </c>
      <c r="AD112" s="101">
        <v>44593</v>
      </c>
      <c r="AE112" s="101">
        <v>44621</v>
      </c>
      <c r="AF112" s="101">
        <v>44652</v>
      </c>
      <c r="AG112" s="101">
        <v>44682</v>
      </c>
      <c r="AH112" s="101">
        <v>44713</v>
      </c>
      <c r="AI112" s="101" t="s">
        <v>8</v>
      </c>
      <c r="AJ112" s="102" t="s">
        <v>7</v>
      </c>
      <c r="AK112" s="101" t="s">
        <v>10</v>
      </c>
      <c r="AL112" s="102"/>
      <c r="AM112" s="101">
        <v>44743</v>
      </c>
      <c r="AN112" s="101">
        <v>44774</v>
      </c>
      <c r="AO112" s="101">
        <v>44805</v>
      </c>
      <c r="AP112" s="101">
        <v>44835</v>
      </c>
      <c r="AQ112" s="101">
        <v>44866</v>
      </c>
      <c r="AR112" s="101">
        <v>44896</v>
      </c>
      <c r="AS112" s="103"/>
      <c r="AT112" s="34" t="e">
        <f t="shared" ref="AT112:BD112" ca="1" si="71">AT$5</f>
        <v>#NAME?</v>
      </c>
      <c r="AU112" s="34" t="e">
        <f t="shared" ca="1" si="71"/>
        <v>#NAME?</v>
      </c>
      <c r="AV112" s="34" t="e">
        <f t="shared" ca="1" si="71"/>
        <v>#NAME?</v>
      </c>
      <c r="AW112" s="34" t="e">
        <f t="shared" ca="1" si="71"/>
        <v>#NAME?</v>
      </c>
      <c r="AX112" s="34" t="e">
        <f t="shared" ca="1" si="71"/>
        <v>#NAME?</v>
      </c>
      <c r="AY112" s="34" t="e">
        <f t="shared" ca="1" si="71"/>
        <v>#NAME?</v>
      </c>
      <c r="AZ112" s="34" t="e">
        <f t="shared" ca="1" si="71"/>
        <v>#NAME?</v>
      </c>
      <c r="BA112" s="35" t="str">
        <f t="shared" si="71"/>
        <v>1 - 24 de Ago-23</v>
      </c>
      <c r="BB112" s="35" t="str">
        <f t="shared" si="71"/>
        <v>24 - 31 de Ago-23</v>
      </c>
      <c r="BC112" s="34" t="e">
        <f t="shared" ca="1" si="71"/>
        <v>#NAME?</v>
      </c>
      <c r="BD112" s="34" t="e">
        <f t="shared" ca="1" si="71"/>
        <v>#NAME?</v>
      </c>
      <c r="BE112" s="34"/>
      <c r="BF112" s="34" t="str">
        <f>BF$5</f>
        <v>01 - 15-Out-2023</v>
      </c>
      <c r="BG112" s="34" t="e">
        <f ca="1">BG$5</f>
        <v>#NAME?</v>
      </c>
      <c r="BH112" s="104" t="s">
        <v>122</v>
      </c>
      <c r="BI112" s="105"/>
      <c r="BJ112" s="105"/>
      <c r="BK112" s="10" t="str">
        <f t="shared" ref="BK112:BZ112" si="72">BK$5</f>
        <v>16 - 31-Out-2023</v>
      </c>
      <c r="BL112" s="105"/>
      <c r="BM112" s="10">
        <f t="shared" si="72"/>
        <v>45200</v>
      </c>
      <c r="BN112" s="38" t="e">
        <f t="shared" ca="1" si="72"/>
        <v>#NAME?</v>
      </c>
      <c r="BO112" s="38" t="e">
        <f t="shared" ca="1" si="72"/>
        <v>#NAME?</v>
      </c>
      <c r="BP112" s="38" t="e">
        <f t="shared" ca="1" si="72"/>
        <v>#NAME?</v>
      </c>
      <c r="BQ112" s="38" t="e">
        <f t="shared" ca="1" si="72"/>
        <v>#NAME?</v>
      </c>
      <c r="BR112" s="38" t="e">
        <f t="shared" ca="1" si="72"/>
        <v>#NAME?</v>
      </c>
      <c r="BS112" s="38" t="e">
        <f t="shared" ca="1" si="72"/>
        <v>#NAME?</v>
      </c>
      <c r="BT112" s="38" t="e">
        <f t="shared" ca="1" si="72"/>
        <v>#NAME?</v>
      </c>
      <c r="BU112" s="38" t="e">
        <f t="shared" ca="1" si="72"/>
        <v>#NAME?</v>
      </c>
      <c r="BV112" s="38" t="e">
        <f t="shared" ca="1" si="72"/>
        <v>#NAME?</v>
      </c>
      <c r="BW112" s="38" t="e">
        <f t="shared" ca="1" si="72"/>
        <v>#NAME?</v>
      </c>
      <c r="BX112" s="38" t="e">
        <f t="shared" ca="1" si="72"/>
        <v>#NAME?</v>
      </c>
      <c r="BY112" s="38" t="e">
        <f t="shared" ca="1" si="72"/>
        <v>#NAME?</v>
      </c>
      <c r="BZ112" s="38" t="e">
        <f t="shared" ca="1" si="72"/>
        <v>#NAME?</v>
      </c>
    </row>
    <row r="113" spans="1:78" s="21" customFormat="1" x14ac:dyDescent="0.25">
      <c r="A113" s="127" t="s">
        <v>123</v>
      </c>
      <c r="B113" s="128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  <c r="AA113" s="129"/>
      <c r="AB113" s="129"/>
      <c r="AC113" s="129"/>
      <c r="AD113" s="129"/>
      <c r="AE113" s="129"/>
      <c r="AF113" s="129"/>
      <c r="AG113" s="129"/>
      <c r="AH113" s="129"/>
      <c r="AI113" s="129">
        <v>3</v>
      </c>
      <c r="AJ113" s="129"/>
      <c r="AK113" s="129">
        <v>10</v>
      </c>
      <c r="AL113" s="129"/>
      <c r="AM113" s="129">
        <v>13</v>
      </c>
      <c r="AN113" s="129">
        <v>19</v>
      </c>
      <c r="AO113" s="129">
        <v>12</v>
      </c>
      <c r="AP113" s="129">
        <v>13</v>
      </c>
      <c r="AQ113" s="129">
        <v>9</v>
      </c>
      <c r="AR113" s="129">
        <v>14</v>
      </c>
      <c r="AS113" s="121"/>
      <c r="AT113" s="24">
        <v>16</v>
      </c>
      <c r="AU113" s="24">
        <v>8</v>
      </c>
      <c r="AV113" s="24">
        <v>11</v>
      </c>
      <c r="AW113" s="24">
        <v>14</v>
      </c>
      <c r="AX113" s="24">
        <v>13</v>
      </c>
      <c r="AY113" s="24">
        <v>12</v>
      </c>
      <c r="AZ113" s="24">
        <v>12</v>
      </c>
      <c r="BA113" s="24">
        <v>10</v>
      </c>
      <c r="BB113" s="24">
        <v>2</v>
      </c>
      <c r="BC113" s="24">
        <v>12</v>
      </c>
      <c r="BD113" s="24">
        <v>19</v>
      </c>
      <c r="BE113" s="24"/>
      <c r="BF113" s="24">
        <v>3</v>
      </c>
      <c r="BG113" s="24">
        <f>BF113+BK113</f>
        <v>14</v>
      </c>
      <c r="BH113" s="120" t="s">
        <v>123</v>
      </c>
      <c r="BI113" s="121"/>
      <c r="BJ113" s="121"/>
      <c r="BK113" s="24">
        <v>11</v>
      </c>
      <c r="BL113" s="121"/>
      <c r="BM113" s="24">
        <f>BG113</f>
        <v>14</v>
      </c>
      <c r="BN113" s="24">
        <v>19</v>
      </c>
      <c r="BO113" s="24">
        <v>20</v>
      </c>
      <c r="BP113" s="24">
        <v>14</v>
      </c>
      <c r="BQ113" s="24">
        <v>19</v>
      </c>
      <c r="BR113" s="24">
        <v>13</v>
      </c>
      <c r="BS113" s="24">
        <v>10</v>
      </c>
      <c r="BT113" s="24">
        <v>12</v>
      </c>
      <c r="BU113" s="24">
        <v>17</v>
      </c>
      <c r="BV113" s="24">
        <v>16</v>
      </c>
      <c r="BW113" s="24">
        <v>11</v>
      </c>
      <c r="BX113" s="24">
        <v>21</v>
      </c>
      <c r="BY113" s="24">
        <v>15</v>
      </c>
      <c r="BZ113" s="24">
        <v>11</v>
      </c>
    </row>
    <row r="114" spans="1:78" s="21" customFormat="1" x14ac:dyDescent="0.25">
      <c r="A114" s="127" t="s">
        <v>124</v>
      </c>
      <c r="B114" s="128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  <c r="AA114" s="129"/>
      <c r="AB114" s="129"/>
      <c r="AC114" s="129"/>
      <c r="AD114" s="129"/>
      <c r="AE114" s="129"/>
      <c r="AF114" s="129"/>
      <c r="AG114" s="129"/>
      <c r="AH114" s="129"/>
      <c r="AI114" s="129"/>
      <c r="AJ114" s="129"/>
      <c r="AK114" s="129"/>
      <c r="AL114" s="129"/>
      <c r="AM114" s="129"/>
      <c r="AN114" s="129"/>
      <c r="AO114" s="129"/>
      <c r="AP114" s="129"/>
      <c r="AQ114" s="129"/>
      <c r="AR114" s="129"/>
      <c r="AS114" s="121"/>
      <c r="AT114" s="24"/>
      <c r="AU114" s="24"/>
      <c r="AV114" s="24"/>
      <c r="AW114" s="24"/>
      <c r="AX114" s="24">
        <v>0</v>
      </c>
      <c r="AY114" s="24">
        <v>0</v>
      </c>
      <c r="AZ114" s="24">
        <v>1</v>
      </c>
      <c r="BA114" s="24">
        <v>0</v>
      </c>
      <c r="BB114" s="24">
        <v>0</v>
      </c>
      <c r="BC114" s="24">
        <v>0</v>
      </c>
      <c r="BD114" s="24">
        <v>0</v>
      </c>
      <c r="BE114" s="24"/>
      <c r="BF114" s="24">
        <v>0</v>
      </c>
      <c r="BG114" s="24">
        <f>BF114+BK114</f>
        <v>0</v>
      </c>
      <c r="BH114" s="120" t="s">
        <v>124</v>
      </c>
      <c r="BI114" s="121"/>
      <c r="BJ114" s="121"/>
      <c r="BK114" s="24">
        <v>0</v>
      </c>
      <c r="BL114" s="121"/>
      <c r="BM114" s="24">
        <f>BG114</f>
        <v>0</v>
      </c>
      <c r="BN114" s="24">
        <v>0</v>
      </c>
      <c r="BO114" s="24">
        <v>0</v>
      </c>
      <c r="BP114" s="24">
        <v>1</v>
      </c>
      <c r="BQ114" s="24">
        <v>0</v>
      </c>
      <c r="BR114" s="24">
        <v>0</v>
      </c>
      <c r="BS114" s="24">
        <v>1</v>
      </c>
      <c r="BT114" s="24">
        <v>0</v>
      </c>
      <c r="BU114" s="24">
        <v>0</v>
      </c>
      <c r="BV114" s="24">
        <v>0</v>
      </c>
      <c r="BW114" s="24">
        <v>1</v>
      </c>
      <c r="BX114" s="24">
        <v>1</v>
      </c>
      <c r="BY114" s="24">
        <v>2</v>
      </c>
      <c r="BZ114" s="24">
        <v>0</v>
      </c>
    </row>
    <row r="115" spans="1:78" s="21" customFormat="1" x14ac:dyDescent="0.25">
      <c r="A115" s="127" t="s">
        <v>125</v>
      </c>
      <c r="B115" s="128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  <c r="Y115" s="129"/>
      <c r="Z115" s="129"/>
      <c r="AA115" s="129"/>
      <c r="AB115" s="129"/>
      <c r="AC115" s="129"/>
      <c r="AD115" s="129"/>
      <c r="AE115" s="129"/>
      <c r="AF115" s="129"/>
      <c r="AG115" s="129"/>
      <c r="AH115" s="129"/>
      <c r="AI115" s="129">
        <v>0</v>
      </c>
      <c r="AJ115" s="129"/>
      <c r="AK115" s="129">
        <v>0</v>
      </c>
      <c r="AL115" s="129"/>
      <c r="AM115" s="129">
        <v>0</v>
      </c>
      <c r="AN115" s="129">
        <v>1</v>
      </c>
      <c r="AO115" s="129">
        <v>3</v>
      </c>
      <c r="AP115" s="129">
        <v>2</v>
      </c>
      <c r="AQ115" s="129">
        <v>2</v>
      </c>
      <c r="AR115" s="129">
        <v>3</v>
      </c>
      <c r="AS115" s="121"/>
      <c r="AT115" s="24">
        <v>0</v>
      </c>
      <c r="AU115" s="24">
        <v>44</v>
      </c>
      <c r="AV115" s="24">
        <v>1</v>
      </c>
      <c r="AW115" s="24">
        <v>2</v>
      </c>
      <c r="AX115" s="24">
        <v>0</v>
      </c>
      <c r="AY115" s="24">
        <v>3</v>
      </c>
      <c r="AZ115" s="24">
        <v>1</v>
      </c>
      <c r="BA115" s="24">
        <v>3</v>
      </c>
      <c r="BB115" s="24">
        <v>1</v>
      </c>
      <c r="BC115" s="24">
        <v>4</v>
      </c>
      <c r="BD115" s="24">
        <v>0</v>
      </c>
      <c r="BE115" s="24"/>
      <c r="BF115" s="24">
        <v>0</v>
      </c>
      <c r="BG115" s="24">
        <f>BF115+BK115</f>
        <v>2</v>
      </c>
      <c r="BH115" s="120" t="s">
        <v>125</v>
      </c>
      <c r="BI115" s="121"/>
      <c r="BJ115" s="121"/>
      <c r="BK115" s="24">
        <v>2</v>
      </c>
      <c r="BL115" s="121"/>
      <c r="BM115" s="24">
        <f>BG115</f>
        <v>2</v>
      </c>
      <c r="BN115" s="24">
        <v>1</v>
      </c>
      <c r="BO115" s="24">
        <v>1</v>
      </c>
      <c r="BP115" s="24">
        <v>3</v>
      </c>
      <c r="BQ115" s="24">
        <v>1</v>
      </c>
      <c r="BR115" s="24">
        <v>1</v>
      </c>
      <c r="BS115" s="24">
        <v>0</v>
      </c>
      <c r="BT115" s="24">
        <v>2</v>
      </c>
      <c r="BU115" s="24">
        <v>2</v>
      </c>
      <c r="BV115" s="24">
        <v>0</v>
      </c>
      <c r="BW115" s="24">
        <v>3</v>
      </c>
      <c r="BX115" s="24">
        <v>2</v>
      </c>
      <c r="BY115" s="24">
        <v>2</v>
      </c>
      <c r="BZ115" s="24">
        <v>0</v>
      </c>
    </row>
    <row r="116" spans="1:78" s="21" customFormat="1" x14ac:dyDescent="0.25">
      <c r="A116" s="127" t="s">
        <v>126</v>
      </c>
      <c r="B116" s="128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  <c r="Y116" s="129"/>
      <c r="Z116" s="129"/>
      <c r="AA116" s="129"/>
      <c r="AB116" s="129"/>
      <c r="AC116" s="129"/>
      <c r="AD116" s="129"/>
      <c r="AE116" s="129"/>
      <c r="AF116" s="129"/>
      <c r="AG116" s="129"/>
      <c r="AH116" s="129"/>
      <c r="AI116" s="129">
        <v>4</v>
      </c>
      <c r="AJ116" s="129"/>
      <c r="AK116" s="129">
        <v>15</v>
      </c>
      <c r="AL116" s="129"/>
      <c r="AM116" s="129">
        <v>19</v>
      </c>
      <c r="AN116" s="129">
        <v>29</v>
      </c>
      <c r="AO116" s="129">
        <v>21</v>
      </c>
      <c r="AP116" s="129">
        <v>31</v>
      </c>
      <c r="AQ116" s="129">
        <v>31</v>
      </c>
      <c r="AR116" s="129">
        <v>22</v>
      </c>
      <c r="AS116" s="121"/>
      <c r="AT116" s="24">
        <v>39</v>
      </c>
      <c r="AU116" s="24">
        <v>2</v>
      </c>
      <c r="AV116" s="24">
        <v>44</v>
      </c>
      <c r="AW116" s="24">
        <v>30</v>
      </c>
      <c r="AX116" s="24">
        <v>30</v>
      </c>
      <c r="AY116" s="24">
        <v>26</v>
      </c>
      <c r="AZ116" s="24">
        <v>26</v>
      </c>
      <c r="BA116" s="24">
        <v>14</v>
      </c>
      <c r="BB116" s="24">
        <v>4</v>
      </c>
      <c r="BC116" s="24">
        <v>18</v>
      </c>
      <c r="BD116" s="24">
        <v>32</v>
      </c>
      <c r="BE116" s="24"/>
      <c r="BF116" s="24">
        <v>14</v>
      </c>
      <c r="BG116" s="24">
        <f>BF116+BK116</f>
        <v>27</v>
      </c>
      <c r="BH116" s="120" t="s">
        <v>126</v>
      </c>
      <c r="BI116" s="121"/>
      <c r="BJ116" s="121"/>
      <c r="BK116" s="24">
        <v>13</v>
      </c>
      <c r="BL116" s="121"/>
      <c r="BM116" s="24">
        <f>BG116</f>
        <v>27</v>
      </c>
      <c r="BN116" s="24">
        <v>30</v>
      </c>
      <c r="BO116" s="24">
        <v>33</v>
      </c>
      <c r="BP116" s="24">
        <v>35</v>
      </c>
      <c r="BQ116" s="24">
        <v>28</v>
      </c>
      <c r="BR116" s="24">
        <v>24</v>
      </c>
      <c r="BS116" s="24">
        <v>15</v>
      </c>
      <c r="BT116" s="24">
        <v>35</v>
      </c>
      <c r="BU116" s="24">
        <v>29</v>
      </c>
      <c r="BV116" s="24">
        <v>18</v>
      </c>
      <c r="BW116" s="24">
        <v>28</v>
      </c>
      <c r="BX116" s="24">
        <v>23</v>
      </c>
      <c r="BY116" s="24">
        <v>32</v>
      </c>
      <c r="BZ116" s="24">
        <v>21</v>
      </c>
    </row>
    <row r="117" spans="1:78" s="98" customFormat="1" x14ac:dyDescent="0.25">
      <c r="A117" s="112" t="s">
        <v>33</v>
      </c>
      <c r="B117" s="131">
        <v>0</v>
      </c>
      <c r="C117" s="131">
        <v>0</v>
      </c>
      <c r="D117" s="131">
        <v>0</v>
      </c>
      <c r="E117" s="131">
        <v>0</v>
      </c>
      <c r="F117" s="131">
        <v>0</v>
      </c>
      <c r="G117" s="131">
        <v>0</v>
      </c>
      <c r="H117" s="131">
        <v>0</v>
      </c>
      <c r="I117" s="131">
        <v>0</v>
      </c>
      <c r="J117" s="131">
        <v>0</v>
      </c>
      <c r="K117" s="131">
        <v>0</v>
      </c>
      <c r="L117" s="131">
        <v>0</v>
      </c>
      <c r="M117" s="131">
        <v>0</v>
      </c>
      <c r="N117" s="131">
        <v>0</v>
      </c>
      <c r="O117" s="131">
        <v>0</v>
      </c>
      <c r="P117" s="131">
        <v>0</v>
      </c>
      <c r="Q117" s="131">
        <v>0</v>
      </c>
      <c r="R117" s="131">
        <v>0</v>
      </c>
      <c r="S117" s="131">
        <v>0</v>
      </c>
      <c r="T117" s="131">
        <v>0</v>
      </c>
      <c r="U117" s="131">
        <v>0</v>
      </c>
      <c r="V117" s="131">
        <v>0</v>
      </c>
      <c r="W117" s="131">
        <v>0</v>
      </c>
      <c r="X117" s="131">
        <v>0</v>
      </c>
      <c r="Y117" s="131">
        <v>0</v>
      </c>
      <c r="Z117" s="131">
        <v>0</v>
      </c>
      <c r="AA117" s="131">
        <v>0</v>
      </c>
      <c r="AB117" s="131">
        <v>0</v>
      </c>
      <c r="AC117" s="131">
        <v>0</v>
      </c>
      <c r="AD117" s="131">
        <v>0</v>
      </c>
      <c r="AE117" s="131">
        <v>0</v>
      </c>
      <c r="AF117" s="131">
        <v>0</v>
      </c>
      <c r="AG117" s="131">
        <v>0</v>
      </c>
      <c r="AH117" s="131">
        <v>0</v>
      </c>
      <c r="AI117" s="131">
        <v>7</v>
      </c>
      <c r="AJ117" s="131">
        <v>0</v>
      </c>
      <c r="AK117" s="131">
        <v>25</v>
      </c>
      <c r="AL117" s="131"/>
      <c r="AM117" s="131">
        <v>32</v>
      </c>
      <c r="AN117" s="131">
        <v>49</v>
      </c>
      <c r="AO117" s="131">
        <v>36</v>
      </c>
      <c r="AP117" s="131">
        <v>46</v>
      </c>
      <c r="AQ117" s="131">
        <v>42</v>
      </c>
      <c r="AR117" s="131">
        <v>39</v>
      </c>
      <c r="AS117" s="132"/>
      <c r="AT117" s="69">
        <f t="shared" ref="AT117:BZ117" si="73">SUM(AT113:AT116)</f>
        <v>55</v>
      </c>
      <c r="AU117" s="69">
        <f t="shared" si="73"/>
        <v>54</v>
      </c>
      <c r="AV117" s="69">
        <f t="shared" si="73"/>
        <v>56</v>
      </c>
      <c r="AW117" s="69">
        <f t="shared" si="73"/>
        <v>46</v>
      </c>
      <c r="AX117" s="69">
        <f t="shared" si="73"/>
        <v>43</v>
      </c>
      <c r="AY117" s="69">
        <f t="shared" si="73"/>
        <v>41</v>
      </c>
      <c r="AZ117" s="69">
        <f t="shared" si="73"/>
        <v>40</v>
      </c>
      <c r="BA117" s="69">
        <f t="shared" si="73"/>
        <v>27</v>
      </c>
      <c r="BB117" s="69">
        <f t="shared" si="73"/>
        <v>7</v>
      </c>
      <c r="BC117" s="69">
        <f t="shared" si="73"/>
        <v>34</v>
      </c>
      <c r="BD117" s="69">
        <f t="shared" si="73"/>
        <v>51</v>
      </c>
      <c r="BE117" s="69"/>
      <c r="BF117" s="69">
        <f>SUM(BF113:BF116)</f>
        <v>17</v>
      </c>
      <c r="BG117" s="69">
        <f t="shared" si="73"/>
        <v>43</v>
      </c>
      <c r="BH117" s="133" t="s">
        <v>33</v>
      </c>
      <c r="BI117" s="134"/>
      <c r="BJ117" s="134"/>
      <c r="BK117" s="71">
        <f>SUM(BK113:BK116)</f>
        <v>26</v>
      </c>
      <c r="BL117" s="134"/>
      <c r="BM117" s="71">
        <f t="shared" si="73"/>
        <v>43</v>
      </c>
      <c r="BN117" s="71">
        <f t="shared" si="73"/>
        <v>50</v>
      </c>
      <c r="BO117" s="71">
        <f t="shared" si="73"/>
        <v>54</v>
      </c>
      <c r="BP117" s="71">
        <f t="shared" si="73"/>
        <v>53</v>
      </c>
      <c r="BQ117" s="71">
        <f t="shared" si="73"/>
        <v>48</v>
      </c>
      <c r="BR117" s="71">
        <f t="shared" si="73"/>
        <v>38</v>
      </c>
      <c r="BS117" s="71">
        <f t="shared" si="73"/>
        <v>26</v>
      </c>
      <c r="BT117" s="71">
        <f t="shared" si="73"/>
        <v>49</v>
      </c>
      <c r="BU117" s="71">
        <f t="shared" si="73"/>
        <v>48</v>
      </c>
      <c r="BV117" s="71">
        <f t="shared" si="73"/>
        <v>34</v>
      </c>
      <c r="BW117" s="71">
        <f t="shared" si="73"/>
        <v>43</v>
      </c>
      <c r="BX117" s="71">
        <f t="shared" si="73"/>
        <v>47</v>
      </c>
      <c r="BY117" s="71">
        <f t="shared" si="73"/>
        <v>51</v>
      </c>
      <c r="BZ117" s="71">
        <f t="shared" si="73"/>
        <v>32</v>
      </c>
    </row>
  </sheetData>
  <mergeCells count="60">
    <mergeCell ref="A2:BZ2"/>
    <mergeCell ref="B3:AI3"/>
    <mergeCell ref="AJ3:BG3"/>
    <mergeCell ref="BI3:BZ3"/>
    <mergeCell ref="B23:B25"/>
    <mergeCell ref="O23:O25"/>
    <mergeCell ref="AB23:AB25"/>
    <mergeCell ref="AJ23:AJ25"/>
    <mergeCell ref="AL23:AL26"/>
    <mergeCell ref="AS23:AS27"/>
    <mergeCell ref="BE23:BE27"/>
    <mergeCell ref="BI23:BI27"/>
    <mergeCell ref="BJ23:BJ27"/>
    <mergeCell ref="BL23:BL27"/>
    <mergeCell ref="BI31:BI35"/>
    <mergeCell ref="BJ31:BJ35"/>
    <mergeCell ref="BL31:BL35"/>
    <mergeCell ref="B45:B50"/>
    <mergeCell ref="O45:O50"/>
    <mergeCell ref="AB45:AB50"/>
    <mergeCell ref="AJ45:AJ50"/>
    <mergeCell ref="AL45:AL50"/>
    <mergeCell ref="AS45:AS51"/>
    <mergeCell ref="BE45:BE51"/>
    <mergeCell ref="BI45:BI51"/>
    <mergeCell ref="BJ45:BJ51"/>
    <mergeCell ref="BL45:BL51"/>
    <mergeCell ref="AR58:AR60"/>
    <mergeCell ref="B55:B60"/>
    <mergeCell ref="O55:O60"/>
    <mergeCell ref="AB55:AB60"/>
    <mergeCell ref="AJ55:AJ60"/>
    <mergeCell ref="AL55:AL60"/>
    <mergeCell ref="AK58:AK60"/>
    <mergeCell ref="AN58:AN60"/>
    <mergeCell ref="AO58:AO60"/>
    <mergeCell ref="AP58:AP60"/>
    <mergeCell ref="AQ58:AQ60"/>
    <mergeCell ref="BP58:BP60"/>
    <mergeCell ref="BE55:BE60"/>
    <mergeCell ref="BI55:BI60"/>
    <mergeCell ref="BJ55:BJ60"/>
    <mergeCell ref="AS55:AS60"/>
    <mergeCell ref="BL55:BL60"/>
    <mergeCell ref="BX58:BX60"/>
    <mergeCell ref="BY58:BY60"/>
    <mergeCell ref="BZ58:BZ60"/>
    <mergeCell ref="AJ101:AJ102"/>
    <mergeCell ref="AL101:AL102"/>
    <mergeCell ref="BQ58:BQ60"/>
    <mergeCell ref="BS58:BS60"/>
    <mergeCell ref="BT58:BT60"/>
    <mergeCell ref="BU58:BU60"/>
    <mergeCell ref="BV58:BV60"/>
    <mergeCell ref="BW58:BW60"/>
    <mergeCell ref="AT58:AT60"/>
    <mergeCell ref="AU58:AU60"/>
    <mergeCell ref="AW58:AW60"/>
    <mergeCell ref="AX58:AX60"/>
    <mergeCell ref="AY58:AY60"/>
  </mergeCells>
  <printOptions horizontalCentered="1"/>
  <pageMargins left="0" right="0" top="0.39370078740157483" bottom="0.39370078740157483" header="0" footer="0"/>
  <pageSetup paperSize="9" scale="93" firstPageNumber="0" fitToHeight="3" orientation="portrait" horizontalDpi="300" verticalDpi="300" r:id="rId1"/>
  <headerFooter>
    <oddHeader>&amp;C&amp;A</oddHeader>
    <oddFooter>&amp;C
Diretoria Geral - HETRIN&amp;RPágina &amp;P de &amp;N</oddFooter>
  </headerFooter>
  <rowBreaks count="2" manualBreakCount="2">
    <brk id="52" max="77" man="1"/>
    <brk id="98" max="7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3ECC9-A8D6-4DD6-BF67-AB0DEFD38140}">
  <sheetPr>
    <tabColor theme="9" tint="0.59999389629810485"/>
    <pageSetUpPr fitToPage="1"/>
  </sheetPr>
  <dimension ref="A1:IV84"/>
  <sheetViews>
    <sheetView showGridLines="0" tabSelected="1" view="pageBreakPreview" topLeftCell="BB1" zoomScaleNormal="100" zoomScaleSheetLayoutView="100" workbookViewId="0">
      <selection activeCell="BU6" sqref="BU6"/>
    </sheetView>
  </sheetViews>
  <sheetFormatPr defaultRowHeight="12.75" x14ac:dyDescent="0.25"/>
  <cols>
    <col min="1" max="1" width="81.28515625" style="317" hidden="1" customWidth="1"/>
    <col min="2" max="28" width="12" style="318" hidden="1" customWidth="1"/>
    <col min="29" max="34" width="12" style="142" hidden="1" customWidth="1"/>
    <col min="35" max="35" width="15.7109375" style="318" hidden="1" customWidth="1"/>
    <col min="36" max="39" width="12.85546875" style="142" hidden="1" customWidth="1"/>
    <col min="40" max="41" width="8.28515625" style="142" hidden="1" customWidth="1"/>
    <col min="42" max="42" width="20.7109375" style="146" hidden="1" customWidth="1"/>
    <col min="43" max="43" width="15.7109375" style="146" hidden="1" customWidth="1"/>
    <col min="44" max="45" width="8.28515625" style="146" hidden="1" customWidth="1"/>
    <col min="46" max="47" width="15.7109375" style="146" hidden="1" customWidth="1"/>
    <col min="48" max="48" width="20.7109375" style="146" hidden="1" customWidth="1"/>
    <col min="49" max="49" width="15.7109375" style="146" hidden="1" customWidth="1"/>
    <col min="50" max="51" width="8.28515625" style="146" hidden="1" customWidth="1"/>
    <col min="52" max="52" width="11.85546875" style="146" hidden="1" customWidth="1"/>
    <col min="53" max="53" width="8.28515625" style="146" hidden="1" customWidth="1"/>
    <col min="54" max="54" width="53.5703125" style="146" customWidth="1"/>
    <col min="55" max="55" width="19.5703125" style="146" customWidth="1"/>
    <col min="56" max="57" width="19.5703125" style="146" hidden="1" customWidth="1"/>
    <col min="58" max="59" width="13.140625" style="146" hidden="1" customWidth="1"/>
    <col min="60" max="60" width="10.42578125" style="146" hidden="1" customWidth="1"/>
    <col min="61" max="61" width="13.140625" style="146" hidden="1" customWidth="1"/>
    <col min="62" max="62" width="9.7109375" style="146" hidden="1" customWidth="1"/>
    <col min="63" max="63" width="11.85546875" style="146" hidden="1" customWidth="1"/>
    <col min="64" max="64" width="7.85546875" style="146" hidden="1" customWidth="1"/>
    <col min="65" max="65" width="9.42578125" style="146" hidden="1" customWidth="1"/>
    <col min="66" max="69" width="20.7109375" style="146" hidden="1" customWidth="1"/>
    <col min="70" max="70" width="20.7109375" style="146" customWidth="1"/>
    <col min="71" max="16384" width="9.140625" style="146"/>
  </cols>
  <sheetData>
    <row r="1" spans="1:256" s="145" customFormat="1" ht="65.25" customHeight="1" x14ac:dyDescent="0.8">
      <c r="A1" s="437" t="s">
        <v>127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7"/>
      <c r="AA1" s="437"/>
      <c r="AB1" s="437"/>
      <c r="AC1" s="437"/>
      <c r="AD1" s="437"/>
      <c r="AE1" s="437"/>
      <c r="AF1" s="437"/>
      <c r="AG1" s="437"/>
      <c r="AH1" s="437"/>
      <c r="AI1" s="437"/>
      <c r="AJ1" s="437"/>
      <c r="AK1" s="437"/>
      <c r="AL1" s="437"/>
      <c r="AM1" s="437"/>
      <c r="AN1" s="437"/>
      <c r="AO1" s="437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P1" s="144"/>
      <c r="BQ1" s="144"/>
      <c r="BR1" s="144"/>
      <c r="BS1" s="144"/>
      <c r="BT1" s="144"/>
      <c r="BU1" s="144"/>
      <c r="BV1" s="144"/>
      <c r="BW1" s="144"/>
      <c r="BX1" s="144"/>
      <c r="BY1" s="144"/>
      <c r="BZ1" s="144"/>
      <c r="CA1" s="144"/>
      <c r="CB1" s="144"/>
      <c r="CC1" s="144"/>
      <c r="CD1" s="144"/>
      <c r="CE1" s="144"/>
      <c r="CF1" s="144"/>
      <c r="CG1" s="144"/>
      <c r="CH1" s="144"/>
      <c r="CI1" s="144"/>
      <c r="CJ1" s="144"/>
      <c r="CK1" s="144"/>
      <c r="CL1" s="144"/>
      <c r="CM1" s="144"/>
      <c r="CN1" s="144"/>
      <c r="CO1" s="144"/>
      <c r="CP1" s="144"/>
      <c r="CQ1" s="144"/>
      <c r="CR1" s="144"/>
      <c r="CS1" s="144"/>
      <c r="CT1" s="144"/>
      <c r="CU1" s="144"/>
      <c r="CV1" s="144"/>
      <c r="CW1" s="144"/>
      <c r="CX1" s="144"/>
      <c r="CY1" s="144"/>
      <c r="CZ1" s="144"/>
      <c r="DA1" s="144"/>
      <c r="DB1" s="144"/>
      <c r="DC1" s="144"/>
      <c r="DD1" s="144"/>
      <c r="DE1" s="144"/>
      <c r="DF1" s="144"/>
      <c r="DG1" s="144"/>
      <c r="DH1" s="144"/>
      <c r="DI1" s="144"/>
      <c r="DJ1" s="144"/>
      <c r="DK1" s="144"/>
      <c r="DL1" s="144"/>
      <c r="DM1" s="144"/>
      <c r="DN1" s="144"/>
      <c r="DO1" s="144"/>
      <c r="DP1" s="144"/>
      <c r="DQ1" s="144"/>
      <c r="DR1" s="144"/>
      <c r="DS1" s="144"/>
      <c r="DT1" s="144"/>
      <c r="DU1" s="144"/>
      <c r="DV1" s="144"/>
      <c r="DW1" s="144"/>
      <c r="DX1" s="144"/>
      <c r="DY1" s="144"/>
      <c r="DZ1" s="144"/>
      <c r="EA1" s="144"/>
      <c r="EB1" s="144"/>
      <c r="EC1" s="144"/>
      <c r="ED1" s="144"/>
      <c r="EE1" s="144"/>
      <c r="EF1" s="144"/>
      <c r="EG1" s="144"/>
      <c r="EH1" s="144"/>
      <c r="EI1" s="144"/>
      <c r="EJ1" s="144"/>
      <c r="EK1" s="144"/>
      <c r="EL1" s="144"/>
      <c r="EM1" s="144"/>
      <c r="EN1" s="144"/>
      <c r="EO1" s="144"/>
      <c r="EP1" s="144"/>
      <c r="EQ1" s="144"/>
      <c r="ER1" s="144"/>
      <c r="ES1" s="144"/>
      <c r="ET1" s="144"/>
      <c r="EU1" s="144"/>
      <c r="EV1" s="144"/>
      <c r="EW1" s="144"/>
      <c r="EX1" s="144"/>
      <c r="EY1" s="144"/>
      <c r="EZ1" s="144"/>
      <c r="FA1" s="144"/>
      <c r="FB1" s="144"/>
      <c r="FC1" s="144"/>
      <c r="FD1" s="144"/>
      <c r="FE1" s="144"/>
      <c r="FF1" s="144"/>
      <c r="FG1" s="144"/>
      <c r="FH1" s="144"/>
      <c r="FI1" s="144"/>
      <c r="FJ1" s="144"/>
      <c r="FK1" s="144"/>
      <c r="FL1" s="144"/>
      <c r="FM1" s="144"/>
      <c r="FN1" s="144"/>
      <c r="FO1" s="144"/>
      <c r="FP1" s="144"/>
      <c r="FQ1" s="144"/>
      <c r="FR1" s="144"/>
      <c r="FS1" s="144"/>
      <c r="FT1" s="144"/>
      <c r="FU1" s="144"/>
      <c r="FV1" s="144"/>
      <c r="FW1" s="144"/>
      <c r="FX1" s="144"/>
      <c r="FY1" s="144"/>
      <c r="FZ1" s="144"/>
      <c r="GA1" s="144"/>
      <c r="GB1" s="144"/>
      <c r="GC1" s="144"/>
      <c r="GD1" s="144"/>
      <c r="GE1" s="144"/>
      <c r="GF1" s="144"/>
      <c r="GG1" s="144"/>
      <c r="GH1" s="144"/>
      <c r="GI1" s="144"/>
      <c r="GJ1" s="144"/>
      <c r="GK1" s="144"/>
      <c r="GL1" s="144"/>
      <c r="GM1" s="144"/>
      <c r="GN1" s="144"/>
      <c r="GO1" s="144"/>
      <c r="GP1" s="144"/>
      <c r="GQ1" s="144"/>
      <c r="GR1" s="144"/>
      <c r="GS1" s="144"/>
      <c r="GT1" s="144"/>
      <c r="GU1" s="144"/>
      <c r="GV1" s="144"/>
      <c r="GW1" s="144"/>
      <c r="GX1" s="144"/>
      <c r="GY1" s="144"/>
      <c r="GZ1" s="144"/>
      <c r="HA1" s="144"/>
      <c r="HB1" s="144"/>
      <c r="HC1" s="144"/>
      <c r="HD1" s="144"/>
      <c r="HE1" s="144"/>
      <c r="HF1" s="144"/>
      <c r="HG1" s="144"/>
      <c r="HH1" s="144"/>
      <c r="HI1" s="144"/>
      <c r="HJ1" s="144"/>
      <c r="HK1" s="144"/>
      <c r="HL1" s="144"/>
      <c r="HM1" s="144"/>
      <c r="HN1" s="144"/>
      <c r="HO1" s="144"/>
      <c r="HP1" s="144"/>
      <c r="HQ1" s="144"/>
      <c r="HR1" s="144"/>
      <c r="HS1" s="144"/>
      <c r="HT1" s="144"/>
      <c r="HU1" s="144"/>
      <c r="HV1" s="144"/>
      <c r="HW1" s="144"/>
      <c r="HX1" s="144"/>
      <c r="HY1" s="144"/>
      <c r="HZ1" s="144"/>
      <c r="IA1" s="144"/>
      <c r="IB1" s="144"/>
      <c r="IC1" s="144"/>
      <c r="ID1" s="144"/>
      <c r="IE1" s="144"/>
      <c r="IF1" s="144"/>
      <c r="IG1" s="144"/>
      <c r="IH1" s="144"/>
      <c r="II1" s="144"/>
      <c r="IJ1" s="144"/>
      <c r="IK1" s="144"/>
      <c r="IL1" s="144"/>
      <c r="IM1" s="144"/>
      <c r="IN1" s="144"/>
      <c r="IO1" s="144"/>
      <c r="IP1" s="144"/>
      <c r="IQ1" s="144"/>
      <c r="IR1" s="144"/>
      <c r="IS1" s="144"/>
      <c r="IT1" s="144"/>
      <c r="IU1" s="144"/>
      <c r="IV1" s="144"/>
    </row>
    <row r="2" spans="1:256" x14ac:dyDescent="0.25">
      <c r="A2" s="438" t="s">
        <v>0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438"/>
      <c r="W2" s="438"/>
      <c r="X2" s="438"/>
      <c r="Y2" s="438"/>
      <c r="Z2" s="438"/>
      <c r="AA2" s="438"/>
      <c r="AB2" s="438"/>
      <c r="AC2" s="438"/>
      <c r="AD2" s="438"/>
      <c r="AE2" s="438"/>
      <c r="AF2" s="438"/>
      <c r="AG2" s="438"/>
      <c r="AH2" s="438"/>
      <c r="AI2" s="438"/>
      <c r="AJ2" s="438"/>
      <c r="AK2" s="438"/>
      <c r="AL2" s="438"/>
      <c r="AM2" s="438"/>
      <c r="AN2" s="438"/>
      <c r="AO2" s="438"/>
      <c r="AP2" s="438"/>
      <c r="AQ2" s="438"/>
      <c r="AR2" s="438"/>
      <c r="AS2" s="438"/>
      <c r="AT2" s="438"/>
      <c r="AU2" s="438"/>
      <c r="AV2" s="438"/>
      <c r="AW2" s="438"/>
      <c r="AX2" s="438"/>
      <c r="AY2" s="438"/>
      <c r="AZ2" s="438"/>
      <c r="BA2" s="438"/>
      <c r="BB2" s="438"/>
      <c r="BC2" s="438"/>
      <c r="BD2" s="438"/>
      <c r="BE2" s="438"/>
      <c r="BF2" s="438"/>
      <c r="BG2" s="438"/>
      <c r="BH2" s="438"/>
      <c r="BI2" s="438"/>
      <c r="BJ2" s="438"/>
      <c r="BK2" s="438"/>
      <c r="BL2" s="438"/>
      <c r="BM2" s="438"/>
      <c r="BN2" s="438"/>
      <c r="BO2" s="438"/>
      <c r="BP2" s="438"/>
      <c r="BQ2" s="438"/>
      <c r="BR2" s="438"/>
    </row>
    <row r="3" spans="1:256" s="152" customFormat="1" x14ac:dyDescent="0.2">
      <c r="A3" s="148" t="s">
        <v>128</v>
      </c>
      <c r="B3" s="149" t="s">
        <v>7</v>
      </c>
      <c r="C3" s="149">
        <v>43831</v>
      </c>
      <c r="D3" s="149">
        <v>43862</v>
      </c>
      <c r="E3" s="149">
        <v>43891</v>
      </c>
      <c r="F3" s="149">
        <v>43922</v>
      </c>
      <c r="G3" s="149">
        <v>43952</v>
      </c>
      <c r="H3" s="149">
        <v>43983</v>
      </c>
      <c r="I3" s="149">
        <v>44013</v>
      </c>
      <c r="J3" s="149">
        <v>44044</v>
      </c>
      <c r="K3" s="149">
        <v>44075</v>
      </c>
      <c r="L3" s="149">
        <v>44105</v>
      </c>
      <c r="M3" s="149">
        <v>44136</v>
      </c>
      <c r="N3" s="149">
        <v>44166</v>
      </c>
      <c r="O3" s="149" t="s">
        <v>7</v>
      </c>
      <c r="P3" s="149">
        <v>44197</v>
      </c>
      <c r="Q3" s="149">
        <v>44228</v>
      </c>
      <c r="R3" s="149">
        <v>44256</v>
      </c>
      <c r="S3" s="149">
        <v>44287</v>
      </c>
      <c r="T3" s="149">
        <v>44317</v>
      </c>
      <c r="U3" s="149">
        <v>44348</v>
      </c>
      <c r="V3" s="149">
        <v>44378</v>
      </c>
      <c r="W3" s="149">
        <v>44409</v>
      </c>
      <c r="X3" s="149">
        <v>44440</v>
      </c>
      <c r="Y3" s="149">
        <v>44470</v>
      </c>
      <c r="Z3" s="149">
        <v>44501</v>
      </c>
      <c r="AA3" s="149">
        <v>44531</v>
      </c>
      <c r="AB3" s="149" t="s">
        <v>7</v>
      </c>
      <c r="AC3" s="149">
        <v>44562</v>
      </c>
      <c r="AD3" s="149">
        <v>44593</v>
      </c>
      <c r="AE3" s="149">
        <v>44621</v>
      </c>
      <c r="AF3" s="149">
        <v>44652</v>
      </c>
      <c r="AG3" s="149">
        <v>44682</v>
      </c>
      <c r="AH3" s="149">
        <v>44713</v>
      </c>
      <c r="AI3" s="149" t="s">
        <v>7</v>
      </c>
      <c r="AJ3" s="149">
        <v>44743</v>
      </c>
      <c r="AK3" s="149">
        <v>44774</v>
      </c>
      <c r="AL3" s="149">
        <v>44805</v>
      </c>
      <c r="AM3" s="149">
        <v>44835</v>
      </c>
      <c r="AN3" s="149">
        <v>44866</v>
      </c>
      <c r="AO3" s="149">
        <v>44896</v>
      </c>
      <c r="AP3" s="149" t="s">
        <v>7</v>
      </c>
      <c r="AQ3" s="149">
        <v>44927</v>
      </c>
      <c r="AR3" s="149">
        <v>44958</v>
      </c>
      <c r="AS3" s="149">
        <v>44986</v>
      </c>
      <c r="AT3" s="149">
        <v>45017</v>
      </c>
      <c r="AU3" s="149">
        <v>45047</v>
      </c>
      <c r="AV3" s="149">
        <v>45078</v>
      </c>
      <c r="AW3" s="149">
        <v>45108</v>
      </c>
      <c r="AX3" s="149">
        <v>45139</v>
      </c>
      <c r="AY3" s="149">
        <v>45170</v>
      </c>
      <c r="AZ3" s="149" t="s">
        <v>129</v>
      </c>
      <c r="BA3" s="149">
        <v>45200</v>
      </c>
      <c r="BB3" s="150" t="s">
        <v>130</v>
      </c>
      <c r="BC3" s="439" t="s">
        <v>5</v>
      </c>
      <c r="BD3" s="439"/>
      <c r="BE3" s="439"/>
      <c r="BF3" s="439"/>
      <c r="BG3" s="439"/>
      <c r="BH3" s="439"/>
      <c r="BI3" s="439"/>
      <c r="BJ3" s="439"/>
      <c r="BK3" s="439"/>
      <c r="BL3" s="439"/>
      <c r="BM3" s="439"/>
      <c r="BN3" s="439"/>
      <c r="BO3" s="439"/>
      <c r="BP3" s="439"/>
      <c r="BQ3" s="439"/>
      <c r="BR3" s="439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51"/>
      <c r="GO3" s="151"/>
      <c r="GP3" s="151"/>
      <c r="GQ3" s="151"/>
      <c r="GR3" s="151"/>
      <c r="GS3" s="151"/>
      <c r="GT3" s="151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  <c r="IH3" s="151"/>
      <c r="II3" s="151"/>
      <c r="IJ3" s="151"/>
      <c r="IK3" s="151"/>
      <c r="IL3" s="151"/>
      <c r="IM3" s="151"/>
      <c r="IN3" s="151"/>
      <c r="IO3" s="151"/>
      <c r="IP3" s="151"/>
      <c r="IQ3" s="151"/>
      <c r="IR3" s="151"/>
      <c r="IS3" s="151"/>
      <c r="IT3" s="151"/>
      <c r="IU3" s="151"/>
      <c r="IV3" s="151"/>
    </row>
    <row r="4" spans="1:256" s="152" customFormat="1" x14ac:dyDescent="0.2">
      <c r="A4" s="148" t="s">
        <v>128</v>
      </c>
      <c r="B4" s="149" t="s">
        <v>7</v>
      </c>
      <c r="C4" s="149">
        <v>43831</v>
      </c>
      <c r="D4" s="149">
        <v>43862</v>
      </c>
      <c r="E4" s="149">
        <v>43891</v>
      </c>
      <c r="F4" s="149">
        <v>43922</v>
      </c>
      <c r="G4" s="149">
        <v>43952</v>
      </c>
      <c r="H4" s="149">
        <v>43983</v>
      </c>
      <c r="I4" s="149">
        <v>44013</v>
      </c>
      <c r="J4" s="149">
        <v>44044</v>
      </c>
      <c r="K4" s="149">
        <v>44075</v>
      </c>
      <c r="L4" s="149">
        <v>44105</v>
      </c>
      <c r="M4" s="149">
        <v>44136</v>
      </c>
      <c r="N4" s="149">
        <v>44166</v>
      </c>
      <c r="O4" s="149" t="s">
        <v>7</v>
      </c>
      <c r="P4" s="149">
        <v>44197</v>
      </c>
      <c r="Q4" s="149">
        <v>44228</v>
      </c>
      <c r="R4" s="149">
        <v>44256</v>
      </c>
      <c r="S4" s="149">
        <v>44287</v>
      </c>
      <c r="T4" s="149">
        <v>44317</v>
      </c>
      <c r="U4" s="149">
        <v>44348</v>
      </c>
      <c r="V4" s="149">
        <v>44378</v>
      </c>
      <c r="W4" s="149">
        <v>44409</v>
      </c>
      <c r="X4" s="149">
        <v>44440</v>
      </c>
      <c r="Y4" s="149">
        <v>44470</v>
      </c>
      <c r="Z4" s="149">
        <v>44501</v>
      </c>
      <c r="AA4" s="149">
        <v>44531</v>
      </c>
      <c r="AB4" s="149" t="s">
        <v>7</v>
      </c>
      <c r="AC4" s="149">
        <v>44562</v>
      </c>
      <c r="AD4" s="149">
        <v>44593</v>
      </c>
      <c r="AE4" s="149">
        <v>44621</v>
      </c>
      <c r="AF4" s="149">
        <v>44652</v>
      </c>
      <c r="AG4" s="149">
        <v>44682</v>
      </c>
      <c r="AH4" s="149">
        <v>44713</v>
      </c>
      <c r="AI4" s="149" t="s">
        <v>7</v>
      </c>
      <c r="AJ4" s="149">
        <v>44743</v>
      </c>
      <c r="AK4" s="149">
        <v>44774</v>
      </c>
      <c r="AL4" s="149">
        <v>44805</v>
      </c>
      <c r="AM4" s="149">
        <v>44835</v>
      </c>
      <c r="AN4" s="149">
        <v>44866</v>
      </c>
      <c r="AO4" s="149">
        <v>44896</v>
      </c>
      <c r="AP4" s="149" t="s">
        <v>7</v>
      </c>
      <c r="AQ4" s="149">
        <v>44927</v>
      </c>
      <c r="AR4" s="149">
        <v>44958</v>
      </c>
      <c r="AS4" s="149">
        <v>44986</v>
      </c>
      <c r="AT4" s="149">
        <v>45017</v>
      </c>
      <c r="AU4" s="149">
        <v>45047</v>
      </c>
      <c r="AV4" s="149">
        <v>45078</v>
      </c>
      <c r="AW4" s="149">
        <v>45108</v>
      </c>
      <c r="AX4" s="149">
        <v>45139</v>
      </c>
      <c r="AY4" s="149">
        <v>45170</v>
      </c>
      <c r="AZ4" s="149" t="s">
        <v>129</v>
      </c>
      <c r="BA4" s="149">
        <v>45200</v>
      </c>
      <c r="BB4" s="150" t="s">
        <v>128</v>
      </c>
      <c r="BC4" s="149" t="s">
        <v>7</v>
      </c>
      <c r="BD4" s="149" t="s">
        <v>131</v>
      </c>
      <c r="BE4" s="149">
        <v>45200</v>
      </c>
      <c r="BF4" s="149" t="e">
        <f t="shared" ref="BF4:BR4" ca="1" si="0">_xll.FIMMÊS(BE4,0)+1</f>
        <v>#NAME?</v>
      </c>
      <c r="BG4" s="149" t="e">
        <f t="shared" ca="1" si="0"/>
        <v>#NAME?</v>
      </c>
      <c r="BH4" s="149" t="e">
        <f t="shared" ca="1" si="0"/>
        <v>#NAME?</v>
      </c>
      <c r="BI4" s="149" t="e">
        <f t="shared" ca="1" si="0"/>
        <v>#NAME?</v>
      </c>
      <c r="BJ4" s="149" t="e">
        <f t="shared" ca="1" si="0"/>
        <v>#NAME?</v>
      </c>
      <c r="BK4" s="149" t="e">
        <f t="shared" ca="1" si="0"/>
        <v>#NAME?</v>
      </c>
      <c r="BL4" s="149" t="e">
        <f t="shared" ca="1" si="0"/>
        <v>#NAME?</v>
      </c>
      <c r="BM4" s="149" t="e">
        <f t="shared" ca="1" si="0"/>
        <v>#NAME?</v>
      </c>
      <c r="BN4" s="149" t="e">
        <f t="shared" ca="1" si="0"/>
        <v>#NAME?</v>
      </c>
      <c r="BO4" s="149" t="e">
        <f t="shared" ca="1" si="0"/>
        <v>#NAME?</v>
      </c>
      <c r="BP4" s="149" t="e">
        <f t="shared" ca="1" si="0"/>
        <v>#NAME?</v>
      </c>
      <c r="BQ4" s="149" t="e">
        <f t="shared" ca="1" si="0"/>
        <v>#NAME?</v>
      </c>
      <c r="BR4" s="149" t="e">
        <f t="shared" ca="1" si="0"/>
        <v>#NAME?</v>
      </c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/>
      <c r="EA4" s="151"/>
      <c r="EB4" s="151"/>
      <c r="EC4" s="151"/>
      <c r="ED4" s="151"/>
      <c r="EE4" s="151"/>
      <c r="EF4" s="151"/>
      <c r="EG4" s="151"/>
      <c r="EH4" s="151"/>
      <c r="EI4" s="151"/>
      <c r="EJ4" s="151"/>
      <c r="EK4" s="151"/>
      <c r="EL4" s="151"/>
      <c r="EM4" s="151"/>
      <c r="EN4" s="151"/>
      <c r="EO4" s="151"/>
      <c r="EP4" s="151"/>
      <c r="EQ4" s="151"/>
      <c r="ER4" s="151"/>
      <c r="ES4" s="151"/>
      <c r="ET4" s="151"/>
      <c r="EU4" s="151"/>
      <c r="EV4" s="151"/>
      <c r="EW4" s="151"/>
      <c r="EX4" s="151"/>
      <c r="EY4" s="151"/>
      <c r="EZ4" s="151"/>
      <c r="FA4" s="151"/>
      <c r="FB4" s="151"/>
      <c r="FC4" s="151"/>
      <c r="FD4" s="151"/>
      <c r="FE4" s="151"/>
      <c r="FF4" s="151"/>
      <c r="FG4" s="151"/>
      <c r="FH4" s="151"/>
      <c r="FI4" s="151"/>
      <c r="FJ4" s="151"/>
      <c r="FK4" s="151"/>
      <c r="FL4" s="151"/>
      <c r="FM4" s="151"/>
      <c r="FN4" s="151"/>
      <c r="FO4" s="151"/>
      <c r="FP4" s="151"/>
      <c r="FQ4" s="151"/>
      <c r="FR4" s="151"/>
      <c r="FS4" s="151"/>
      <c r="FT4" s="151"/>
      <c r="FU4" s="151"/>
      <c r="FV4" s="151"/>
      <c r="FW4" s="151"/>
      <c r="FX4" s="151"/>
      <c r="FY4" s="151"/>
      <c r="FZ4" s="151"/>
      <c r="GA4" s="151"/>
      <c r="GB4" s="151"/>
      <c r="GC4" s="151"/>
      <c r="GD4" s="151"/>
      <c r="GE4" s="151"/>
      <c r="GF4" s="151"/>
      <c r="GG4" s="151"/>
      <c r="GH4" s="151"/>
      <c r="GI4" s="151"/>
      <c r="GJ4" s="151"/>
      <c r="GK4" s="151"/>
      <c r="GL4" s="151"/>
      <c r="GM4" s="151"/>
      <c r="GN4" s="151"/>
      <c r="GO4" s="151"/>
      <c r="GP4" s="151"/>
      <c r="GQ4" s="151"/>
      <c r="GR4" s="151"/>
      <c r="GS4" s="151"/>
      <c r="GT4" s="151"/>
      <c r="GU4" s="151"/>
      <c r="GV4" s="151"/>
      <c r="GW4" s="151"/>
      <c r="GX4" s="151"/>
      <c r="GY4" s="151"/>
      <c r="GZ4" s="151"/>
      <c r="HA4" s="151"/>
      <c r="HB4" s="151"/>
      <c r="HC4" s="151"/>
      <c r="HD4" s="151"/>
      <c r="HE4" s="151"/>
      <c r="HF4" s="151"/>
      <c r="HG4" s="151"/>
      <c r="HH4" s="151"/>
      <c r="HI4" s="151"/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1"/>
      <c r="HZ4" s="151"/>
      <c r="IA4" s="151"/>
      <c r="IB4" s="151"/>
      <c r="IC4" s="151"/>
      <c r="ID4" s="151"/>
      <c r="IE4" s="151"/>
      <c r="IF4" s="151"/>
      <c r="IG4" s="151"/>
      <c r="IH4" s="151"/>
      <c r="II4" s="151"/>
      <c r="IJ4" s="151"/>
      <c r="IK4" s="151"/>
      <c r="IL4" s="151"/>
      <c r="IM4" s="151"/>
      <c r="IN4" s="151"/>
      <c r="IO4" s="151"/>
      <c r="IP4" s="151"/>
      <c r="IQ4" s="151"/>
      <c r="IR4" s="151"/>
      <c r="IS4" s="151"/>
      <c r="IT4" s="151"/>
      <c r="IU4" s="151"/>
      <c r="IV4" s="151"/>
    </row>
    <row r="5" spans="1:256" s="158" customFormat="1" x14ac:dyDescent="0.25">
      <c r="A5" s="153" t="s">
        <v>132</v>
      </c>
      <c r="B5" s="154" t="s">
        <v>133</v>
      </c>
      <c r="C5" s="155">
        <v>0</v>
      </c>
      <c r="D5" s="155">
        <v>0</v>
      </c>
      <c r="E5" s="155">
        <v>0</v>
      </c>
      <c r="F5" s="155">
        <v>0</v>
      </c>
      <c r="G5" s="155">
        <v>0</v>
      </c>
      <c r="H5" s="155">
        <v>0</v>
      </c>
      <c r="I5" s="155">
        <v>0</v>
      </c>
      <c r="J5" s="155">
        <v>0</v>
      </c>
      <c r="K5" s="155">
        <v>0</v>
      </c>
      <c r="L5" s="155">
        <v>0</v>
      </c>
      <c r="M5" s="155">
        <v>0</v>
      </c>
      <c r="N5" s="155">
        <v>0</v>
      </c>
      <c r="O5" s="154" t="s">
        <v>133</v>
      </c>
      <c r="P5" s="155">
        <v>0.63029999999999997</v>
      </c>
      <c r="Q5" s="155">
        <v>0.67859999999999998</v>
      </c>
      <c r="R5" s="155">
        <v>0.74550000000000005</v>
      </c>
      <c r="S5" s="155">
        <v>0.69689999999999996</v>
      </c>
      <c r="T5" s="155">
        <v>0.66849999999999998</v>
      </c>
      <c r="U5" s="155">
        <v>0.6956</v>
      </c>
      <c r="V5" s="155">
        <v>0.62250000000000005</v>
      </c>
      <c r="W5" s="155">
        <v>0.6653</v>
      </c>
      <c r="X5" s="155">
        <v>0.56850000000000001</v>
      </c>
      <c r="Y5" s="155">
        <v>0.37269999999999998</v>
      </c>
      <c r="Z5" s="155">
        <v>0.49530000000000002</v>
      </c>
      <c r="AA5" s="155">
        <v>0.6139</v>
      </c>
      <c r="AB5" s="154" t="s">
        <v>133</v>
      </c>
      <c r="AC5" s="155">
        <v>0.69550000000000001</v>
      </c>
      <c r="AD5" s="155">
        <v>0.55530000000000002</v>
      </c>
      <c r="AE5" s="155">
        <v>0.73380000000000001</v>
      </c>
      <c r="AF5" s="155">
        <v>0.77849999999999997</v>
      </c>
      <c r="AG5" s="155">
        <v>0.80079999999999996</v>
      </c>
      <c r="AH5" s="155">
        <v>0.59119999999999995</v>
      </c>
      <c r="AI5" s="154" t="s">
        <v>133</v>
      </c>
      <c r="AJ5" s="155">
        <v>0.6603</v>
      </c>
      <c r="AK5" s="155">
        <v>0.8024</v>
      </c>
      <c r="AL5" s="155">
        <v>0.85370000000000001</v>
      </c>
      <c r="AM5" s="155">
        <v>0.88360000000000005</v>
      </c>
      <c r="AN5" s="155">
        <v>0.86960000000000004</v>
      </c>
      <c r="AO5" s="156">
        <v>0.84619999999999995</v>
      </c>
      <c r="AP5" s="154" t="s">
        <v>133</v>
      </c>
      <c r="AQ5" s="156">
        <f t="shared" ref="AQ5:BR5" si="1">IFERROR(ROUND((AQ6/AQ7),4),0)</f>
        <v>0.88370000000000004</v>
      </c>
      <c r="AR5" s="155">
        <f t="shared" si="1"/>
        <v>0.85519999999999996</v>
      </c>
      <c r="AS5" s="155">
        <f t="shared" si="1"/>
        <v>0.84189999999999998</v>
      </c>
      <c r="AT5" s="155">
        <f t="shared" si="1"/>
        <v>0.88959999999999995</v>
      </c>
      <c r="AU5" s="155">
        <f t="shared" si="1"/>
        <v>0.879</v>
      </c>
      <c r="AV5" s="157">
        <f t="shared" si="1"/>
        <v>0.83989999999999998</v>
      </c>
      <c r="AW5" s="155">
        <f t="shared" si="1"/>
        <v>0.89090000000000003</v>
      </c>
      <c r="AX5" s="155">
        <f t="shared" si="1"/>
        <v>0.92349999999999999</v>
      </c>
      <c r="AY5" s="155">
        <f t="shared" si="1"/>
        <v>0.8931</v>
      </c>
      <c r="AZ5" s="156">
        <f t="shared" si="1"/>
        <v>0.87060000000000004</v>
      </c>
      <c r="BA5" s="156">
        <f t="shared" si="1"/>
        <v>0.87009999999999998</v>
      </c>
      <c r="BB5" s="153" t="s">
        <v>134</v>
      </c>
      <c r="BC5" s="154" t="s">
        <v>133</v>
      </c>
      <c r="BD5" s="155">
        <f>IFERROR(ROUND((BD6/BD7),4),0)</f>
        <v>0.86960000000000004</v>
      </c>
      <c r="BE5" s="155">
        <f t="shared" si="1"/>
        <v>0.87009999999999998</v>
      </c>
      <c r="BF5" s="155">
        <f t="shared" si="1"/>
        <v>0.9486</v>
      </c>
      <c r="BG5" s="155">
        <f t="shared" si="1"/>
        <v>0.94840000000000002</v>
      </c>
      <c r="BH5" s="155">
        <f t="shared" si="1"/>
        <v>0.93220000000000003</v>
      </c>
      <c r="BI5" s="155">
        <f t="shared" si="1"/>
        <v>0.94489999999999996</v>
      </c>
      <c r="BJ5" s="155">
        <f t="shared" si="1"/>
        <v>0.96709999999999996</v>
      </c>
      <c r="BK5" s="155">
        <f t="shared" si="1"/>
        <v>0.97899999999999998</v>
      </c>
      <c r="BL5" s="155">
        <f t="shared" si="1"/>
        <v>0.97670000000000001</v>
      </c>
      <c r="BM5" s="155">
        <f t="shared" si="1"/>
        <v>0.98</v>
      </c>
      <c r="BN5" s="155">
        <f t="shared" si="1"/>
        <v>0.98599999999999999</v>
      </c>
      <c r="BO5" s="155">
        <f t="shared" si="1"/>
        <v>0.98509999999999998</v>
      </c>
      <c r="BP5" s="155">
        <f t="shared" si="1"/>
        <v>0.98080000000000001</v>
      </c>
      <c r="BQ5" s="155">
        <f t="shared" si="1"/>
        <v>0.99239999999999995</v>
      </c>
      <c r="BR5" s="155">
        <f t="shared" si="1"/>
        <v>0.99390000000000001</v>
      </c>
    </row>
    <row r="6" spans="1:256" s="162" customFormat="1" x14ac:dyDescent="0.2">
      <c r="A6" s="159" t="s">
        <v>135</v>
      </c>
      <c r="B6" s="46"/>
      <c r="C6" s="160">
        <v>0</v>
      </c>
      <c r="D6" s="160">
        <v>0</v>
      </c>
      <c r="E6" s="160">
        <v>0</v>
      </c>
      <c r="F6" s="160">
        <v>0</v>
      </c>
      <c r="G6" s="160">
        <v>0</v>
      </c>
      <c r="H6" s="160">
        <v>0</v>
      </c>
      <c r="I6" s="160">
        <v>0</v>
      </c>
      <c r="J6" s="160">
        <v>237</v>
      </c>
      <c r="K6" s="160">
        <v>224</v>
      </c>
      <c r="L6" s="160">
        <v>690</v>
      </c>
      <c r="M6" s="160">
        <v>454</v>
      </c>
      <c r="N6" s="160">
        <v>735</v>
      </c>
      <c r="O6" s="46"/>
      <c r="P6" s="160">
        <v>977</v>
      </c>
      <c r="Q6" s="160">
        <v>988</v>
      </c>
      <c r="R6" s="160">
        <v>1248</v>
      </c>
      <c r="S6" s="160">
        <v>1129</v>
      </c>
      <c r="T6" s="160">
        <v>1119</v>
      </c>
      <c r="U6" s="160">
        <v>1131</v>
      </c>
      <c r="V6" s="160">
        <v>1042</v>
      </c>
      <c r="W6" s="160">
        <v>1155</v>
      </c>
      <c r="X6" s="160">
        <v>987</v>
      </c>
      <c r="Y6" s="160">
        <v>647</v>
      </c>
      <c r="Z6" s="160">
        <v>852</v>
      </c>
      <c r="AA6" s="160">
        <v>1059</v>
      </c>
      <c r="AB6" s="46"/>
      <c r="AC6" s="160">
        <v>1199</v>
      </c>
      <c r="AD6" s="160">
        <v>798</v>
      </c>
      <c r="AE6" s="160">
        <v>1265</v>
      </c>
      <c r="AF6" s="160">
        <v>1286</v>
      </c>
      <c r="AG6" s="160">
        <v>1371</v>
      </c>
      <c r="AH6" s="160">
        <v>985</v>
      </c>
      <c r="AI6" s="46"/>
      <c r="AJ6" s="160">
        <v>1143</v>
      </c>
      <c r="AK6" s="160">
        <v>1393</v>
      </c>
      <c r="AL6" s="160">
        <v>1482</v>
      </c>
      <c r="AM6" s="160">
        <v>1534</v>
      </c>
      <c r="AN6" s="160">
        <v>1461</v>
      </c>
      <c r="AO6" s="160">
        <v>1469</v>
      </c>
      <c r="AP6" s="46"/>
      <c r="AQ6" s="160">
        <v>1520</v>
      </c>
      <c r="AR6" s="160">
        <v>1329</v>
      </c>
      <c r="AS6" s="160">
        <v>1448</v>
      </c>
      <c r="AT6" s="160">
        <v>1451</v>
      </c>
      <c r="AU6" s="160">
        <v>1526</v>
      </c>
      <c r="AV6" s="160">
        <v>1390</v>
      </c>
      <c r="AW6" s="160">
        <v>1503</v>
      </c>
      <c r="AX6" s="160">
        <v>1546</v>
      </c>
      <c r="AY6" s="160">
        <v>1403</v>
      </c>
      <c r="AZ6" s="160">
        <v>713</v>
      </c>
      <c r="BA6" s="160">
        <v>1460</v>
      </c>
      <c r="BB6" s="159" t="s">
        <v>135</v>
      </c>
      <c r="BC6" s="46"/>
      <c r="BD6" s="160">
        <f>BA6-AZ6</f>
        <v>747</v>
      </c>
      <c r="BE6" s="160">
        <f>BA6</f>
        <v>1460</v>
      </c>
      <c r="BF6" s="160">
        <v>1495</v>
      </c>
      <c r="BG6" s="160">
        <v>1581</v>
      </c>
      <c r="BH6" s="160">
        <v>1580</v>
      </c>
      <c r="BI6" s="160">
        <v>1422</v>
      </c>
      <c r="BJ6" s="160">
        <v>1617</v>
      </c>
      <c r="BK6" s="160">
        <v>1630</v>
      </c>
      <c r="BL6" s="160">
        <v>1675</v>
      </c>
      <c r="BM6" s="160">
        <v>1615</v>
      </c>
      <c r="BN6" s="160">
        <v>1694</v>
      </c>
      <c r="BO6" s="160">
        <v>1653</v>
      </c>
      <c r="BP6" s="160">
        <v>1587</v>
      </c>
      <c r="BQ6" s="160">
        <v>1688</v>
      </c>
      <c r="BR6" s="160">
        <v>1632</v>
      </c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1"/>
      <c r="CO6" s="161"/>
      <c r="CP6" s="161"/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1"/>
      <c r="DB6" s="161"/>
      <c r="DC6" s="161"/>
      <c r="DD6" s="161"/>
      <c r="DE6" s="161"/>
      <c r="DF6" s="161"/>
      <c r="DG6" s="161"/>
      <c r="DH6" s="161"/>
      <c r="DI6" s="161"/>
      <c r="DJ6" s="161"/>
      <c r="DK6" s="161"/>
      <c r="DL6" s="161"/>
      <c r="DM6" s="161"/>
      <c r="DN6" s="161"/>
      <c r="DO6" s="161"/>
      <c r="DP6" s="161"/>
      <c r="DQ6" s="161"/>
      <c r="DR6" s="161"/>
      <c r="DS6" s="161"/>
      <c r="DT6" s="161"/>
      <c r="DU6" s="161"/>
      <c r="DV6" s="161"/>
      <c r="DW6" s="161"/>
      <c r="DX6" s="161"/>
      <c r="DY6" s="161"/>
      <c r="DZ6" s="161"/>
      <c r="EA6" s="161"/>
      <c r="EB6" s="161"/>
      <c r="EC6" s="161"/>
      <c r="ED6" s="161"/>
      <c r="EE6" s="161"/>
      <c r="EF6" s="161"/>
      <c r="EG6" s="161"/>
      <c r="EH6" s="161"/>
      <c r="EI6" s="161"/>
      <c r="EJ6" s="161"/>
      <c r="EK6" s="161"/>
      <c r="EL6" s="161"/>
      <c r="EM6" s="161"/>
      <c r="EN6" s="161"/>
      <c r="EO6" s="161"/>
      <c r="EP6" s="161"/>
      <c r="EQ6" s="161"/>
      <c r="ER6" s="161"/>
      <c r="ES6" s="161"/>
      <c r="ET6" s="161"/>
      <c r="EU6" s="161"/>
      <c r="EV6" s="161"/>
      <c r="EW6" s="161"/>
      <c r="EX6" s="161"/>
      <c r="EY6" s="161"/>
      <c r="EZ6" s="161"/>
      <c r="FA6" s="161"/>
      <c r="FB6" s="161"/>
      <c r="FC6" s="161"/>
      <c r="FD6" s="161"/>
      <c r="FE6" s="161"/>
      <c r="FF6" s="161"/>
      <c r="FG6" s="161"/>
      <c r="FH6" s="161"/>
      <c r="FI6" s="161"/>
      <c r="FJ6" s="161"/>
      <c r="FK6" s="161"/>
      <c r="FL6" s="161"/>
      <c r="FM6" s="161"/>
      <c r="FN6" s="161"/>
      <c r="FO6" s="161"/>
      <c r="FP6" s="161"/>
      <c r="FQ6" s="161"/>
      <c r="FR6" s="161"/>
      <c r="FS6" s="161"/>
      <c r="FT6" s="161"/>
      <c r="FU6" s="161"/>
      <c r="FV6" s="161"/>
      <c r="FW6" s="161"/>
      <c r="FX6" s="161"/>
      <c r="FY6" s="161"/>
      <c r="FZ6" s="161"/>
      <c r="GA6" s="161"/>
      <c r="GB6" s="161"/>
      <c r="GC6" s="161"/>
      <c r="GD6" s="161"/>
      <c r="GE6" s="161"/>
      <c r="GF6" s="161"/>
      <c r="GG6" s="161"/>
      <c r="GH6" s="161"/>
      <c r="GI6" s="161"/>
      <c r="GJ6" s="161"/>
      <c r="GK6" s="161"/>
      <c r="GL6" s="161"/>
      <c r="GM6" s="161"/>
      <c r="GN6" s="161"/>
      <c r="GO6" s="161"/>
      <c r="GP6" s="161"/>
      <c r="GQ6" s="161"/>
      <c r="GR6" s="161"/>
      <c r="GS6" s="161"/>
      <c r="GT6" s="161"/>
      <c r="GU6" s="161"/>
      <c r="GV6" s="161"/>
      <c r="GW6" s="161"/>
      <c r="GX6" s="161"/>
      <c r="GY6" s="161"/>
      <c r="GZ6" s="161"/>
      <c r="HA6" s="161"/>
      <c r="HB6" s="161"/>
      <c r="HC6" s="161"/>
      <c r="HD6" s="161"/>
      <c r="HE6" s="161"/>
      <c r="HF6" s="161"/>
      <c r="HG6" s="161"/>
      <c r="HH6" s="161"/>
      <c r="HI6" s="161"/>
      <c r="HJ6" s="161"/>
      <c r="HK6" s="161"/>
      <c r="HL6" s="161"/>
      <c r="HM6" s="161"/>
      <c r="HN6" s="161"/>
      <c r="HO6" s="161"/>
      <c r="HP6" s="161"/>
      <c r="HQ6" s="161"/>
      <c r="HR6" s="161"/>
      <c r="HS6" s="161"/>
      <c r="HT6" s="161"/>
      <c r="HU6" s="161"/>
      <c r="HV6" s="161"/>
      <c r="HW6" s="161"/>
      <c r="HX6" s="161"/>
      <c r="HY6" s="161"/>
      <c r="HZ6" s="161"/>
      <c r="IA6" s="161"/>
      <c r="IB6" s="161"/>
      <c r="IC6" s="161"/>
      <c r="ID6" s="161"/>
      <c r="IE6" s="161"/>
      <c r="IF6" s="161"/>
      <c r="IG6" s="161"/>
      <c r="IH6" s="161"/>
      <c r="II6" s="161"/>
      <c r="IJ6" s="161"/>
      <c r="IK6" s="161"/>
      <c r="IL6" s="161"/>
      <c r="IM6" s="161"/>
      <c r="IN6" s="161"/>
      <c r="IO6" s="161"/>
      <c r="IP6" s="161"/>
      <c r="IQ6" s="161"/>
      <c r="IR6" s="161"/>
      <c r="IS6" s="161"/>
      <c r="IT6" s="161"/>
      <c r="IU6" s="161"/>
      <c r="IV6" s="161"/>
    </row>
    <row r="7" spans="1:256" s="162" customFormat="1" x14ac:dyDescent="0.2">
      <c r="A7" s="159" t="s">
        <v>136</v>
      </c>
      <c r="B7" s="46"/>
      <c r="C7" s="160">
        <v>0</v>
      </c>
      <c r="D7" s="160">
        <v>0</v>
      </c>
      <c r="E7" s="160">
        <v>0</v>
      </c>
      <c r="F7" s="160">
        <v>0</v>
      </c>
      <c r="G7" s="160">
        <v>0</v>
      </c>
      <c r="H7" s="160">
        <v>0</v>
      </c>
      <c r="I7" s="160">
        <v>0</v>
      </c>
      <c r="J7" s="160">
        <v>0</v>
      </c>
      <c r="K7" s="160">
        <v>0</v>
      </c>
      <c r="L7" s="160">
        <v>0</v>
      </c>
      <c r="M7" s="160">
        <v>0</v>
      </c>
      <c r="N7" s="160">
        <v>0</v>
      </c>
      <c r="O7" s="46"/>
      <c r="P7" s="160">
        <v>1550</v>
      </c>
      <c r="Q7" s="160">
        <v>1456</v>
      </c>
      <c r="R7" s="160">
        <v>1674</v>
      </c>
      <c r="S7" s="160">
        <v>1620</v>
      </c>
      <c r="T7" s="160">
        <v>1674</v>
      </c>
      <c r="U7" s="160">
        <v>1626</v>
      </c>
      <c r="V7" s="160">
        <v>1674</v>
      </c>
      <c r="W7" s="160">
        <v>1736</v>
      </c>
      <c r="X7" s="160">
        <v>1736</v>
      </c>
      <c r="Y7" s="160">
        <v>1736</v>
      </c>
      <c r="Z7" s="160">
        <v>1720</v>
      </c>
      <c r="AA7" s="160">
        <v>1725</v>
      </c>
      <c r="AB7" s="46"/>
      <c r="AC7" s="160">
        <v>1724</v>
      </c>
      <c r="AD7" s="160">
        <v>1437</v>
      </c>
      <c r="AE7" s="160">
        <v>1724</v>
      </c>
      <c r="AF7" s="160">
        <v>1652</v>
      </c>
      <c r="AG7" s="160">
        <v>1712</v>
      </c>
      <c r="AH7" s="160">
        <v>1666</v>
      </c>
      <c r="AI7" s="46"/>
      <c r="AJ7" s="160">
        <v>1731</v>
      </c>
      <c r="AK7" s="160">
        <v>1736</v>
      </c>
      <c r="AL7" s="160">
        <v>1736</v>
      </c>
      <c r="AM7" s="160">
        <v>1736</v>
      </c>
      <c r="AN7" s="160">
        <v>1680</v>
      </c>
      <c r="AO7" s="160">
        <v>1736</v>
      </c>
      <c r="AP7" s="46"/>
      <c r="AQ7" s="160">
        <v>1720</v>
      </c>
      <c r="AR7" s="160">
        <v>1554</v>
      </c>
      <c r="AS7" s="160">
        <v>1720</v>
      </c>
      <c r="AT7" s="160">
        <v>1631</v>
      </c>
      <c r="AU7" s="160">
        <v>1736</v>
      </c>
      <c r="AV7" s="160">
        <v>1655</v>
      </c>
      <c r="AW7" s="160">
        <v>1687</v>
      </c>
      <c r="AX7" s="160">
        <v>1674</v>
      </c>
      <c r="AY7" s="160">
        <v>1571</v>
      </c>
      <c r="AZ7" s="160">
        <v>819</v>
      </c>
      <c r="BA7" s="160">
        <v>1678</v>
      </c>
      <c r="BB7" s="159" t="s">
        <v>136</v>
      </c>
      <c r="BC7" s="46"/>
      <c r="BD7" s="160">
        <f>BA7-AZ7</f>
        <v>859</v>
      </c>
      <c r="BE7" s="160">
        <f>BA7</f>
        <v>1678</v>
      </c>
      <c r="BF7" s="160">
        <v>1576</v>
      </c>
      <c r="BG7" s="160">
        <v>1667</v>
      </c>
      <c r="BH7" s="160">
        <v>1695</v>
      </c>
      <c r="BI7" s="160">
        <v>1505</v>
      </c>
      <c r="BJ7" s="160">
        <v>1672</v>
      </c>
      <c r="BK7" s="160">
        <v>1665</v>
      </c>
      <c r="BL7" s="160">
        <v>1715</v>
      </c>
      <c r="BM7" s="160">
        <v>1648</v>
      </c>
      <c r="BN7" s="160">
        <v>1718</v>
      </c>
      <c r="BO7" s="160">
        <v>1678</v>
      </c>
      <c r="BP7" s="160">
        <v>1618</v>
      </c>
      <c r="BQ7" s="160">
        <v>1701</v>
      </c>
      <c r="BR7" s="160">
        <v>1642</v>
      </c>
      <c r="BS7" s="161"/>
      <c r="BT7" s="161"/>
      <c r="BU7" s="161"/>
      <c r="BV7" s="161"/>
      <c r="BW7" s="161"/>
      <c r="BX7" s="161"/>
      <c r="BY7" s="161"/>
      <c r="BZ7" s="161"/>
      <c r="CA7" s="161"/>
      <c r="CB7" s="161"/>
      <c r="CC7" s="161"/>
      <c r="CD7" s="161"/>
      <c r="CE7" s="161"/>
      <c r="CF7" s="161"/>
      <c r="CG7" s="161"/>
      <c r="CH7" s="161"/>
      <c r="CI7" s="161"/>
      <c r="CJ7" s="161"/>
      <c r="CK7" s="161"/>
      <c r="CL7" s="161"/>
      <c r="CM7" s="161"/>
      <c r="CN7" s="161"/>
      <c r="CO7" s="161"/>
      <c r="CP7" s="161"/>
      <c r="CQ7" s="161"/>
      <c r="CR7" s="161"/>
      <c r="CS7" s="161"/>
      <c r="CT7" s="161"/>
      <c r="CU7" s="161"/>
      <c r="CV7" s="161"/>
      <c r="CW7" s="161"/>
      <c r="CX7" s="161"/>
      <c r="CY7" s="161"/>
      <c r="CZ7" s="161"/>
      <c r="DA7" s="161"/>
      <c r="DB7" s="161"/>
      <c r="DC7" s="161"/>
      <c r="DD7" s="161"/>
      <c r="DE7" s="161"/>
      <c r="DF7" s="161"/>
      <c r="DG7" s="161"/>
      <c r="DH7" s="161"/>
      <c r="DI7" s="161"/>
      <c r="DJ7" s="161"/>
      <c r="DK7" s="161"/>
      <c r="DL7" s="161"/>
      <c r="DM7" s="161"/>
      <c r="DN7" s="161"/>
      <c r="DO7" s="161"/>
      <c r="DP7" s="161"/>
      <c r="DQ7" s="161"/>
      <c r="DR7" s="161"/>
      <c r="DS7" s="161"/>
      <c r="DT7" s="161"/>
      <c r="DU7" s="161"/>
      <c r="DV7" s="161"/>
      <c r="DW7" s="161"/>
      <c r="DX7" s="161"/>
      <c r="DY7" s="161"/>
      <c r="DZ7" s="161"/>
      <c r="EA7" s="161"/>
      <c r="EB7" s="161"/>
      <c r="EC7" s="161"/>
      <c r="ED7" s="161"/>
      <c r="EE7" s="161"/>
      <c r="EF7" s="161"/>
      <c r="EG7" s="161"/>
      <c r="EH7" s="161"/>
      <c r="EI7" s="161"/>
      <c r="EJ7" s="161"/>
      <c r="EK7" s="161"/>
      <c r="EL7" s="161"/>
      <c r="EM7" s="161"/>
      <c r="EN7" s="161"/>
      <c r="EO7" s="161"/>
      <c r="EP7" s="161"/>
      <c r="EQ7" s="161"/>
      <c r="ER7" s="161"/>
      <c r="ES7" s="161"/>
      <c r="ET7" s="161"/>
      <c r="EU7" s="161"/>
      <c r="EV7" s="161"/>
      <c r="EW7" s="161"/>
      <c r="EX7" s="161"/>
      <c r="EY7" s="161"/>
      <c r="EZ7" s="161"/>
      <c r="FA7" s="161"/>
      <c r="FB7" s="161"/>
      <c r="FC7" s="161"/>
      <c r="FD7" s="161"/>
      <c r="FE7" s="161"/>
      <c r="FF7" s="161"/>
      <c r="FG7" s="161"/>
      <c r="FH7" s="161"/>
      <c r="FI7" s="161"/>
      <c r="FJ7" s="161"/>
      <c r="FK7" s="161"/>
      <c r="FL7" s="161"/>
      <c r="FM7" s="161"/>
      <c r="FN7" s="161"/>
      <c r="FO7" s="161"/>
      <c r="FP7" s="161"/>
      <c r="FQ7" s="161"/>
      <c r="FR7" s="161"/>
      <c r="FS7" s="161"/>
      <c r="FT7" s="161"/>
      <c r="FU7" s="161"/>
      <c r="FV7" s="161"/>
      <c r="FW7" s="161"/>
      <c r="FX7" s="161"/>
      <c r="FY7" s="161"/>
      <c r="FZ7" s="161"/>
      <c r="GA7" s="161"/>
      <c r="GB7" s="161"/>
      <c r="GC7" s="161"/>
      <c r="GD7" s="161"/>
      <c r="GE7" s="161"/>
      <c r="GF7" s="161"/>
      <c r="GG7" s="161"/>
      <c r="GH7" s="161"/>
      <c r="GI7" s="161"/>
      <c r="GJ7" s="161"/>
      <c r="GK7" s="161"/>
      <c r="GL7" s="161"/>
      <c r="GM7" s="161"/>
      <c r="GN7" s="161"/>
      <c r="GO7" s="161"/>
      <c r="GP7" s="161"/>
      <c r="GQ7" s="161"/>
      <c r="GR7" s="161"/>
      <c r="GS7" s="161"/>
      <c r="GT7" s="161"/>
      <c r="GU7" s="161"/>
      <c r="GV7" s="161"/>
      <c r="GW7" s="161"/>
      <c r="GX7" s="161"/>
      <c r="GY7" s="161"/>
      <c r="GZ7" s="161"/>
      <c r="HA7" s="161"/>
      <c r="HB7" s="161"/>
      <c r="HC7" s="161"/>
      <c r="HD7" s="161"/>
      <c r="HE7" s="161"/>
      <c r="HF7" s="161"/>
      <c r="HG7" s="161"/>
      <c r="HH7" s="161"/>
      <c r="HI7" s="161"/>
      <c r="HJ7" s="161"/>
      <c r="HK7" s="161"/>
      <c r="HL7" s="161"/>
      <c r="HM7" s="161"/>
      <c r="HN7" s="161"/>
      <c r="HO7" s="161"/>
      <c r="HP7" s="161"/>
      <c r="HQ7" s="161"/>
      <c r="HR7" s="161"/>
      <c r="HS7" s="161"/>
      <c r="HT7" s="161"/>
      <c r="HU7" s="161"/>
      <c r="HV7" s="161"/>
      <c r="HW7" s="161"/>
      <c r="HX7" s="161"/>
      <c r="HY7" s="161"/>
      <c r="HZ7" s="161"/>
      <c r="IA7" s="161"/>
      <c r="IB7" s="161"/>
      <c r="IC7" s="161"/>
      <c r="ID7" s="161"/>
      <c r="IE7" s="161"/>
      <c r="IF7" s="161"/>
      <c r="IG7" s="161"/>
      <c r="IH7" s="161"/>
      <c r="II7" s="161"/>
      <c r="IJ7" s="161"/>
      <c r="IK7" s="161"/>
      <c r="IL7" s="161"/>
      <c r="IM7" s="161"/>
      <c r="IN7" s="161"/>
      <c r="IO7" s="161"/>
      <c r="IP7" s="161"/>
      <c r="IQ7" s="161"/>
      <c r="IR7" s="161"/>
      <c r="IS7" s="161"/>
      <c r="IT7" s="161"/>
      <c r="IU7" s="161"/>
      <c r="IV7" s="161"/>
    </row>
    <row r="8" spans="1:256" s="170" customFormat="1" x14ac:dyDescent="0.25">
      <c r="A8" s="163" t="s">
        <v>137</v>
      </c>
      <c r="B8" s="164" t="s">
        <v>138</v>
      </c>
      <c r="C8" s="165">
        <v>0</v>
      </c>
      <c r="D8" s="165">
        <v>0</v>
      </c>
      <c r="E8" s="165">
        <v>0</v>
      </c>
      <c r="F8" s="165">
        <v>0</v>
      </c>
      <c r="G8" s="165">
        <v>0</v>
      </c>
      <c r="H8" s="165">
        <v>0</v>
      </c>
      <c r="I8" s="165">
        <v>0</v>
      </c>
      <c r="J8" s="165">
        <v>1</v>
      </c>
      <c r="K8" s="165">
        <v>0.95</v>
      </c>
      <c r="L8" s="165">
        <v>3.17</v>
      </c>
      <c r="M8" s="165">
        <v>2.95</v>
      </c>
      <c r="N8" s="165">
        <v>3.22</v>
      </c>
      <c r="O8" s="164" t="s">
        <v>138</v>
      </c>
      <c r="P8" s="165">
        <v>2.37</v>
      </c>
      <c r="Q8" s="165">
        <v>2.91</v>
      </c>
      <c r="R8" s="165">
        <v>6.06</v>
      </c>
      <c r="S8" s="165">
        <v>6.27</v>
      </c>
      <c r="T8" s="165">
        <v>5.89</v>
      </c>
      <c r="U8" s="165">
        <v>6.25</v>
      </c>
      <c r="V8" s="165">
        <v>5.51</v>
      </c>
      <c r="W8" s="165">
        <v>4.29</v>
      </c>
      <c r="X8" s="165">
        <v>3.63</v>
      </c>
      <c r="Y8" s="165">
        <v>2.83</v>
      </c>
      <c r="Z8" s="165">
        <v>3.91</v>
      </c>
      <c r="AA8" s="165">
        <v>4</v>
      </c>
      <c r="AB8" s="164" t="s">
        <v>138</v>
      </c>
      <c r="AC8" s="165">
        <v>3.46</v>
      </c>
      <c r="AD8" s="165">
        <v>5.15</v>
      </c>
      <c r="AE8" s="165">
        <v>3.49</v>
      </c>
      <c r="AF8" s="165">
        <v>3.72</v>
      </c>
      <c r="AG8" s="165">
        <v>3.8</v>
      </c>
      <c r="AH8" s="165">
        <v>4.46</v>
      </c>
      <c r="AI8" s="164" t="s">
        <v>138</v>
      </c>
      <c r="AJ8" s="165">
        <v>4.1100000000000003</v>
      </c>
      <c r="AK8" s="165">
        <v>3.74</v>
      </c>
      <c r="AL8" s="165">
        <v>4.0599999999999996</v>
      </c>
      <c r="AM8" s="165">
        <v>3.91</v>
      </c>
      <c r="AN8" s="165">
        <v>4.16</v>
      </c>
      <c r="AO8" s="165">
        <v>4.42</v>
      </c>
      <c r="AP8" s="164" t="s">
        <v>138</v>
      </c>
      <c r="AQ8" s="165">
        <f>IFERROR(ROUND((AQ9/AQ10),2),0)</f>
        <v>4.2699999999999996</v>
      </c>
      <c r="AR8" s="165">
        <f t="shared" ref="AR8:BR8" si="2">IFERROR(ROUND((AR9/AR10),2),0)</f>
        <v>4.22</v>
      </c>
      <c r="AS8" s="165">
        <f t="shared" si="2"/>
        <v>3.93</v>
      </c>
      <c r="AT8" s="165">
        <f t="shared" si="2"/>
        <v>4.76</v>
      </c>
      <c r="AU8" s="165">
        <f t="shared" si="2"/>
        <v>4.6399999999999997</v>
      </c>
      <c r="AV8" s="165">
        <f t="shared" si="2"/>
        <v>4.6500000000000004</v>
      </c>
      <c r="AW8" s="165">
        <f t="shared" si="2"/>
        <v>4.7</v>
      </c>
      <c r="AX8" s="165">
        <f t="shared" si="2"/>
        <v>4.1900000000000004</v>
      </c>
      <c r="AY8" s="165">
        <f t="shared" si="2"/>
        <v>4.16</v>
      </c>
      <c r="AZ8" s="166">
        <f t="shared" si="2"/>
        <v>5.0199999999999996</v>
      </c>
      <c r="BA8" s="165">
        <f t="shared" si="2"/>
        <v>4.59</v>
      </c>
      <c r="BB8" s="167" t="s">
        <v>139</v>
      </c>
      <c r="BC8" s="168" t="s">
        <v>138</v>
      </c>
      <c r="BD8" s="169">
        <f>IFERROR(ROUND((BD9/BD10),2),0)</f>
        <v>4.24</v>
      </c>
      <c r="BE8" s="169">
        <f t="shared" si="2"/>
        <v>4.59</v>
      </c>
      <c r="BF8" s="169">
        <f t="shared" si="2"/>
        <v>4.7</v>
      </c>
      <c r="BG8" s="169">
        <f t="shared" si="2"/>
        <v>3.93</v>
      </c>
      <c r="BH8" s="169">
        <f t="shared" si="2"/>
        <v>4.1399999999999997</v>
      </c>
      <c r="BI8" s="169">
        <f t="shared" si="2"/>
        <v>3.84</v>
      </c>
      <c r="BJ8" s="169">
        <f t="shared" si="2"/>
        <v>4.3899999999999997</v>
      </c>
      <c r="BK8" s="169">
        <f t="shared" si="2"/>
        <v>4.59</v>
      </c>
      <c r="BL8" s="169">
        <f t="shared" si="2"/>
        <v>4.22</v>
      </c>
      <c r="BM8" s="169">
        <f t="shared" si="2"/>
        <v>4.1100000000000003</v>
      </c>
      <c r="BN8" s="169">
        <f t="shared" si="2"/>
        <v>3.84</v>
      </c>
      <c r="BO8" s="169">
        <f t="shared" si="2"/>
        <v>3.53</v>
      </c>
      <c r="BP8" s="169">
        <f t="shared" si="2"/>
        <v>3.72</v>
      </c>
      <c r="BQ8" s="169">
        <f t="shared" si="2"/>
        <v>4.38</v>
      </c>
      <c r="BR8" s="169">
        <f t="shared" si="2"/>
        <v>4.43</v>
      </c>
    </row>
    <row r="9" spans="1:256" s="162" customFormat="1" x14ac:dyDescent="0.2">
      <c r="A9" s="159" t="s">
        <v>135</v>
      </c>
      <c r="B9" s="46"/>
      <c r="C9" s="160">
        <v>0</v>
      </c>
      <c r="D9" s="160">
        <v>0</v>
      </c>
      <c r="E9" s="160">
        <v>0</v>
      </c>
      <c r="F9" s="160">
        <v>0</v>
      </c>
      <c r="G9" s="160">
        <v>0</v>
      </c>
      <c r="H9" s="160">
        <v>0</v>
      </c>
      <c r="I9" s="160">
        <v>0</v>
      </c>
      <c r="J9" s="160">
        <v>237</v>
      </c>
      <c r="K9" s="160">
        <v>224</v>
      </c>
      <c r="L9" s="160">
        <v>690</v>
      </c>
      <c r="M9" s="160">
        <v>454</v>
      </c>
      <c r="N9" s="160">
        <v>735</v>
      </c>
      <c r="O9" s="46"/>
      <c r="P9" s="160">
        <v>977</v>
      </c>
      <c r="Q9" s="160">
        <v>988</v>
      </c>
      <c r="R9" s="160">
        <v>1248</v>
      </c>
      <c r="S9" s="160">
        <v>1129</v>
      </c>
      <c r="T9" s="160">
        <v>1119</v>
      </c>
      <c r="U9" s="160">
        <v>1131</v>
      </c>
      <c r="V9" s="160">
        <v>1042</v>
      </c>
      <c r="W9" s="160">
        <v>1155</v>
      </c>
      <c r="X9" s="160">
        <v>987</v>
      </c>
      <c r="Y9" s="160">
        <v>647</v>
      </c>
      <c r="Z9" s="160">
        <v>852</v>
      </c>
      <c r="AA9" s="160">
        <v>1059</v>
      </c>
      <c r="AB9" s="46"/>
      <c r="AC9" s="160">
        <v>1199</v>
      </c>
      <c r="AD9" s="160">
        <v>798</v>
      </c>
      <c r="AE9" s="160">
        <v>1265</v>
      </c>
      <c r="AF9" s="160">
        <v>1286</v>
      </c>
      <c r="AG9" s="160">
        <v>1371</v>
      </c>
      <c r="AH9" s="160">
        <v>985</v>
      </c>
      <c r="AI9" s="46"/>
      <c r="AJ9" s="160">
        <v>1143</v>
      </c>
      <c r="AK9" s="160">
        <v>1393</v>
      </c>
      <c r="AL9" s="160">
        <v>1482</v>
      </c>
      <c r="AM9" s="160">
        <v>1534</v>
      </c>
      <c r="AN9" s="160">
        <v>1461</v>
      </c>
      <c r="AO9" s="160">
        <v>1469</v>
      </c>
      <c r="AP9" s="46"/>
      <c r="AQ9" s="160">
        <f t="shared" ref="AQ9:AY9" si="3">AQ6</f>
        <v>1520</v>
      </c>
      <c r="AR9" s="160">
        <f t="shared" si="3"/>
        <v>1329</v>
      </c>
      <c r="AS9" s="160">
        <f t="shared" si="3"/>
        <v>1448</v>
      </c>
      <c r="AT9" s="160">
        <f t="shared" si="3"/>
        <v>1451</v>
      </c>
      <c r="AU9" s="160">
        <f t="shared" si="3"/>
        <v>1526</v>
      </c>
      <c r="AV9" s="160">
        <f t="shared" si="3"/>
        <v>1390</v>
      </c>
      <c r="AW9" s="160">
        <f t="shared" si="3"/>
        <v>1503</v>
      </c>
      <c r="AX9" s="160">
        <f t="shared" si="3"/>
        <v>1546</v>
      </c>
      <c r="AY9" s="160">
        <f t="shared" si="3"/>
        <v>1403</v>
      </c>
      <c r="AZ9" s="160">
        <f>AZ6</f>
        <v>713</v>
      </c>
      <c r="BA9" s="160">
        <f>BA6</f>
        <v>1460</v>
      </c>
      <c r="BB9" s="159" t="s">
        <v>135</v>
      </c>
      <c r="BC9" s="46"/>
      <c r="BD9" s="160">
        <f>BD6</f>
        <v>747</v>
      </c>
      <c r="BE9" s="160">
        <f>BA9</f>
        <v>1460</v>
      </c>
      <c r="BF9" s="160">
        <v>1494</v>
      </c>
      <c r="BG9" s="160">
        <f>BG6</f>
        <v>1581</v>
      </c>
      <c r="BH9" s="160">
        <f>BH6</f>
        <v>1580</v>
      </c>
      <c r="BI9" s="160">
        <f>BI6</f>
        <v>1422</v>
      </c>
      <c r="BJ9" s="160">
        <f t="shared" ref="BJ9:BR9" si="4">BJ6</f>
        <v>1617</v>
      </c>
      <c r="BK9" s="160">
        <f t="shared" si="4"/>
        <v>1630</v>
      </c>
      <c r="BL9" s="160">
        <f t="shared" si="4"/>
        <v>1675</v>
      </c>
      <c r="BM9" s="160">
        <f t="shared" si="4"/>
        <v>1615</v>
      </c>
      <c r="BN9" s="160">
        <f t="shared" si="4"/>
        <v>1694</v>
      </c>
      <c r="BO9" s="160">
        <f t="shared" si="4"/>
        <v>1653</v>
      </c>
      <c r="BP9" s="160">
        <f t="shared" si="4"/>
        <v>1587</v>
      </c>
      <c r="BQ9" s="160">
        <f t="shared" si="4"/>
        <v>1688</v>
      </c>
      <c r="BR9" s="160">
        <f t="shared" si="4"/>
        <v>1632</v>
      </c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1"/>
      <c r="CS9" s="161"/>
      <c r="CT9" s="161"/>
      <c r="CU9" s="161"/>
      <c r="CV9" s="161"/>
      <c r="CW9" s="161"/>
      <c r="CX9" s="161"/>
      <c r="CY9" s="161"/>
      <c r="CZ9" s="161"/>
      <c r="DA9" s="161"/>
      <c r="DB9" s="161"/>
      <c r="DC9" s="161"/>
      <c r="DD9" s="161"/>
      <c r="DE9" s="161"/>
      <c r="DF9" s="161"/>
      <c r="DG9" s="161"/>
      <c r="DH9" s="161"/>
      <c r="DI9" s="161"/>
      <c r="DJ9" s="161"/>
      <c r="DK9" s="161"/>
      <c r="DL9" s="161"/>
      <c r="DM9" s="161"/>
      <c r="DN9" s="161"/>
      <c r="DO9" s="161"/>
      <c r="DP9" s="161"/>
      <c r="DQ9" s="161"/>
      <c r="DR9" s="161"/>
      <c r="DS9" s="161"/>
      <c r="DT9" s="161"/>
      <c r="DU9" s="161"/>
      <c r="DV9" s="161"/>
      <c r="DW9" s="161"/>
      <c r="DX9" s="161"/>
      <c r="DY9" s="161"/>
      <c r="DZ9" s="161"/>
      <c r="EA9" s="161"/>
      <c r="EB9" s="161"/>
      <c r="EC9" s="161"/>
      <c r="ED9" s="161"/>
      <c r="EE9" s="161"/>
      <c r="EF9" s="161"/>
      <c r="EG9" s="161"/>
      <c r="EH9" s="161"/>
      <c r="EI9" s="161"/>
      <c r="EJ9" s="161"/>
      <c r="EK9" s="161"/>
      <c r="EL9" s="161"/>
      <c r="EM9" s="161"/>
      <c r="EN9" s="161"/>
      <c r="EO9" s="161"/>
      <c r="EP9" s="161"/>
      <c r="EQ9" s="161"/>
      <c r="ER9" s="161"/>
      <c r="ES9" s="161"/>
      <c r="ET9" s="161"/>
      <c r="EU9" s="161"/>
      <c r="EV9" s="161"/>
      <c r="EW9" s="161"/>
      <c r="EX9" s="161"/>
      <c r="EY9" s="161"/>
      <c r="EZ9" s="161"/>
      <c r="FA9" s="161"/>
      <c r="FB9" s="161"/>
      <c r="FC9" s="161"/>
      <c r="FD9" s="161"/>
      <c r="FE9" s="161"/>
      <c r="FF9" s="161"/>
      <c r="FG9" s="161"/>
      <c r="FH9" s="161"/>
      <c r="FI9" s="161"/>
      <c r="FJ9" s="161"/>
      <c r="FK9" s="161"/>
      <c r="FL9" s="161"/>
      <c r="FM9" s="161"/>
      <c r="FN9" s="161"/>
      <c r="FO9" s="161"/>
      <c r="FP9" s="161"/>
      <c r="FQ9" s="161"/>
      <c r="FR9" s="161"/>
      <c r="FS9" s="161"/>
      <c r="FT9" s="161"/>
      <c r="FU9" s="161"/>
      <c r="FV9" s="161"/>
      <c r="FW9" s="161"/>
      <c r="FX9" s="161"/>
      <c r="FY9" s="161"/>
      <c r="FZ9" s="161"/>
      <c r="GA9" s="161"/>
      <c r="GB9" s="161"/>
      <c r="GC9" s="161"/>
      <c r="GD9" s="161"/>
      <c r="GE9" s="161"/>
      <c r="GF9" s="161"/>
      <c r="GG9" s="161"/>
      <c r="GH9" s="161"/>
      <c r="GI9" s="161"/>
      <c r="GJ9" s="161"/>
      <c r="GK9" s="161"/>
      <c r="GL9" s="161"/>
      <c r="GM9" s="161"/>
      <c r="GN9" s="161"/>
      <c r="GO9" s="161"/>
      <c r="GP9" s="161"/>
      <c r="GQ9" s="161"/>
      <c r="GR9" s="161"/>
      <c r="GS9" s="161"/>
      <c r="GT9" s="161"/>
      <c r="GU9" s="161"/>
      <c r="GV9" s="161"/>
      <c r="GW9" s="161"/>
      <c r="GX9" s="161"/>
      <c r="GY9" s="161"/>
      <c r="GZ9" s="161"/>
      <c r="HA9" s="161"/>
      <c r="HB9" s="161"/>
      <c r="HC9" s="161"/>
      <c r="HD9" s="161"/>
      <c r="HE9" s="161"/>
      <c r="HF9" s="161"/>
      <c r="HG9" s="161"/>
      <c r="HH9" s="161"/>
      <c r="HI9" s="161"/>
      <c r="HJ9" s="161"/>
      <c r="HK9" s="161"/>
      <c r="HL9" s="161"/>
      <c r="HM9" s="161"/>
      <c r="HN9" s="161"/>
      <c r="HO9" s="161"/>
      <c r="HP9" s="161"/>
      <c r="HQ9" s="161"/>
      <c r="HR9" s="161"/>
      <c r="HS9" s="161"/>
      <c r="HT9" s="161"/>
      <c r="HU9" s="161"/>
      <c r="HV9" s="161"/>
      <c r="HW9" s="161"/>
      <c r="HX9" s="161"/>
      <c r="HY9" s="161"/>
      <c r="HZ9" s="161"/>
      <c r="IA9" s="161"/>
      <c r="IB9" s="161"/>
      <c r="IC9" s="161"/>
      <c r="ID9" s="161"/>
      <c r="IE9" s="161"/>
      <c r="IF9" s="161"/>
      <c r="IG9" s="161"/>
      <c r="IH9" s="161"/>
      <c r="II9" s="161"/>
      <c r="IJ9" s="161"/>
      <c r="IK9" s="161"/>
      <c r="IL9" s="161"/>
      <c r="IM9" s="161"/>
      <c r="IN9" s="161"/>
      <c r="IO9" s="161"/>
      <c r="IP9" s="161"/>
      <c r="IQ9" s="161"/>
      <c r="IR9" s="161"/>
      <c r="IS9" s="161"/>
      <c r="IT9" s="161"/>
      <c r="IU9" s="161"/>
      <c r="IV9" s="161"/>
    </row>
    <row r="10" spans="1:256" s="162" customFormat="1" x14ac:dyDescent="0.2">
      <c r="A10" s="159" t="s">
        <v>140</v>
      </c>
      <c r="B10" s="46"/>
      <c r="C10" s="160">
        <v>0</v>
      </c>
      <c r="D10" s="160">
        <v>0</v>
      </c>
      <c r="E10" s="160">
        <v>0</v>
      </c>
      <c r="F10" s="160">
        <v>0</v>
      </c>
      <c r="G10" s="160">
        <v>0</v>
      </c>
      <c r="H10" s="160">
        <v>0</v>
      </c>
      <c r="I10" s="160">
        <v>0</v>
      </c>
      <c r="J10" s="160">
        <v>236</v>
      </c>
      <c r="K10" s="160">
        <v>235</v>
      </c>
      <c r="L10" s="160">
        <v>218</v>
      </c>
      <c r="M10" s="160">
        <v>154</v>
      </c>
      <c r="N10" s="160">
        <v>228</v>
      </c>
      <c r="O10" s="46"/>
      <c r="P10" s="160">
        <v>412</v>
      </c>
      <c r="Q10" s="160">
        <v>339</v>
      </c>
      <c r="R10" s="160">
        <v>206</v>
      </c>
      <c r="S10" s="160">
        <v>180</v>
      </c>
      <c r="T10" s="160">
        <v>190</v>
      </c>
      <c r="U10" s="160">
        <v>181</v>
      </c>
      <c r="V10" s="160">
        <v>189</v>
      </c>
      <c r="W10" s="160">
        <v>269</v>
      </c>
      <c r="X10" s="160">
        <v>272</v>
      </c>
      <c r="Y10" s="160">
        <v>229</v>
      </c>
      <c r="Z10" s="160">
        <v>218</v>
      </c>
      <c r="AA10" s="160">
        <v>265</v>
      </c>
      <c r="AB10" s="46"/>
      <c r="AC10" s="160">
        <v>347</v>
      </c>
      <c r="AD10" s="160">
        <v>155</v>
      </c>
      <c r="AE10" s="160">
        <v>362</v>
      </c>
      <c r="AF10" s="160">
        <v>346</v>
      </c>
      <c r="AG10" s="160">
        <v>361</v>
      </c>
      <c r="AH10" s="160">
        <v>221</v>
      </c>
      <c r="AI10" s="46"/>
      <c r="AJ10" s="160">
        <v>278</v>
      </c>
      <c r="AK10" s="160">
        <v>386</v>
      </c>
      <c r="AL10" s="160">
        <v>365</v>
      </c>
      <c r="AM10" s="160">
        <v>392</v>
      </c>
      <c r="AN10" s="160">
        <v>351</v>
      </c>
      <c r="AO10" s="160">
        <v>332</v>
      </c>
      <c r="AP10" s="46"/>
      <c r="AQ10" s="160">
        <v>356</v>
      </c>
      <c r="AR10" s="160">
        <v>315</v>
      </c>
      <c r="AS10" s="160">
        <v>368</v>
      </c>
      <c r="AT10" s="160">
        <v>305</v>
      </c>
      <c r="AU10" s="160">
        <v>329</v>
      </c>
      <c r="AV10" s="160">
        <v>299</v>
      </c>
      <c r="AW10" s="160">
        <v>320</v>
      </c>
      <c r="AX10" s="160">
        <v>369</v>
      </c>
      <c r="AY10" s="160">
        <v>337</v>
      </c>
      <c r="AZ10" s="160">
        <v>142</v>
      </c>
      <c r="BA10" s="160">
        <v>318</v>
      </c>
      <c r="BB10" s="159" t="s">
        <v>140</v>
      </c>
      <c r="BC10" s="46"/>
      <c r="BD10" s="160">
        <f>BA10-AZ10</f>
        <v>176</v>
      </c>
      <c r="BE10" s="160">
        <f>BA10</f>
        <v>318</v>
      </c>
      <c r="BF10" s="160">
        <v>318</v>
      </c>
      <c r="BG10" s="160">
        <v>402</v>
      </c>
      <c r="BH10" s="160">
        <v>382</v>
      </c>
      <c r="BI10" s="160">
        <v>370</v>
      </c>
      <c r="BJ10" s="160">
        <v>368</v>
      </c>
      <c r="BK10" s="160">
        <v>355</v>
      </c>
      <c r="BL10" s="160">
        <v>397</v>
      </c>
      <c r="BM10" s="160">
        <v>393</v>
      </c>
      <c r="BN10" s="160">
        <f>Produção!BV17</f>
        <v>441</v>
      </c>
      <c r="BO10" s="160">
        <v>468</v>
      </c>
      <c r="BP10" s="160">
        <v>427</v>
      </c>
      <c r="BQ10" s="160">
        <v>385</v>
      </c>
      <c r="BR10" s="160">
        <v>368</v>
      </c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  <c r="CO10" s="161"/>
      <c r="CP10" s="161"/>
      <c r="CQ10" s="161"/>
      <c r="CR10" s="161"/>
      <c r="CS10" s="161"/>
      <c r="CT10" s="161"/>
      <c r="CU10" s="161"/>
      <c r="CV10" s="161"/>
      <c r="CW10" s="161"/>
      <c r="CX10" s="161"/>
      <c r="CY10" s="161"/>
      <c r="CZ10" s="161"/>
      <c r="DA10" s="161"/>
      <c r="DB10" s="161"/>
      <c r="DC10" s="161"/>
      <c r="DD10" s="161"/>
      <c r="DE10" s="161"/>
      <c r="DF10" s="161"/>
      <c r="DG10" s="161"/>
      <c r="DH10" s="161"/>
      <c r="DI10" s="161"/>
      <c r="DJ10" s="161"/>
      <c r="DK10" s="161"/>
      <c r="DL10" s="161"/>
      <c r="DM10" s="161"/>
      <c r="DN10" s="161"/>
      <c r="DO10" s="161"/>
      <c r="DP10" s="161"/>
      <c r="DQ10" s="161"/>
      <c r="DR10" s="161"/>
      <c r="DS10" s="161"/>
      <c r="DT10" s="161"/>
      <c r="DU10" s="161"/>
      <c r="DV10" s="161"/>
      <c r="DW10" s="161"/>
      <c r="DX10" s="161"/>
      <c r="DY10" s="161"/>
      <c r="DZ10" s="161"/>
      <c r="EA10" s="161"/>
      <c r="EB10" s="161"/>
      <c r="EC10" s="161"/>
      <c r="ED10" s="161"/>
      <c r="EE10" s="161"/>
      <c r="EF10" s="161"/>
      <c r="EG10" s="161"/>
      <c r="EH10" s="161"/>
      <c r="EI10" s="161"/>
      <c r="EJ10" s="161"/>
      <c r="EK10" s="161"/>
      <c r="EL10" s="161"/>
      <c r="EM10" s="161"/>
      <c r="EN10" s="161"/>
      <c r="EO10" s="161"/>
      <c r="EP10" s="161"/>
      <c r="EQ10" s="161"/>
      <c r="ER10" s="161"/>
      <c r="ES10" s="161"/>
      <c r="ET10" s="161"/>
      <c r="EU10" s="161"/>
      <c r="EV10" s="161"/>
      <c r="EW10" s="161"/>
      <c r="EX10" s="161"/>
      <c r="EY10" s="161"/>
      <c r="EZ10" s="161"/>
      <c r="FA10" s="161"/>
      <c r="FB10" s="161"/>
      <c r="FC10" s="161"/>
      <c r="FD10" s="161"/>
      <c r="FE10" s="161"/>
      <c r="FF10" s="161"/>
      <c r="FG10" s="161"/>
      <c r="FH10" s="161"/>
      <c r="FI10" s="161"/>
      <c r="FJ10" s="161"/>
      <c r="FK10" s="161"/>
      <c r="FL10" s="161"/>
      <c r="FM10" s="161"/>
      <c r="FN10" s="161"/>
      <c r="FO10" s="161"/>
      <c r="FP10" s="161"/>
      <c r="FQ10" s="161"/>
      <c r="FR10" s="161"/>
      <c r="FS10" s="161"/>
      <c r="FT10" s="161"/>
      <c r="FU10" s="161"/>
      <c r="FV10" s="161"/>
      <c r="FW10" s="161"/>
      <c r="FX10" s="161"/>
      <c r="FY10" s="161"/>
      <c r="FZ10" s="161"/>
      <c r="GA10" s="161"/>
      <c r="GB10" s="161"/>
      <c r="GC10" s="161"/>
      <c r="GD10" s="161"/>
      <c r="GE10" s="161"/>
      <c r="GF10" s="161"/>
      <c r="GG10" s="161"/>
      <c r="GH10" s="161"/>
      <c r="GI10" s="161"/>
      <c r="GJ10" s="161"/>
      <c r="GK10" s="161"/>
      <c r="GL10" s="161"/>
      <c r="GM10" s="161"/>
      <c r="GN10" s="161"/>
      <c r="GO10" s="161"/>
      <c r="GP10" s="161"/>
      <c r="GQ10" s="161"/>
      <c r="GR10" s="161"/>
      <c r="GS10" s="161"/>
      <c r="GT10" s="161"/>
      <c r="GU10" s="161"/>
      <c r="GV10" s="161"/>
      <c r="GW10" s="161"/>
      <c r="GX10" s="161"/>
      <c r="GY10" s="161"/>
      <c r="GZ10" s="161"/>
      <c r="HA10" s="161"/>
      <c r="HB10" s="161"/>
      <c r="HC10" s="161"/>
      <c r="HD10" s="161"/>
      <c r="HE10" s="161"/>
      <c r="HF10" s="161"/>
      <c r="HG10" s="161"/>
      <c r="HH10" s="161"/>
      <c r="HI10" s="161"/>
      <c r="HJ10" s="161"/>
      <c r="HK10" s="161"/>
      <c r="HL10" s="161"/>
      <c r="HM10" s="161"/>
      <c r="HN10" s="161"/>
      <c r="HO10" s="161"/>
      <c r="HP10" s="161"/>
      <c r="HQ10" s="161"/>
      <c r="HR10" s="161"/>
      <c r="HS10" s="161"/>
      <c r="HT10" s="161"/>
      <c r="HU10" s="161"/>
      <c r="HV10" s="161"/>
      <c r="HW10" s="161"/>
      <c r="HX10" s="161"/>
      <c r="HY10" s="161"/>
      <c r="HZ10" s="161"/>
      <c r="IA10" s="161"/>
      <c r="IB10" s="161"/>
      <c r="IC10" s="161"/>
      <c r="ID10" s="161"/>
      <c r="IE10" s="161"/>
      <c r="IF10" s="161"/>
      <c r="IG10" s="161"/>
      <c r="IH10" s="161"/>
      <c r="II10" s="161"/>
      <c r="IJ10" s="161"/>
      <c r="IK10" s="161"/>
      <c r="IL10" s="161"/>
      <c r="IM10" s="161"/>
      <c r="IN10" s="161"/>
      <c r="IO10" s="161"/>
      <c r="IP10" s="161"/>
      <c r="IQ10" s="161"/>
      <c r="IR10" s="161"/>
      <c r="IS10" s="161"/>
      <c r="IT10" s="161"/>
      <c r="IU10" s="161"/>
      <c r="IV10" s="161"/>
    </row>
    <row r="11" spans="1:256" s="170" customFormat="1" hidden="1" x14ac:dyDescent="0.25">
      <c r="A11" s="163" t="s">
        <v>141</v>
      </c>
      <c r="B11" s="164" t="s">
        <v>142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 t="s">
        <v>142</v>
      </c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 t="s">
        <v>142</v>
      </c>
      <c r="AC11" s="164"/>
      <c r="AD11" s="164"/>
      <c r="AE11" s="164"/>
      <c r="AF11" s="164"/>
      <c r="AG11" s="164"/>
      <c r="AH11" s="164" t="s">
        <v>143</v>
      </c>
      <c r="AI11" s="164" t="s">
        <v>144</v>
      </c>
      <c r="AJ11" s="164" t="s">
        <v>145</v>
      </c>
      <c r="AK11" s="164" t="s">
        <v>146</v>
      </c>
      <c r="AL11" s="171" t="s">
        <v>147</v>
      </c>
      <c r="AM11" s="164" t="s">
        <v>147</v>
      </c>
      <c r="AN11" s="171" t="s">
        <v>148</v>
      </c>
      <c r="AO11" s="171">
        <v>4.7222222222222221E-2</v>
      </c>
      <c r="AP11" s="164" t="s">
        <v>144</v>
      </c>
      <c r="AQ11" s="172">
        <v>4.5138888888888888E-2</v>
      </c>
      <c r="AR11" s="171">
        <v>3.2986111111111112E-2</v>
      </c>
      <c r="AS11" s="171">
        <v>4.5138888888888888E-2</v>
      </c>
      <c r="AT11" s="171">
        <v>4.7222222222222221E-2</v>
      </c>
      <c r="AU11" s="171">
        <v>4.5138888888888888E-2</v>
      </c>
      <c r="AV11" s="171">
        <v>5.1388888888888894E-2</v>
      </c>
      <c r="AW11" s="171">
        <v>4.027777777777778E-2</v>
      </c>
      <c r="AX11" s="171">
        <v>4.1666666666666664E-2</v>
      </c>
      <c r="AY11" s="171">
        <v>5.6944444444444443E-2</v>
      </c>
      <c r="AZ11" s="171">
        <v>5.9722222222222225E-2</v>
      </c>
      <c r="BA11" s="171">
        <v>5.7638888888888885E-2</v>
      </c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</row>
    <row r="12" spans="1:256" s="170" customFormat="1" x14ac:dyDescent="0.25">
      <c r="A12" s="173" t="s">
        <v>149</v>
      </c>
      <c r="B12" s="174" t="s">
        <v>142</v>
      </c>
      <c r="C12" s="175">
        <v>0</v>
      </c>
      <c r="D12" s="175">
        <v>0</v>
      </c>
      <c r="E12" s="175">
        <v>0</v>
      </c>
      <c r="F12" s="175">
        <v>0</v>
      </c>
      <c r="G12" s="175">
        <v>0</v>
      </c>
      <c r="H12" s="175">
        <v>0</v>
      </c>
      <c r="I12" s="175">
        <v>0</v>
      </c>
      <c r="J12" s="175">
        <v>0</v>
      </c>
      <c r="K12" s="175">
        <v>0</v>
      </c>
      <c r="L12" s="175">
        <v>0</v>
      </c>
      <c r="M12" s="175">
        <v>0</v>
      </c>
      <c r="N12" s="175">
        <v>0</v>
      </c>
      <c r="O12" s="174" t="s">
        <v>142</v>
      </c>
      <c r="P12" s="175">
        <v>33.362741551642081</v>
      </c>
      <c r="Q12" s="175">
        <v>33.077771883289131</v>
      </c>
      <c r="R12" s="175">
        <v>49.650543259557331</v>
      </c>
      <c r="S12" s="175">
        <v>65.447679724494208</v>
      </c>
      <c r="T12" s="175">
        <v>70.098489154824222</v>
      </c>
      <c r="U12" s="175">
        <v>65.641173087981599</v>
      </c>
      <c r="V12" s="175">
        <v>80.193734939759011</v>
      </c>
      <c r="W12" s="175">
        <v>51.797252367353082</v>
      </c>
      <c r="X12" s="175">
        <v>66.125382585751964</v>
      </c>
      <c r="Y12" s="175">
        <v>114.31772471156427</v>
      </c>
      <c r="Z12" s="175">
        <v>95.620932768019358</v>
      </c>
      <c r="AA12" s="175">
        <v>60.377260140087955</v>
      </c>
      <c r="AB12" s="174" t="s">
        <v>142</v>
      </c>
      <c r="AC12" s="175">
        <v>36.356117900790792</v>
      </c>
      <c r="AD12" s="175">
        <v>98.982387898433288</v>
      </c>
      <c r="AE12" s="175">
        <v>30.385543744889617</v>
      </c>
      <c r="AF12" s="175">
        <v>25.402080924855497</v>
      </c>
      <c r="AG12" s="175">
        <v>22.68611388611389</v>
      </c>
      <c r="AH12" s="175">
        <v>74.015480378890402</v>
      </c>
      <c r="AI12" s="174" t="s">
        <v>142</v>
      </c>
      <c r="AJ12" s="175">
        <v>50.746642435256703</v>
      </c>
      <c r="AK12" s="175">
        <v>22.104406779661019</v>
      </c>
      <c r="AL12" s="175">
        <v>16.698456132130723</v>
      </c>
      <c r="AM12" s="175">
        <v>12.361901312811222</v>
      </c>
      <c r="AN12" s="175">
        <v>14.971407543698247</v>
      </c>
      <c r="AO12" s="175">
        <v>19.280434885369893</v>
      </c>
      <c r="AP12" s="174" t="s">
        <v>142</v>
      </c>
      <c r="AQ12" s="175">
        <f t="shared" ref="AQ12:BE12" si="5">IFERROR(((((1-AQ13)*AQ14)/(AQ13))*24),0)</f>
        <v>13.486957112142125</v>
      </c>
      <c r="AR12" s="175">
        <f t="shared" si="5"/>
        <v>17.148437792329286</v>
      </c>
      <c r="AS12" s="175">
        <f t="shared" si="5"/>
        <v>17.712307875044544</v>
      </c>
      <c r="AT12" s="175">
        <f t="shared" si="5"/>
        <v>14.177266187050366</v>
      </c>
      <c r="AU12" s="175">
        <f t="shared" si="5"/>
        <v>15.32941979522184</v>
      </c>
      <c r="AV12" s="175">
        <f t="shared" si="5"/>
        <v>21.27296106679367</v>
      </c>
      <c r="AW12" s="175">
        <f t="shared" si="5"/>
        <v>13.81353687282523</v>
      </c>
      <c r="AX12" s="175">
        <f t="shared" si="5"/>
        <v>8.3300920411478092</v>
      </c>
      <c r="AY12" s="175">
        <f t="shared" si="5"/>
        <v>11.950393013100436</v>
      </c>
      <c r="AZ12" s="175">
        <f t="shared" si="5"/>
        <v>17.907319090282556</v>
      </c>
      <c r="BA12" s="176">
        <f t="shared" si="5"/>
        <v>16.44613722560625</v>
      </c>
      <c r="BB12" s="167" t="s">
        <v>150</v>
      </c>
      <c r="BC12" s="177" t="s">
        <v>142</v>
      </c>
      <c r="BD12" s="169">
        <f>IFERROR(((((1-BD13)*BD14)/(BD13))*24),0)</f>
        <v>15.259319227230904</v>
      </c>
      <c r="BE12" s="169">
        <f t="shared" si="5"/>
        <v>16.44613722560625</v>
      </c>
      <c r="BF12" s="169">
        <f>IFERROR(((((1-BF13)*BF14)/(BF13))*24),0)</f>
        <v>6.112080961416825</v>
      </c>
      <c r="BG12" s="169">
        <f t="shared" ref="BG12:BR12" si="6">IFERROR(((((1-BG13)*BG14)/(BG13))*24),0)</f>
        <v>5.1317081400253031</v>
      </c>
      <c r="BH12" s="169">
        <f t="shared" si="6"/>
        <v>7.2265694057069272</v>
      </c>
      <c r="BI12" s="169">
        <f t="shared" si="6"/>
        <v>5.3741305958302501</v>
      </c>
      <c r="BJ12" s="169">
        <f t="shared" si="6"/>
        <v>3.584266363354363</v>
      </c>
      <c r="BK12" s="169">
        <f t="shared" si="6"/>
        <v>2.3629826353421883</v>
      </c>
      <c r="BL12" s="169">
        <f t="shared" si="6"/>
        <v>2.4161195863622389</v>
      </c>
      <c r="BM12" s="169">
        <f t="shared" si="6"/>
        <v>2.0130612244897979</v>
      </c>
      <c r="BN12" s="169">
        <f t="shared" si="6"/>
        <v>1.308559837728196</v>
      </c>
      <c r="BO12" s="169">
        <f t="shared" si="6"/>
        <v>1.2814211755151781</v>
      </c>
      <c r="BP12" s="169">
        <f t="shared" si="6"/>
        <v>1.7477324632952689</v>
      </c>
      <c r="BQ12" s="169">
        <f t="shared" si="6"/>
        <v>0.80503022974607541</v>
      </c>
      <c r="BR12" s="169">
        <f t="shared" si="6"/>
        <v>0.65253244793238685</v>
      </c>
    </row>
    <row r="13" spans="1:256" s="185" customFormat="1" x14ac:dyDescent="0.2">
      <c r="A13" s="178" t="s">
        <v>151</v>
      </c>
      <c r="B13" s="179"/>
      <c r="C13" s="180">
        <v>0</v>
      </c>
      <c r="D13" s="180">
        <v>0</v>
      </c>
      <c r="E13" s="180">
        <v>0</v>
      </c>
      <c r="F13" s="180">
        <v>0</v>
      </c>
      <c r="G13" s="180">
        <v>0</v>
      </c>
      <c r="H13" s="180">
        <v>0</v>
      </c>
      <c r="I13" s="180">
        <v>0</v>
      </c>
      <c r="J13" s="180">
        <v>0</v>
      </c>
      <c r="K13" s="180">
        <v>0</v>
      </c>
      <c r="L13" s="180">
        <v>0</v>
      </c>
      <c r="M13" s="180">
        <v>0</v>
      </c>
      <c r="N13" s="180">
        <v>0</v>
      </c>
      <c r="O13" s="179"/>
      <c r="P13" s="180">
        <v>0.63029999999999997</v>
      </c>
      <c r="Q13" s="180">
        <v>0.67859999999999998</v>
      </c>
      <c r="R13" s="180">
        <v>0.74550000000000005</v>
      </c>
      <c r="S13" s="180">
        <v>0.69689999999999996</v>
      </c>
      <c r="T13" s="180">
        <v>0.66849999999999998</v>
      </c>
      <c r="U13" s="180">
        <v>0.6956</v>
      </c>
      <c r="V13" s="180">
        <v>0.62250000000000005</v>
      </c>
      <c r="W13" s="180">
        <v>0.6653</v>
      </c>
      <c r="X13" s="180">
        <v>0.56850000000000001</v>
      </c>
      <c r="Y13" s="180">
        <v>0.37269999999999998</v>
      </c>
      <c r="Z13" s="180">
        <v>0.49530000000000002</v>
      </c>
      <c r="AA13" s="180">
        <v>0.6139</v>
      </c>
      <c r="AB13" s="179"/>
      <c r="AC13" s="180">
        <v>0.69550000000000001</v>
      </c>
      <c r="AD13" s="180">
        <v>0.55530000000000002</v>
      </c>
      <c r="AE13" s="180">
        <v>0.73380000000000001</v>
      </c>
      <c r="AF13" s="180">
        <v>0.77849999999999997</v>
      </c>
      <c r="AG13" s="180">
        <v>0.80079999999999996</v>
      </c>
      <c r="AH13" s="180">
        <v>0.59119999999999995</v>
      </c>
      <c r="AI13" s="179"/>
      <c r="AJ13" s="180">
        <v>0.6603</v>
      </c>
      <c r="AK13" s="180">
        <v>0.8024</v>
      </c>
      <c r="AL13" s="180">
        <v>0.85370000000000001</v>
      </c>
      <c r="AM13" s="180">
        <v>0.88360000000000005</v>
      </c>
      <c r="AN13" s="180">
        <v>0.86960000000000004</v>
      </c>
      <c r="AO13" s="180">
        <v>0.84619999999999995</v>
      </c>
      <c r="AP13" s="179"/>
      <c r="AQ13" s="180">
        <f t="shared" ref="AQ13:BA13" si="7">AQ5</f>
        <v>0.88370000000000004</v>
      </c>
      <c r="AR13" s="180">
        <f t="shared" si="7"/>
        <v>0.85519999999999996</v>
      </c>
      <c r="AS13" s="180">
        <f t="shared" si="7"/>
        <v>0.84189999999999998</v>
      </c>
      <c r="AT13" s="180">
        <f t="shared" si="7"/>
        <v>0.88959999999999995</v>
      </c>
      <c r="AU13" s="180">
        <f t="shared" si="7"/>
        <v>0.879</v>
      </c>
      <c r="AV13" s="180">
        <f t="shared" si="7"/>
        <v>0.83989999999999998</v>
      </c>
      <c r="AW13" s="180">
        <f t="shared" si="7"/>
        <v>0.89090000000000003</v>
      </c>
      <c r="AX13" s="180">
        <f t="shared" si="7"/>
        <v>0.92349999999999999</v>
      </c>
      <c r="AY13" s="180">
        <f t="shared" si="7"/>
        <v>0.8931</v>
      </c>
      <c r="AZ13" s="180">
        <f t="shared" si="7"/>
        <v>0.87060000000000004</v>
      </c>
      <c r="BA13" s="181">
        <f t="shared" si="7"/>
        <v>0.87009999999999998</v>
      </c>
      <c r="BB13" s="182" t="s">
        <v>151</v>
      </c>
      <c r="BC13" s="183"/>
      <c r="BD13" s="183">
        <f>BD5</f>
        <v>0.86960000000000004</v>
      </c>
      <c r="BE13" s="183">
        <f>BE5</f>
        <v>0.87009999999999998</v>
      </c>
      <c r="BF13" s="183">
        <f>BF5</f>
        <v>0.9486</v>
      </c>
      <c r="BG13" s="183">
        <f t="shared" ref="BG13:BR13" si="8">BG5</f>
        <v>0.94840000000000002</v>
      </c>
      <c r="BH13" s="183">
        <f t="shared" si="8"/>
        <v>0.93220000000000003</v>
      </c>
      <c r="BI13" s="183">
        <f t="shared" si="8"/>
        <v>0.94489999999999996</v>
      </c>
      <c r="BJ13" s="183">
        <f t="shared" si="8"/>
        <v>0.96709999999999996</v>
      </c>
      <c r="BK13" s="183">
        <f t="shared" si="8"/>
        <v>0.97899999999999998</v>
      </c>
      <c r="BL13" s="183">
        <f t="shared" si="8"/>
        <v>0.97670000000000001</v>
      </c>
      <c r="BM13" s="183">
        <f t="shared" si="8"/>
        <v>0.98</v>
      </c>
      <c r="BN13" s="183">
        <f t="shared" si="8"/>
        <v>0.98599999999999999</v>
      </c>
      <c r="BO13" s="183">
        <f t="shared" si="8"/>
        <v>0.98509999999999998</v>
      </c>
      <c r="BP13" s="183">
        <f t="shared" si="8"/>
        <v>0.98080000000000001</v>
      </c>
      <c r="BQ13" s="183">
        <f t="shared" si="8"/>
        <v>0.99239999999999995</v>
      </c>
      <c r="BR13" s="183">
        <f t="shared" si="8"/>
        <v>0.99390000000000001</v>
      </c>
      <c r="BS13" s="184"/>
      <c r="BT13" s="184"/>
      <c r="BU13" s="184"/>
      <c r="BV13" s="184"/>
      <c r="BW13" s="184"/>
      <c r="BX13" s="184"/>
      <c r="BY13" s="184"/>
      <c r="BZ13" s="184"/>
      <c r="CA13" s="184"/>
      <c r="CB13" s="184"/>
      <c r="CC13" s="184"/>
      <c r="CD13" s="184"/>
      <c r="CE13" s="184"/>
      <c r="CF13" s="184"/>
      <c r="CG13" s="184"/>
      <c r="CH13" s="184"/>
      <c r="CI13" s="184"/>
      <c r="CJ13" s="184"/>
      <c r="CK13" s="184"/>
      <c r="CL13" s="184"/>
      <c r="CM13" s="184"/>
      <c r="CN13" s="184"/>
      <c r="CO13" s="184"/>
      <c r="CP13" s="184"/>
      <c r="CQ13" s="184"/>
      <c r="CR13" s="184"/>
      <c r="CS13" s="184"/>
      <c r="CT13" s="184"/>
      <c r="CU13" s="184"/>
      <c r="CV13" s="184"/>
      <c r="CW13" s="184"/>
      <c r="CX13" s="184"/>
      <c r="CY13" s="184"/>
      <c r="CZ13" s="184"/>
      <c r="DA13" s="184"/>
      <c r="DB13" s="184"/>
      <c r="DC13" s="184"/>
      <c r="DD13" s="184"/>
      <c r="DE13" s="184"/>
      <c r="DF13" s="184"/>
      <c r="DG13" s="184"/>
      <c r="DH13" s="184"/>
      <c r="DI13" s="184"/>
      <c r="DJ13" s="184"/>
      <c r="DK13" s="184"/>
      <c r="DL13" s="184"/>
      <c r="DM13" s="184"/>
      <c r="DN13" s="184"/>
      <c r="DO13" s="184"/>
      <c r="DP13" s="184"/>
      <c r="DQ13" s="184"/>
      <c r="DR13" s="184"/>
      <c r="DS13" s="184"/>
      <c r="DT13" s="184"/>
      <c r="DU13" s="184"/>
      <c r="DV13" s="184"/>
      <c r="DW13" s="184"/>
      <c r="DX13" s="184"/>
      <c r="DY13" s="184"/>
      <c r="DZ13" s="184"/>
      <c r="EA13" s="184"/>
      <c r="EB13" s="184"/>
      <c r="EC13" s="184"/>
      <c r="ED13" s="184"/>
      <c r="EE13" s="184"/>
      <c r="EF13" s="184"/>
      <c r="EG13" s="184"/>
      <c r="EH13" s="184"/>
      <c r="EI13" s="184"/>
      <c r="EJ13" s="184"/>
      <c r="EK13" s="184"/>
      <c r="EL13" s="184"/>
      <c r="EM13" s="184"/>
      <c r="EN13" s="184"/>
      <c r="EO13" s="184"/>
      <c r="EP13" s="184"/>
      <c r="EQ13" s="184"/>
      <c r="ER13" s="184"/>
      <c r="ES13" s="184"/>
      <c r="ET13" s="184"/>
      <c r="EU13" s="184"/>
      <c r="EV13" s="184"/>
      <c r="EW13" s="184"/>
      <c r="EX13" s="184"/>
      <c r="EY13" s="184"/>
      <c r="EZ13" s="184"/>
      <c r="FA13" s="184"/>
      <c r="FB13" s="184"/>
      <c r="FC13" s="184"/>
      <c r="FD13" s="184"/>
      <c r="FE13" s="184"/>
      <c r="FF13" s="184"/>
      <c r="FG13" s="184"/>
      <c r="FH13" s="184"/>
      <c r="FI13" s="184"/>
      <c r="FJ13" s="184"/>
      <c r="FK13" s="184"/>
      <c r="FL13" s="184"/>
      <c r="FM13" s="184"/>
      <c r="FN13" s="184"/>
      <c r="FO13" s="184"/>
      <c r="FP13" s="184"/>
      <c r="FQ13" s="184"/>
      <c r="FR13" s="184"/>
      <c r="FS13" s="184"/>
      <c r="FT13" s="184"/>
      <c r="FU13" s="184"/>
      <c r="FV13" s="184"/>
      <c r="FW13" s="184"/>
      <c r="FX13" s="184"/>
      <c r="FY13" s="184"/>
      <c r="FZ13" s="184"/>
      <c r="GA13" s="184"/>
      <c r="GB13" s="184"/>
      <c r="GC13" s="184"/>
      <c r="GD13" s="184"/>
      <c r="GE13" s="184"/>
      <c r="GF13" s="184"/>
      <c r="GG13" s="184"/>
      <c r="GH13" s="184"/>
      <c r="GI13" s="184"/>
      <c r="GJ13" s="184"/>
      <c r="GK13" s="184"/>
      <c r="GL13" s="184"/>
      <c r="GM13" s="184"/>
      <c r="GN13" s="184"/>
      <c r="GO13" s="184"/>
      <c r="GP13" s="184"/>
      <c r="GQ13" s="184"/>
      <c r="GR13" s="184"/>
      <c r="GS13" s="184"/>
      <c r="GT13" s="184"/>
      <c r="GU13" s="184"/>
      <c r="GV13" s="184"/>
      <c r="GW13" s="184"/>
      <c r="GX13" s="184"/>
      <c r="GY13" s="184"/>
      <c r="GZ13" s="184"/>
      <c r="HA13" s="184"/>
      <c r="HB13" s="184"/>
      <c r="HC13" s="184"/>
      <c r="HD13" s="184"/>
      <c r="HE13" s="184"/>
      <c r="HF13" s="184"/>
      <c r="HG13" s="184"/>
      <c r="HH13" s="184"/>
      <c r="HI13" s="184"/>
      <c r="HJ13" s="184"/>
      <c r="HK13" s="184"/>
      <c r="HL13" s="184"/>
      <c r="HM13" s="184"/>
      <c r="HN13" s="184"/>
      <c r="HO13" s="184"/>
      <c r="HP13" s="184"/>
      <c r="HQ13" s="184"/>
      <c r="HR13" s="184"/>
      <c r="HS13" s="184"/>
      <c r="HT13" s="184"/>
      <c r="HU13" s="184"/>
      <c r="HV13" s="184"/>
      <c r="HW13" s="184"/>
      <c r="HX13" s="184"/>
      <c r="HY13" s="184"/>
      <c r="HZ13" s="184"/>
      <c r="IA13" s="184"/>
      <c r="IB13" s="184"/>
      <c r="IC13" s="184"/>
      <c r="ID13" s="184"/>
      <c r="IE13" s="184"/>
      <c r="IF13" s="184"/>
      <c r="IG13" s="184"/>
      <c r="IH13" s="184"/>
      <c r="II13" s="184"/>
      <c r="IJ13" s="184"/>
      <c r="IK13" s="184"/>
      <c r="IL13" s="184"/>
      <c r="IM13" s="184"/>
      <c r="IN13" s="184"/>
      <c r="IO13" s="184"/>
      <c r="IP13" s="184"/>
      <c r="IQ13" s="184"/>
      <c r="IR13" s="184"/>
      <c r="IS13" s="184"/>
      <c r="IT13" s="184"/>
      <c r="IU13" s="184"/>
      <c r="IV13" s="184"/>
    </row>
    <row r="14" spans="1:256" s="193" customFormat="1" x14ac:dyDescent="0.2">
      <c r="A14" s="186" t="s">
        <v>152</v>
      </c>
      <c r="B14" s="187"/>
      <c r="C14" s="188">
        <v>0</v>
      </c>
      <c r="D14" s="188">
        <v>0</v>
      </c>
      <c r="E14" s="188">
        <v>0</v>
      </c>
      <c r="F14" s="188">
        <v>0</v>
      </c>
      <c r="G14" s="188">
        <v>0</v>
      </c>
      <c r="H14" s="188">
        <v>0</v>
      </c>
      <c r="I14" s="188">
        <v>0</v>
      </c>
      <c r="J14" s="188">
        <v>1</v>
      </c>
      <c r="K14" s="188">
        <v>0.95</v>
      </c>
      <c r="L14" s="188">
        <v>3.17</v>
      </c>
      <c r="M14" s="188">
        <v>2.95</v>
      </c>
      <c r="N14" s="188">
        <v>3.22</v>
      </c>
      <c r="O14" s="187"/>
      <c r="P14" s="188">
        <v>2.37</v>
      </c>
      <c r="Q14" s="188">
        <v>2.91</v>
      </c>
      <c r="R14" s="188">
        <v>6.06</v>
      </c>
      <c r="S14" s="188">
        <v>6.27</v>
      </c>
      <c r="T14" s="188">
        <v>5.89</v>
      </c>
      <c r="U14" s="188">
        <v>6.25</v>
      </c>
      <c r="V14" s="188">
        <v>5.51</v>
      </c>
      <c r="W14" s="188">
        <v>4.29</v>
      </c>
      <c r="X14" s="188">
        <v>3.63</v>
      </c>
      <c r="Y14" s="188">
        <v>2.83</v>
      </c>
      <c r="Z14" s="188">
        <v>3.91</v>
      </c>
      <c r="AA14" s="188">
        <v>4</v>
      </c>
      <c r="AB14" s="187"/>
      <c r="AC14" s="188">
        <v>3.46</v>
      </c>
      <c r="AD14" s="188">
        <v>5.15</v>
      </c>
      <c r="AE14" s="188">
        <v>3.49</v>
      </c>
      <c r="AF14" s="188">
        <v>3.72</v>
      </c>
      <c r="AG14" s="188">
        <v>3.8</v>
      </c>
      <c r="AH14" s="188">
        <v>4.46</v>
      </c>
      <c r="AI14" s="187"/>
      <c r="AJ14" s="188">
        <v>4.1100000000000003</v>
      </c>
      <c r="AK14" s="188">
        <v>3.74</v>
      </c>
      <c r="AL14" s="188">
        <v>4.0599999999999996</v>
      </c>
      <c r="AM14" s="188">
        <v>3.91</v>
      </c>
      <c r="AN14" s="188">
        <v>4.16</v>
      </c>
      <c r="AO14" s="188">
        <v>4.42</v>
      </c>
      <c r="AP14" s="187"/>
      <c r="AQ14" s="188">
        <f t="shared" ref="AQ14:BA14" si="9">AQ8</f>
        <v>4.2699999999999996</v>
      </c>
      <c r="AR14" s="188">
        <f t="shared" si="9"/>
        <v>4.22</v>
      </c>
      <c r="AS14" s="188">
        <f t="shared" si="9"/>
        <v>3.93</v>
      </c>
      <c r="AT14" s="188">
        <f t="shared" si="9"/>
        <v>4.76</v>
      </c>
      <c r="AU14" s="188">
        <f t="shared" si="9"/>
        <v>4.6399999999999997</v>
      </c>
      <c r="AV14" s="188">
        <f t="shared" si="9"/>
        <v>4.6500000000000004</v>
      </c>
      <c r="AW14" s="188">
        <f t="shared" si="9"/>
        <v>4.7</v>
      </c>
      <c r="AX14" s="188">
        <f t="shared" si="9"/>
        <v>4.1900000000000004</v>
      </c>
      <c r="AY14" s="188">
        <f t="shared" si="9"/>
        <v>4.16</v>
      </c>
      <c r="AZ14" s="188">
        <f t="shared" si="9"/>
        <v>5.0199999999999996</v>
      </c>
      <c r="BA14" s="189">
        <f t="shared" si="9"/>
        <v>4.59</v>
      </c>
      <c r="BB14" s="190" t="s">
        <v>152</v>
      </c>
      <c r="BC14" s="191"/>
      <c r="BD14" s="191">
        <f>BD8</f>
        <v>4.24</v>
      </c>
      <c r="BE14" s="191">
        <f>BE8</f>
        <v>4.59</v>
      </c>
      <c r="BF14" s="191">
        <f>BF8</f>
        <v>4.7</v>
      </c>
      <c r="BG14" s="191">
        <f t="shared" ref="BG14:BR14" si="10">BG8</f>
        <v>3.93</v>
      </c>
      <c r="BH14" s="191">
        <f t="shared" si="10"/>
        <v>4.1399999999999997</v>
      </c>
      <c r="BI14" s="191">
        <f t="shared" si="10"/>
        <v>3.84</v>
      </c>
      <c r="BJ14" s="191">
        <f t="shared" si="10"/>
        <v>4.3899999999999997</v>
      </c>
      <c r="BK14" s="191">
        <f t="shared" si="10"/>
        <v>4.59</v>
      </c>
      <c r="BL14" s="191">
        <f t="shared" si="10"/>
        <v>4.22</v>
      </c>
      <c r="BM14" s="191">
        <f t="shared" si="10"/>
        <v>4.1100000000000003</v>
      </c>
      <c r="BN14" s="191">
        <f t="shared" si="10"/>
        <v>3.84</v>
      </c>
      <c r="BO14" s="191">
        <f t="shared" si="10"/>
        <v>3.53</v>
      </c>
      <c r="BP14" s="191">
        <f t="shared" si="10"/>
        <v>3.72</v>
      </c>
      <c r="BQ14" s="191">
        <f t="shared" si="10"/>
        <v>4.38</v>
      </c>
      <c r="BR14" s="191">
        <f t="shared" si="10"/>
        <v>4.43</v>
      </c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  <c r="CE14" s="192"/>
      <c r="CF14" s="192"/>
      <c r="CG14" s="192"/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92"/>
      <c r="DA14" s="192"/>
      <c r="DB14" s="192"/>
      <c r="DC14" s="192"/>
      <c r="DD14" s="192"/>
      <c r="DE14" s="192"/>
      <c r="DF14" s="192"/>
      <c r="DG14" s="192"/>
      <c r="DH14" s="192"/>
      <c r="DI14" s="192"/>
      <c r="DJ14" s="192"/>
      <c r="DK14" s="192"/>
      <c r="DL14" s="192"/>
      <c r="DM14" s="192"/>
      <c r="DN14" s="192"/>
      <c r="DO14" s="192"/>
      <c r="DP14" s="192"/>
      <c r="DQ14" s="192"/>
      <c r="DR14" s="192"/>
      <c r="DS14" s="192"/>
      <c r="DT14" s="192"/>
      <c r="DU14" s="192"/>
      <c r="DV14" s="192"/>
      <c r="DW14" s="192"/>
      <c r="DX14" s="192"/>
      <c r="DY14" s="192"/>
      <c r="DZ14" s="192"/>
      <c r="EA14" s="192"/>
      <c r="EB14" s="192"/>
      <c r="EC14" s="192"/>
      <c r="ED14" s="192"/>
      <c r="EE14" s="192"/>
      <c r="EF14" s="192"/>
      <c r="EG14" s="192"/>
      <c r="EH14" s="192"/>
      <c r="EI14" s="192"/>
      <c r="EJ14" s="192"/>
      <c r="EK14" s="192"/>
      <c r="EL14" s="192"/>
      <c r="EM14" s="192"/>
      <c r="EN14" s="192"/>
      <c r="EO14" s="192"/>
      <c r="EP14" s="192"/>
      <c r="EQ14" s="192"/>
      <c r="ER14" s="192"/>
      <c r="ES14" s="192"/>
      <c r="ET14" s="192"/>
      <c r="EU14" s="192"/>
      <c r="EV14" s="192"/>
      <c r="EW14" s="192"/>
      <c r="EX14" s="192"/>
      <c r="EY14" s="192"/>
      <c r="EZ14" s="192"/>
      <c r="FA14" s="192"/>
      <c r="FB14" s="192"/>
      <c r="FC14" s="192"/>
      <c r="FD14" s="192"/>
      <c r="FE14" s="192"/>
      <c r="FF14" s="192"/>
      <c r="FG14" s="192"/>
      <c r="FH14" s="192"/>
      <c r="FI14" s="192"/>
      <c r="FJ14" s="192"/>
      <c r="FK14" s="192"/>
      <c r="FL14" s="192"/>
      <c r="FM14" s="192"/>
      <c r="FN14" s="192"/>
      <c r="FO14" s="192"/>
      <c r="FP14" s="192"/>
      <c r="FQ14" s="192"/>
      <c r="FR14" s="192"/>
      <c r="FS14" s="192"/>
      <c r="FT14" s="192"/>
      <c r="FU14" s="192"/>
      <c r="FV14" s="192"/>
      <c r="FW14" s="192"/>
      <c r="FX14" s="192"/>
      <c r="FY14" s="192"/>
      <c r="FZ14" s="192"/>
      <c r="GA14" s="192"/>
      <c r="GB14" s="192"/>
      <c r="GC14" s="192"/>
      <c r="GD14" s="192"/>
      <c r="GE14" s="192"/>
      <c r="GF14" s="192"/>
      <c r="GG14" s="192"/>
      <c r="GH14" s="192"/>
      <c r="GI14" s="192"/>
      <c r="GJ14" s="192"/>
      <c r="GK14" s="192"/>
      <c r="GL14" s="192"/>
      <c r="GM14" s="192"/>
      <c r="GN14" s="192"/>
      <c r="GO14" s="192"/>
      <c r="GP14" s="192"/>
      <c r="GQ14" s="192"/>
      <c r="GR14" s="192"/>
      <c r="GS14" s="192"/>
      <c r="GT14" s="192"/>
      <c r="GU14" s="192"/>
      <c r="GV14" s="192"/>
      <c r="GW14" s="192"/>
      <c r="GX14" s="192"/>
      <c r="GY14" s="192"/>
      <c r="GZ14" s="192"/>
      <c r="HA14" s="192"/>
      <c r="HB14" s="192"/>
      <c r="HC14" s="192"/>
      <c r="HD14" s="192"/>
      <c r="HE14" s="192"/>
      <c r="HF14" s="192"/>
      <c r="HG14" s="192"/>
      <c r="HH14" s="192"/>
      <c r="HI14" s="192"/>
      <c r="HJ14" s="192"/>
      <c r="HK14" s="192"/>
      <c r="HL14" s="192"/>
      <c r="HM14" s="192"/>
      <c r="HN14" s="192"/>
      <c r="HO14" s="192"/>
      <c r="HP14" s="192"/>
      <c r="HQ14" s="192"/>
      <c r="HR14" s="192"/>
      <c r="HS14" s="192"/>
      <c r="HT14" s="192"/>
      <c r="HU14" s="192"/>
      <c r="HV14" s="192"/>
      <c r="HW14" s="192"/>
      <c r="HX14" s="192"/>
      <c r="HY14" s="192"/>
      <c r="HZ14" s="192"/>
      <c r="IA14" s="192"/>
      <c r="IB14" s="192"/>
      <c r="IC14" s="192"/>
      <c r="ID14" s="192"/>
      <c r="IE14" s="192"/>
      <c r="IF14" s="192"/>
      <c r="IG14" s="192"/>
      <c r="IH14" s="192"/>
      <c r="II14" s="192"/>
      <c r="IJ14" s="192"/>
      <c r="IK14" s="192"/>
      <c r="IL14" s="192"/>
      <c r="IM14" s="192"/>
      <c r="IN14" s="192"/>
      <c r="IO14" s="192"/>
      <c r="IP14" s="192"/>
      <c r="IQ14" s="192"/>
      <c r="IR14" s="192"/>
      <c r="IS14" s="192"/>
      <c r="IT14" s="192"/>
      <c r="IU14" s="192"/>
      <c r="IV14" s="192"/>
    </row>
    <row r="15" spans="1:256" s="158" customFormat="1" ht="25.5" x14ac:dyDescent="0.25">
      <c r="A15" s="194" t="s">
        <v>153</v>
      </c>
      <c r="B15" s="195" t="s">
        <v>154</v>
      </c>
      <c r="C15" s="196">
        <v>0</v>
      </c>
      <c r="D15" s="196">
        <v>0</v>
      </c>
      <c r="E15" s="196">
        <v>0</v>
      </c>
      <c r="F15" s="196">
        <v>0</v>
      </c>
      <c r="G15" s="196">
        <v>0</v>
      </c>
      <c r="H15" s="196">
        <v>0</v>
      </c>
      <c r="I15" s="196">
        <v>0</v>
      </c>
      <c r="J15" s="196">
        <v>0</v>
      </c>
      <c r="K15" s="196">
        <v>0</v>
      </c>
      <c r="L15" s="196">
        <v>0</v>
      </c>
      <c r="M15" s="196">
        <v>0</v>
      </c>
      <c r="N15" s="196">
        <v>0</v>
      </c>
      <c r="O15" s="195" t="s">
        <v>154</v>
      </c>
      <c r="P15" s="196">
        <v>1.201923076923077E-2</v>
      </c>
      <c r="Q15" s="196">
        <v>1.834862385321101E-2</v>
      </c>
      <c r="R15" s="196">
        <v>4.736842105263158E-2</v>
      </c>
      <c r="S15" s="196">
        <v>0</v>
      </c>
      <c r="T15" s="196">
        <v>3.6842105263157891E-2</v>
      </c>
      <c r="U15" s="196">
        <v>1.0638297872340425E-2</v>
      </c>
      <c r="V15" s="196">
        <v>5.5555555555555558E-3</v>
      </c>
      <c r="W15" s="196">
        <v>0</v>
      </c>
      <c r="X15" s="196">
        <v>1.1450381679389313E-2</v>
      </c>
      <c r="Y15" s="196">
        <v>4.5454545454545452E-3</v>
      </c>
      <c r="Z15" s="196">
        <v>3.1746031746031744E-2</v>
      </c>
      <c r="AA15" s="196">
        <v>4.6692607003891051E-2</v>
      </c>
      <c r="AB15" s="195" t="s">
        <v>154</v>
      </c>
      <c r="AC15" s="196">
        <v>2.5423728813559324E-2</v>
      </c>
      <c r="AD15" s="196">
        <v>6.6225165562913907E-3</v>
      </c>
      <c r="AE15" s="196">
        <v>1.8867924528301886E-2</v>
      </c>
      <c r="AF15" s="196">
        <v>3.8860103626943004E-2</v>
      </c>
      <c r="AG15" s="196">
        <v>7.7306733167082295E-2</v>
      </c>
      <c r="AH15" s="196">
        <v>2.7450980392156862E-2</v>
      </c>
      <c r="AI15" s="195" t="s">
        <v>155</v>
      </c>
      <c r="AJ15" s="196">
        <v>4.142011834319527E-2</v>
      </c>
      <c r="AK15" s="196">
        <v>4.0449438202247189E-2</v>
      </c>
      <c r="AL15" s="196">
        <v>2.2727272727272728E-2</v>
      </c>
      <c r="AM15" s="196">
        <v>2.771362586605081E-2</v>
      </c>
      <c r="AN15" s="196">
        <v>3.0303030303030304E-2</v>
      </c>
      <c r="AO15" s="196">
        <v>2.1428571428571429E-2</v>
      </c>
      <c r="AP15" s="195" t="s">
        <v>155</v>
      </c>
      <c r="AQ15" s="196">
        <f t="shared" ref="AQ15:BA15" si="11">IFERROR((AQ16/AQ17),0)</f>
        <v>4.4444444444444446E-2</v>
      </c>
      <c r="AR15" s="196">
        <f t="shared" si="11"/>
        <v>3.9900249376558602E-2</v>
      </c>
      <c r="AS15" s="196">
        <f t="shared" si="11"/>
        <v>2.9345372460496615E-2</v>
      </c>
      <c r="AT15" s="196">
        <f t="shared" si="11"/>
        <v>4.5112781954887216E-2</v>
      </c>
      <c r="AU15" s="196">
        <f t="shared" si="11"/>
        <v>2.5000000000000001E-2</v>
      </c>
      <c r="AV15" s="196">
        <f t="shared" si="11"/>
        <v>5.2631578947368418E-2</v>
      </c>
      <c r="AW15" s="196">
        <f t="shared" si="11"/>
        <v>2.4390243902439025E-2</v>
      </c>
      <c r="AX15" s="196">
        <f t="shared" si="11"/>
        <v>1.4675052410901468E-2</v>
      </c>
      <c r="AY15" s="196">
        <f t="shared" si="11"/>
        <v>1.9417475728155338E-2</v>
      </c>
      <c r="AZ15" s="196">
        <f t="shared" si="11"/>
        <v>1.015228426395939E-2</v>
      </c>
      <c r="BA15" s="196">
        <f t="shared" si="11"/>
        <v>1.6771488469601678E-2</v>
      </c>
      <c r="BB15" s="197" t="s">
        <v>156</v>
      </c>
      <c r="BC15" s="154" t="s">
        <v>157</v>
      </c>
      <c r="BD15" s="155">
        <f t="shared" ref="BD15:BR15" si="12">IFERROR(ROUND((BD16/BD17),4),0)</f>
        <v>1.43E-2</v>
      </c>
      <c r="BE15" s="155">
        <f t="shared" si="12"/>
        <v>1.6799999999999999E-2</v>
      </c>
      <c r="BF15" s="155">
        <f t="shared" si="12"/>
        <v>4.1099999999999998E-2</v>
      </c>
      <c r="BG15" s="155">
        <f t="shared" si="12"/>
        <v>1.7399999999999999E-2</v>
      </c>
      <c r="BH15" s="155">
        <f t="shared" si="12"/>
        <v>1.54E-2</v>
      </c>
      <c r="BI15" s="155">
        <f t="shared" si="12"/>
        <v>1.67E-2</v>
      </c>
      <c r="BJ15" s="155">
        <f t="shared" si="12"/>
        <v>1.34E-2</v>
      </c>
      <c r="BK15" s="155">
        <f t="shared" si="12"/>
        <v>8.2000000000000007E-3</v>
      </c>
      <c r="BL15" s="155">
        <f t="shared" si="12"/>
        <v>1.2800000000000001E-2</v>
      </c>
      <c r="BM15" s="155">
        <f t="shared" si="12"/>
        <v>1.2999999999999999E-2</v>
      </c>
      <c r="BN15" s="155">
        <f t="shared" si="12"/>
        <v>1.2699999999999999E-2</v>
      </c>
      <c r="BO15" s="155">
        <f t="shared" si="12"/>
        <v>1.67E-2</v>
      </c>
      <c r="BP15" s="155">
        <f t="shared" si="12"/>
        <v>1.4E-2</v>
      </c>
      <c r="BQ15" s="155">
        <f t="shared" si="12"/>
        <v>2.8799999999999999E-2</v>
      </c>
      <c r="BR15" s="155">
        <f t="shared" si="12"/>
        <v>2.1600000000000001E-2</v>
      </c>
    </row>
    <row r="16" spans="1:256" ht="25.5" x14ac:dyDescent="0.25">
      <c r="A16" s="198" t="s">
        <v>158</v>
      </c>
      <c r="B16" s="199"/>
      <c r="C16" s="160">
        <v>0</v>
      </c>
      <c r="D16" s="160">
        <v>0</v>
      </c>
      <c r="E16" s="160">
        <v>0</v>
      </c>
      <c r="F16" s="160">
        <v>0</v>
      </c>
      <c r="G16" s="160">
        <v>0</v>
      </c>
      <c r="H16" s="160">
        <v>0</v>
      </c>
      <c r="I16" s="160">
        <v>0</v>
      </c>
      <c r="J16" s="160">
        <v>0</v>
      </c>
      <c r="K16" s="160">
        <v>0</v>
      </c>
      <c r="L16" s="160">
        <v>0</v>
      </c>
      <c r="M16" s="160">
        <v>0</v>
      </c>
      <c r="N16" s="160">
        <v>0</v>
      </c>
      <c r="O16" s="199"/>
      <c r="P16" s="160">
        <v>5</v>
      </c>
      <c r="Q16" s="160">
        <v>6</v>
      </c>
      <c r="R16" s="160">
        <v>9</v>
      </c>
      <c r="S16" s="160">
        <v>0</v>
      </c>
      <c r="T16" s="160">
        <v>7</v>
      </c>
      <c r="U16" s="160">
        <v>2</v>
      </c>
      <c r="V16" s="160">
        <v>1</v>
      </c>
      <c r="W16" s="160">
        <v>0</v>
      </c>
      <c r="X16" s="160">
        <v>3</v>
      </c>
      <c r="Y16" s="160">
        <v>1</v>
      </c>
      <c r="Z16" s="160">
        <v>8</v>
      </c>
      <c r="AA16" s="160">
        <v>12</v>
      </c>
      <c r="AB16" s="199"/>
      <c r="AC16" s="160">
        <v>9</v>
      </c>
      <c r="AD16" s="160">
        <v>1</v>
      </c>
      <c r="AE16" s="160">
        <v>8</v>
      </c>
      <c r="AF16" s="160">
        <v>15</v>
      </c>
      <c r="AG16" s="160">
        <v>31</v>
      </c>
      <c r="AH16" s="160">
        <v>7</v>
      </c>
      <c r="AI16" s="199"/>
      <c r="AJ16" s="160">
        <v>14</v>
      </c>
      <c r="AK16" s="160">
        <v>18</v>
      </c>
      <c r="AL16" s="160">
        <v>9</v>
      </c>
      <c r="AM16" s="160">
        <v>12</v>
      </c>
      <c r="AN16" s="160">
        <v>12</v>
      </c>
      <c r="AO16" s="160">
        <v>9</v>
      </c>
      <c r="AP16" s="199"/>
      <c r="AQ16" s="160">
        <v>20</v>
      </c>
      <c r="AR16" s="160">
        <v>16</v>
      </c>
      <c r="AS16" s="160">
        <v>13</v>
      </c>
      <c r="AT16" s="160">
        <v>18</v>
      </c>
      <c r="AU16" s="160">
        <v>11</v>
      </c>
      <c r="AV16" s="160">
        <v>21</v>
      </c>
      <c r="AW16" s="160">
        <v>10</v>
      </c>
      <c r="AX16" s="160">
        <v>7</v>
      </c>
      <c r="AY16" s="160">
        <v>8</v>
      </c>
      <c r="AZ16" s="160">
        <v>2</v>
      </c>
      <c r="BA16" s="160">
        <v>8</v>
      </c>
      <c r="BB16" s="198" t="s">
        <v>159</v>
      </c>
      <c r="BC16" s="199"/>
      <c r="BD16" s="160">
        <v>4</v>
      </c>
      <c r="BE16" s="160">
        <f>BA16</f>
        <v>8</v>
      </c>
      <c r="BF16" s="160">
        <v>14</v>
      </c>
      <c r="BG16" s="160">
        <v>7</v>
      </c>
      <c r="BH16" s="160">
        <v>6</v>
      </c>
      <c r="BI16" s="160">
        <v>6</v>
      </c>
      <c r="BJ16" s="160">
        <v>5</v>
      </c>
      <c r="BK16" s="160">
        <v>3</v>
      </c>
      <c r="BL16" s="160">
        <v>5</v>
      </c>
      <c r="BM16" s="160">
        <v>5</v>
      </c>
      <c r="BN16" s="160">
        <v>6</v>
      </c>
      <c r="BO16" s="160">
        <v>8</v>
      </c>
      <c r="BP16" s="160">
        <v>6</v>
      </c>
      <c r="BQ16" s="160">
        <v>11</v>
      </c>
      <c r="BR16" s="160">
        <v>8</v>
      </c>
    </row>
    <row r="17" spans="1:256" x14ac:dyDescent="0.25">
      <c r="A17" s="198" t="s">
        <v>160</v>
      </c>
      <c r="B17" s="199"/>
      <c r="C17" s="200">
        <v>0</v>
      </c>
      <c r="D17" s="200">
        <v>0</v>
      </c>
      <c r="E17" s="200">
        <v>0</v>
      </c>
      <c r="F17" s="200">
        <v>0</v>
      </c>
      <c r="G17" s="200">
        <v>0</v>
      </c>
      <c r="H17" s="200">
        <v>0</v>
      </c>
      <c r="I17" s="200">
        <v>0</v>
      </c>
      <c r="J17" s="200">
        <v>0</v>
      </c>
      <c r="K17" s="200">
        <v>0</v>
      </c>
      <c r="L17" s="200">
        <v>171</v>
      </c>
      <c r="M17" s="200">
        <v>144</v>
      </c>
      <c r="N17" s="200">
        <v>223</v>
      </c>
      <c r="O17" s="199"/>
      <c r="P17" s="200">
        <v>416</v>
      </c>
      <c r="Q17" s="200">
        <v>327</v>
      </c>
      <c r="R17" s="200">
        <v>190</v>
      </c>
      <c r="S17" s="200">
        <v>175</v>
      </c>
      <c r="T17" s="200">
        <v>190</v>
      </c>
      <c r="U17" s="200">
        <v>188</v>
      </c>
      <c r="V17" s="200">
        <v>180</v>
      </c>
      <c r="W17" s="200">
        <v>269</v>
      </c>
      <c r="X17" s="200">
        <v>262</v>
      </c>
      <c r="Y17" s="200">
        <v>220</v>
      </c>
      <c r="Z17" s="200">
        <v>252</v>
      </c>
      <c r="AA17" s="200">
        <v>257</v>
      </c>
      <c r="AB17" s="199"/>
      <c r="AC17" s="200">
        <v>354</v>
      </c>
      <c r="AD17" s="200">
        <v>151</v>
      </c>
      <c r="AE17" s="200">
        <v>424</v>
      </c>
      <c r="AF17" s="200">
        <v>386</v>
      </c>
      <c r="AG17" s="200">
        <v>401</v>
      </c>
      <c r="AH17" s="200">
        <v>255</v>
      </c>
      <c r="AI17" s="199"/>
      <c r="AJ17" s="160">
        <v>338</v>
      </c>
      <c r="AK17" s="160">
        <v>445</v>
      </c>
      <c r="AL17" s="160">
        <v>396</v>
      </c>
      <c r="AM17" s="160">
        <v>433</v>
      </c>
      <c r="AN17" s="160">
        <v>396</v>
      </c>
      <c r="AO17" s="160">
        <v>420</v>
      </c>
      <c r="AP17" s="199"/>
      <c r="AQ17" s="160">
        <v>450</v>
      </c>
      <c r="AR17" s="160">
        <v>401</v>
      </c>
      <c r="AS17" s="160">
        <v>443</v>
      </c>
      <c r="AT17" s="160">
        <v>399</v>
      </c>
      <c r="AU17" s="160">
        <v>440</v>
      </c>
      <c r="AV17" s="160">
        <v>399</v>
      </c>
      <c r="AW17" s="160">
        <v>410</v>
      </c>
      <c r="AX17" s="160">
        <v>477</v>
      </c>
      <c r="AY17" s="160">
        <v>412</v>
      </c>
      <c r="AZ17" s="160">
        <v>197</v>
      </c>
      <c r="BA17" s="160">
        <v>477</v>
      </c>
      <c r="BB17" s="198" t="s">
        <v>160</v>
      </c>
      <c r="BC17" s="199"/>
      <c r="BD17" s="160">
        <f>BA17-AZ17</f>
        <v>280</v>
      </c>
      <c r="BE17" s="160">
        <f>BA17</f>
        <v>477</v>
      </c>
      <c r="BF17" s="160">
        <v>341</v>
      </c>
      <c r="BG17" s="160">
        <v>403</v>
      </c>
      <c r="BH17" s="160">
        <v>390</v>
      </c>
      <c r="BI17" s="160">
        <v>359</v>
      </c>
      <c r="BJ17" s="160">
        <v>373</v>
      </c>
      <c r="BK17" s="160">
        <v>364</v>
      </c>
      <c r="BL17" s="160">
        <v>391</v>
      </c>
      <c r="BM17" s="160">
        <v>386</v>
      </c>
      <c r="BN17" s="160">
        <v>471</v>
      </c>
      <c r="BO17" s="160">
        <v>480</v>
      </c>
      <c r="BP17" s="160">
        <v>428</v>
      </c>
      <c r="BQ17" s="160">
        <v>382</v>
      </c>
      <c r="BR17" s="160">
        <v>371</v>
      </c>
    </row>
    <row r="18" spans="1:256" s="185" customFormat="1" ht="25.5" x14ac:dyDescent="0.2">
      <c r="A18" s="201" t="s">
        <v>161</v>
      </c>
      <c r="B18" s="202" t="s">
        <v>162</v>
      </c>
      <c r="C18" s="196">
        <v>0</v>
      </c>
      <c r="D18" s="196">
        <v>0</v>
      </c>
      <c r="E18" s="196">
        <v>0</v>
      </c>
      <c r="F18" s="196">
        <v>0</v>
      </c>
      <c r="G18" s="196">
        <v>0</v>
      </c>
      <c r="H18" s="196">
        <v>0</v>
      </c>
      <c r="I18" s="196">
        <v>0</v>
      </c>
      <c r="J18" s="196">
        <v>0</v>
      </c>
      <c r="K18" s="196">
        <v>0</v>
      </c>
      <c r="L18" s="196">
        <v>0</v>
      </c>
      <c r="M18" s="196">
        <v>0</v>
      </c>
      <c r="N18" s="196">
        <v>0</v>
      </c>
      <c r="O18" s="202" t="s">
        <v>162</v>
      </c>
      <c r="P18" s="196">
        <v>0</v>
      </c>
      <c r="Q18" s="196">
        <v>0</v>
      </c>
      <c r="R18" s="196">
        <v>0</v>
      </c>
      <c r="S18" s="196">
        <v>0</v>
      </c>
      <c r="T18" s="196">
        <v>0</v>
      </c>
      <c r="U18" s="196">
        <v>0</v>
      </c>
      <c r="V18" s="196">
        <v>0</v>
      </c>
      <c r="W18" s="196">
        <v>0</v>
      </c>
      <c r="X18" s="196">
        <v>0</v>
      </c>
      <c r="Y18" s="196">
        <v>0</v>
      </c>
      <c r="Z18" s="196">
        <v>0</v>
      </c>
      <c r="AA18" s="196">
        <v>1.8867924528301886E-2</v>
      </c>
      <c r="AB18" s="202" t="s">
        <v>162</v>
      </c>
      <c r="AC18" s="196">
        <v>1.9607843137254902E-2</v>
      </c>
      <c r="AD18" s="196">
        <v>2.7777777777777776E-2</v>
      </c>
      <c r="AE18" s="196">
        <v>2.5000000000000001E-2</v>
      </c>
      <c r="AF18" s="196">
        <v>0</v>
      </c>
      <c r="AG18" s="196">
        <v>2.3255813953488372E-2</v>
      </c>
      <c r="AH18" s="196">
        <v>2.2222222222222223E-2</v>
      </c>
      <c r="AI18" s="202" t="s">
        <v>163</v>
      </c>
      <c r="AJ18" s="196">
        <v>0</v>
      </c>
      <c r="AK18" s="196">
        <v>0</v>
      </c>
      <c r="AL18" s="196">
        <v>0</v>
      </c>
      <c r="AM18" s="196">
        <v>0</v>
      </c>
      <c r="AN18" s="196">
        <v>0</v>
      </c>
      <c r="AO18" s="203">
        <v>5.128205128205128E-2</v>
      </c>
      <c r="AP18" s="202" t="s">
        <v>163</v>
      </c>
      <c r="AQ18" s="203">
        <f t="shared" ref="AQ18:BA18" si="13">IFERROR(AQ19/AQ20,0)</f>
        <v>0</v>
      </c>
      <c r="AR18" s="203">
        <f t="shared" si="13"/>
        <v>0</v>
      </c>
      <c r="AS18" s="203">
        <f t="shared" si="13"/>
        <v>0</v>
      </c>
      <c r="AT18" s="203">
        <f t="shared" si="13"/>
        <v>0</v>
      </c>
      <c r="AU18" s="203">
        <f t="shared" si="13"/>
        <v>2.3255813953488372E-2</v>
      </c>
      <c r="AV18" s="203">
        <f t="shared" si="13"/>
        <v>2.4390243902439025E-2</v>
      </c>
      <c r="AW18" s="196">
        <f t="shared" si="13"/>
        <v>2.5000000000000001E-2</v>
      </c>
      <c r="AX18" s="196">
        <f t="shared" si="13"/>
        <v>2.9411764705882353E-2</v>
      </c>
      <c r="AY18" s="203">
        <v>0</v>
      </c>
      <c r="AZ18" s="203">
        <f>IFERROR(AZ19/AZ20,0)</f>
        <v>0</v>
      </c>
      <c r="BA18" s="203">
        <f t="shared" si="13"/>
        <v>0</v>
      </c>
      <c r="BB18" s="204" t="s">
        <v>164</v>
      </c>
      <c r="BC18" s="155" t="s">
        <v>163</v>
      </c>
      <c r="BD18" s="155">
        <f t="shared" ref="BD18:BR18" si="14">IFERROR(ROUND((BD19/BD20),4),0)</f>
        <v>0</v>
      </c>
      <c r="BE18" s="155">
        <f t="shared" si="14"/>
        <v>0</v>
      </c>
      <c r="BF18" s="155">
        <f t="shared" si="14"/>
        <v>0.02</v>
      </c>
      <c r="BG18" s="155">
        <f t="shared" si="14"/>
        <v>0</v>
      </c>
      <c r="BH18" s="155">
        <f t="shared" si="14"/>
        <v>1.89E-2</v>
      </c>
      <c r="BI18" s="155">
        <f t="shared" si="14"/>
        <v>0</v>
      </c>
      <c r="BJ18" s="155">
        <f t="shared" si="14"/>
        <v>0</v>
      </c>
      <c r="BK18" s="155">
        <f t="shared" si="14"/>
        <v>0</v>
      </c>
      <c r="BL18" s="155">
        <f t="shared" si="14"/>
        <v>4.0800000000000003E-2</v>
      </c>
      <c r="BM18" s="155">
        <f t="shared" si="14"/>
        <v>2.0799999999999999E-2</v>
      </c>
      <c r="BN18" s="155">
        <f t="shared" si="14"/>
        <v>0</v>
      </c>
      <c r="BO18" s="155">
        <f t="shared" si="14"/>
        <v>0</v>
      </c>
      <c r="BP18" s="155">
        <f t="shared" si="14"/>
        <v>2.1299999999999999E-2</v>
      </c>
      <c r="BQ18" s="155">
        <f t="shared" si="14"/>
        <v>1.9599999999999999E-2</v>
      </c>
      <c r="BR18" s="155">
        <f t="shared" si="14"/>
        <v>0</v>
      </c>
      <c r="BS18" s="184"/>
      <c r="BT18" s="184"/>
      <c r="BU18" s="184"/>
      <c r="BV18" s="184"/>
      <c r="BW18" s="184"/>
      <c r="BX18" s="184"/>
      <c r="BY18" s="184"/>
      <c r="BZ18" s="184"/>
      <c r="CA18" s="184"/>
      <c r="CB18" s="184"/>
      <c r="CC18" s="184"/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  <c r="CN18" s="184"/>
      <c r="CO18" s="184"/>
      <c r="CP18" s="184"/>
      <c r="CQ18" s="184"/>
      <c r="CR18" s="184"/>
      <c r="CS18" s="184"/>
      <c r="CT18" s="184"/>
      <c r="CU18" s="184"/>
      <c r="CV18" s="184"/>
      <c r="CW18" s="184"/>
      <c r="CX18" s="184"/>
      <c r="CY18" s="184"/>
      <c r="CZ18" s="184"/>
      <c r="DA18" s="184"/>
      <c r="DB18" s="184"/>
      <c r="DC18" s="184"/>
      <c r="DD18" s="184"/>
      <c r="DE18" s="184"/>
      <c r="DF18" s="184"/>
      <c r="DG18" s="184"/>
      <c r="DH18" s="184"/>
      <c r="DI18" s="184"/>
      <c r="DJ18" s="184"/>
      <c r="DK18" s="184"/>
      <c r="DL18" s="184"/>
      <c r="DM18" s="184"/>
      <c r="DN18" s="184"/>
      <c r="DO18" s="184"/>
      <c r="DP18" s="184"/>
      <c r="DQ18" s="184"/>
      <c r="DR18" s="184"/>
      <c r="DS18" s="184"/>
      <c r="DT18" s="184"/>
      <c r="DU18" s="184"/>
      <c r="DV18" s="184"/>
      <c r="DW18" s="184"/>
      <c r="DX18" s="184"/>
      <c r="DY18" s="184"/>
      <c r="DZ18" s="184"/>
      <c r="EA18" s="184"/>
      <c r="EB18" s="184"/>
      <c r="EC18" s="184"/>
      <c r="ED18" s="184"/>
      <c r="EE18" s="184"/>
      <c r="EF18" s="184"/>
      <c r="EG18" s="184"/>
      <c r="EH18" s="184"/>
      <c r="EI18" s="184"/>
      <c r="EJ18" s="184"/>
      <c r="EK18" s="184"/>
      <c r="EL18" s="184"/>
      <c r="EM18" s="184"/>
      <c r="EN18" s="184"/>
      <c r="EO18" s="184"/>
      <c r="EP18" s="184"/>
      <c r="EQ18" s="184"/>
      <c r="ER18" s="184"/>
      <c r="ES18" s="184"/>
      <c r="ET18" s="184"/>
      <c r="EU18" s="184"/>
      <c r="EV18" s="184"/>
      <c r="EW18" s="184"/>
      <c r="EX18" s="184"/>
      <c r="EY18" s="184"/>
      <c r="EZ18" s="184"/>
      <c r="FA18" s="184"/>
      <c r="FB18" s="184"/>
      <c r="FC18" s="184"/>
      <c r="FD18" s="184"/>
      <c r="FE18" s="184"/>
      <c r="FF18" s="184"/>
      <c r="FG18" s="184"/>
      <c r="FH18" s="184"/>
      <c r="FI18" s="184"/>
      <c r="FJ18" s="184"/>
      <c r="FK18" s="184"/>
      <c r="FL18" s="184"/>
      <c r="FM18" s="184"/>
      <c r="FN18" s="184"/>
      <c r="FO18" s="184"/>
      <c r="FP18" s="184"/>
      <c r="FQ18" s="184"/>
      <c r="FR18" s="184"/>
      <c r="FS18" s="184"/>
      <c r="FT18" s="184"/>
      <c r="FU18" s="184"/>
      <c r="FV18" s="184"/>
      <c r="FW18" s="184"/>
      <c r="FX18" s="184"/>
      <c r="FY18" s="184"/>
      <c r="FZ18" s="184"/>
      <c r="GA18" s="184"/>
      <c r="GB18" s="184"/>
      <c r="GC18" s="184"/>
      <c r="GD18" s="184"/>
      <c r="GE18" s="184"/>
      <c r="GF18" s="184"/>
      <c r="GG18" s="184"/>
      <c r="GH18" s="184"/>
      <c r="GI18" s="184"/>
      <c r="GJ18" s="184"/>
      <c r="GK18" s="184"/>
      <c r="GL18" s="184"/>
      <c r="GM18" s="184"/>
      <c r="GN18" s="184"/>
      <c r="GO18" s="184"/>
      <c r="GP18" s="184"/>
      <c r="GQ18" s="184"/>
      <c r="GR18" s="184"/>
      <c r="GS18" s="184"/>
      <c r="GT18" s="184"/>
      <c r="GU18" s="184"/>
      <c r="GV18" s="184"/>
      <c r="GW18" s="184"/>
      <c r="GX18" s="184"/>
      <c r="GY18" s="184"/>
      <c r="GZ18" s="184"/>
      <c r="HA18" s="184"/>
      <c r="HB18" s="184"/>
      <c r="HC18" s="184"/>
      <c r="HD18" s="184"/>
      <c r="HE18" s="184"/>
      <c r="HF18" s="184"/>
      <c r="HG18" s="184"/>
      <c r="HH18" s="184"/>
      <c r="HI18" s="184"/>
      <c r="HJ18" s="184"/>
      <c r="HK18" s="184"/>
      <c r="HL18" s="184"/>
      <c r="HM18" s="184"/>
      <c r="HN18" s="184"/>
      <c r="HO18" s="184"/>
      <c r="HP18" s="184"/>
      <c r="HQ18" s="184"/>
      <c r="HR18" s="184"/>
      <c r="HS18" s="184"/>
      <c r="HT18" s="184"/>
      <c r="HU18" s="184"/>
      <c r="HV18" s="184"/>
      <c r="HW18" s="184"/>
      <c r="HX18" s="184"/>
      <c r="HY18" s="184"/>
      <c r="HZ18" s="184"/>
      <c r="IA18" s="184"/>
      <c r="IB18" s="184"/>
      <c r="IC18" s="184"/>
      <c r="ID18" s="184"/>
      <c r="IE18" s="184"/>
      <c r="IF18" s="184"/>
      <c r="IG18" s="184"/>
      <c r="IH18" s="184"/>
      <c r="II18" s="184"/>
      <c r="IJ18" s="184"/>
      <c r="IK18" s="184"/>
      <c r="IL18" s="184"/>
      <c r="IM18" s="184"/>
      <c r="IN18" s="184"/>
      <c r="IO18" s="184"/>
      <c r="IP18" s="184"/>
      <c r="IQ18" s="184"/>
      <c r="IR18" s="184"/>
      <c r="IS18" s="184"/>
      <c r="IT18" s="184"/>
      <c r="IU18" s="184"/>
      <c r="IV18" s="184"/>
    </row>
    <row r="19" spans="1:256" s="162" customFormat="1" ht="25.5" x14ac:dyDescent="0.2">
      <c r="A19" s="159" t="s">
        <v>165</v>
      </c>
      <c r="B19" s="205"/>
      <c r="C19" s="206">
        <v>0</v>
      </c>
      <c r="D19" s="206">
        <v>0</v>
      </c>
      <c r="E19" s="206">
        <v>0</v>
      </c>
      <c r="F19" s="206">
        <v>0</v>
      </c>
      <c r="G19" s="206">
        <v>0</v>
      </c>
      <c r="H19" s="206">
        <v>0</v>
      </c>
      <c r="I19" s="206">
        <v>0</v>
      </c>
      <c r="J19" s="206">
        <v>0</v>
      </c>
      <c r="K19" s="206">
        <v>0</v>
      </c>
      <c r="L19" s="206">
        <v>0</v>
      </c>
      <c r="M19" s="206">
        <v>0</v>
      </c>
      <c r="N19" s="206">
        <v>0</v>
      </c>
      <c r="O19" s="205"/>
      <c r="P19" s="206">
        <v>0</v>
      </c>
      <c r="Q19" s="206">
        <v>0</v>
      </c>
      <c r="R19" s="206">
        <v>0</v>
      </c>
      <c r="S19" s="206">
        <v>0</v>
      </c>
      <c r="T19" s="206">
        <v>0</v>
      </c>
      <c r="U19" s="206">
        <v>0</v>
      </c>
      <c r="V19" s="206">
        <v>0</v>
      </c>
      <c r="W19" s="206">
        <v>0</v>
      </c>
      <c r="X19" s="206">
        <v>0</v>
      </c>
      <c r="Y19" s="206">
        <v>0</v>
      </c>
      <c r="Z19" s="206">
        <v>0</v>
      </c>
      <c r="AA19" s="206">
        <v>1</v>
      </c>
      <c r="AB19" s="205"/>
      <c r="AC19" s="206">
        <v>1</v>
      </c>
      <c r="AD19" s="206">
        <v>1</v>
      </c>
      <c r="AE19" s="206">
        <v>1</v>
      </c>
      <c r="AF19" s="206">
        <v>0</v>
      </c>
      <c r="AG19" s="206">
        <v>1</v>
      </c>
      <c r="AH19" s="206">
        <v>1</v>
      </c>
      <c r="AI19" s="205"/>
      <c r="AJ19" s="206">
        <v>0</v>
      </c>
      <c r="AK19" s="206">
        <v>0</v>
      </c>
      <c r="AL19" s="206">
        <v>0</v>
      </c>
      <c r="AM19" s="206">
        <v>0</v>
      </c>
      <c r="AN19" s="206">
        <v>0</v>
      </c>
      <c r="AO19" s="206">
        <v>2</v>
      </c>
      <c r="AP19" s="205"/>
      <c r="AQ19" s="206">
        <v>0</v>
      </c>
      <c r="AR19" s="206">
        <v>0</v>
      </c>
      <c r="AS19" s="206">
        <v>0</v>
      </c>
      <c r="AT19" s="206">
        <v>0</v>
      </c>
      <c r="AU19" s="206">
        <v>1</v>
      </c>
      <c r="AV19" s="206">
        <v>1</v>
      </c>
      <c r="AW19" s="206">
        <v>1</v>
      </c>
      <c r="AX19" s="206">
        <v>1</v>
      </c>
      <c r="AY19" s="206">
        <v>0</v>
      </c>
      <c r="AZ19" s="206">
        <v>0</v>
      </c>
      <c r="BA19" s="206">
        <v>0</v>
      </c>
      <c r="BB19" s="159" t="s">
        <v>165</v>
      </c>
      <c r="BC19" s="205"/>
      <c r="BD19" s="206">
        <v>0</v>
      </c>
      <c r="BE19" s="206">
        <f>BA19</f>
        <v>0</v>
      </c>
      <c r="BF19" s="206">
        <v>1</v>
      </c>
      <c r="BG19" s="206">
        <v>0</v>
      </c>
      <c r="BH19" s="206">
        <v>1</v>
      </c>
      <c r="BI19" s="206">
        <v>0</v>
      </c>
      <c r="BJ19" s="206">
        <v>0</v>
      </c>
      <c r="BK19" s="206">
        <v>0</v>
      </c>
      <c r="BL19" s="206">
        <v>2</v>
      </c>
      <c r="BM19" s="206">
        <v>1</v>
      </c>
      <c r="BN19" s="206">
        <v>0</v>
      </c>
      <c r="BO19" s="206">
        <v>0</v>
      </c>
      <c r="BP19" s="206">
        <v>1</v>
      </c>
      <c r="BQ19" s="206">
        <v>1</v>
      </c>
      <c r="BR19" s="206">
        <v>0</v>
      </c>
      <c r="BS19" s="161"/>
      <c r="BT19" s="161"/>
      <c r="BU19" s="161"/>
      <c r="BV19" s="161"/>
      <c r="BW19" s="161"/>
      <c r="BX19" s="161"/>
      <c r="BY19" s="161"/>
      <c r="BZ19" s="161"/>
      <c r="CA19" s="161"/>
      <c r="CB19" s="161"/>
      <c r="CC19" s="161"/>
      <c r="CD19" s="161"/>
      <c r="CE19" s="161"/>
      <c r="CF19" s="161"/>
      <c r="CG19" s="161"/>
      <c r="CH19" s="161"/>
      <c r="CI19" s="161"/>
      <c r="CJ19" s="161"/>
      <c r="CK19" s="161"/>
      <c r="CL19" s="161"/>
      <c r="CM19" s="161"/>
      <c r="CN19" s="161"/>
      <c r="CO19" s="161"/>
      <c r="CP19" s="161"/>
      <c r="CQ19" s="161"/>
      <c r="CR19" s="161"/>
      <c r="CS19" s="161"/>
      <c r="CT19" s="161"/>
      <c r="CU19" s="161"/>
      <c r="CV19" s="161"/>
      <c r="CW19" s="161"/>
      <c r="CX19" s="161"/>
      <c r="CY19" s="161"/>
      <c r="CZ19" s="161"/>
      <c r="DA19" s="161"/>
      <c r="DB19" s="161"/>
      <c r="DC19" s="161"/>
      <c r="DD19" s="161"/>
      <c r="DE19" s="161"/>
      <c r="DF19" s="161"/>
      <c r="DG19" s="161"/>
      <c r="DH19" s="161"/>
      <c r="DI19" s="161"/>
      <c r="DJ19" s="161"/>
      <c r="DK19" s="161"/>
      <c r="DL19" s="161"/>
      <c r="DM19" s="161"/>
      <c r="DN19" s="161"/>
      <c r="DO19" s="161"/>
      <c r="DP19" s="161"/>
      <c r="DQ19" s="161"/>
      <c r="DR19" s="161"/>
      <c r="DS19" s="161"/>
      <c r="DT19" s="161"/>
      <c r="DU19" s="161"/>
      <c r="DV19" s="161"/>
      <c r="DW19" s="161"/>
      <c r="DX19" s="161"/>
      <c r="DY19" s="161"/>
      <c r="DZ19" s="161"/>
      <c r="EA19" s="161"/>
      <c r="EB19" s="161"/>
      <c r="EC19" s="161"/>
      <c r="ED19" s="161"/>
      <c r="EE19" s="161"/>
      <c r="EF19" s="161"/>
      <c r="EG19" s="161"/>
      <c r="EH19" s="161"/>
      <c r="EI19" s="161"/>
      <c r="EJ19" s="161"/>
      <c r="EK19" s="161"/>
      <c r="EL19" s="161"/>
      <c r="EM19" s="161"/>
      <c r="EN19" s="161"/>
      <c r="EO19" s="161"/>
      <c r="EP19" s="161"/>
      <c r="EQ19" s="161"/>
      <c r="ER19" s="161"/>
      <c r="ES19" s="161"/>
      <c r="ET19" s="161"/>
      <c r="EU19" s="161"/>
      <c r="EV19" s="161"/>
      <c r="EW19" s="161"/>
      <c r="EX19" s="161"/>
      <c r="EY19" s="161"/>
      <c r="EZ19" s="161"/>
      <c r="FA19" s="161"/>
      <c r="FB19" s="161"/>
      <c r="FC19" s="161"/>
      <c r="FD19" s="161"/>
      <c r="FE19" s="161"/>
      <c r="FF19" s="161"/>
      <c r="FG19" s="161"/>
      <c r="FH19" s="161"/>
      <c r="FI19" s="161"/>
      <c r="FJ19" s="161"/>
      <c r="FK19" s="161"/>
      <c r="FL19" s="161"/>
      <c r="FM19" s="161"/>
      <c r="FN19" s="161"/>
      <c r="FO19" s="161"/>
      <c r="FP19" s="161"/>
      <c r="FQ19" s="161"/>
      <c r="FR19" s="161"/>
      <c r="FS19" s="161"/>
      <c r="FT19" s="161"/>
      <c r="FU19" s="161"/>
      <c r="FV19" s="161"/>
      <c r="FW19" s="161"/>
      <c r="FX19" s="161"/>
      <c r="FY19" s="161"/>
      <c r="FZ19" s="161"/>
      <c r="GA19" s="161"/>
      <c r="GB19" s="161"/>
      <c r="GC19" s="161"/>
      <c r="GD19" s="161"/>
      <c r="GE19" s="161"/>
      <c r="GF19" s="161"/>
      <c r="GG19" s="161"/>
      <c r="GH19" s="161"/>
      <c r="GI19" s="161"/>
      <c r="GJ19" s="161"/>
      <c r="GK19" s="161"/>
      <c r="GL19" s="161"/>
      <c r="GM19" s="161"/>
      <c r="GN19" s="161"/>
      <c r="GO19" s="161"/>
      <c r="GP19" s="161"/>
      <c r="GQ19" s="161"/>
      <c r="GR19" s="161"/>
      <c r="GS19" s="161"/>
      <c r="GT19" s="161"/>
      <c r="GU19" s="161"/>
      <c r="GV19" s="161"/>
      <c r="GW19" s="161"/>
      <c r="GX19" s="161"/>
      <c r="GY19" s="161"/>
      <c r="GZ19" s="161"/>
      <c r="HA19" s="161"/>
      <c r="HB19" s="161"/>
      <c r="HC19" s="161"/>
      <c r="HD19" s="161"/>
      <c r="HE19" s="161"/>
      <c r="HF19" s="161"/>
      <c r="HG19" s="161"/>
      <c r="HH19" s="161"/>
      <c r="HI19" s="161"/>
      <c r="HJ19" s="161"/>
      <c r="HK19" s="161"/>
      <c r="HL19" s="161"/>
      <c r="HM19" s="161"/>
      <c r="HN19" s="161"/>
      <c r="HO19" s="161"/>
      <c r="HP19" s="161"/>
      <c r="HQ19" s="161"/>
      <c r="HR19" s="161"/>
      <c r="HS19" s="161"/>
      <c r="HT19" s="161"/>
      <c r="HU19" s="161"/>
      <c r="HV19" s="161"/>
      <c r="HW19" s="161"/>
      <c r="HX19" s="161"/>
      <c r="HY19" s="161"/>
      <c r="HZ19" s="161"/>
      <c r="IA19" s="161"/>
      <c r="IB19" s="161"/>
      <c r="IC19" s="161"/>
      <c r="ID19" s="161"/>
      <c r="IE19" s="161"/>
      <c r="IF19" s="161"/>
      <c r="IG19" s="161"/>
      <c r="IH19" s="161"/>
      <c r="II19" s="161"/>
      <c r="IJ19" s="161"/>
      <c r="IK19" s="161"/>
      <c r="IL19" s="161"/>
      <c r="IM19" s="161"/>
      <c r="IN19" s="161"/>
      <c r="IO19" s="161"/>
      <c r="IP19" s="161"/>
      <c r="IQ19" s="161"/>
      <c r="IR19" s="161"/>
      <c r="IS19" s="161"/>
      <c r="IT19" s="161"/>
      <c r="IU19" s="161"/>
      <c r="IV19" s="161"/>
    </row>
    <row r="20" spans="1:256" s="162" customFormat="1" x14ac:dyDescent="0.2">
      <c r="A20" s="159" t="s">
        <v>166</v>
      </c>
      <c r="B20" s="205"/>
      <c r="C20" s="206">
        <v>0</v>
      </c>
      <c r="D20" s="206">
        <v>0</v>
      </c>
      <c r="E20" s="206">
        <v>0</v>
      </c>
      <c r="F20" s="206">
        <v>0</v>
      </c>
      <c r="G20" s="206">
        <v>0</v>
      </c>
      <c r="H20" s="206">
        <v>0</v>
      </c>
      <c r="I20" s="206">
        <v>0</v>
      </c>
      <c r="J20" s="206">
        <v>0</v>
      </c>
      <c r="K20" s="206">
        <v>0</v>
      </c>
      <c r="L20" s="206">
        <v>0</v>
      </c>
      <c r="M20" s="206">
        <v>0</v>
      </c>
      <c r="N20" s="206">
        <v>0</v>
      </c>
      <c r="O20" s="205"/>
      <c r="P20" s="206">
        <v>0</v>
      </c>
      <c r="Q20" s="206">
        <v>0</v>
      </c>
      <c r="R20" s="206">
        <v>0</v>
      </c>
      <c r="S20" s="206">
        <v>0</v>
      </c>
      <c r="T20" s="206">
        <v>0</v>
      </c>
      <c r="U20" s="206">
        <v>0</v>
      </c>
      <c r="V20" s="206">
        <v>0</v>
      </c>
      <c r="W20" s="206">
        <v>0</v>
      </c>
      <c r="X20" s="206">
        <v>0</v>
      </c>
      <c r="Y20" s="206">
        <v>0</v>
      </c>
      <c r="Z20" s="206">
        <v>0.04</v>
      </c>
      <c r="AA20" s="206">
        <v>53</v>
      </c>
      <c r="AB20" s="205"/>
      <c r="AC20" s="206">
        <v>51</v>
      </c>
      <c r="AD20" s="206">
        <v>36</v>
      </c>
      <c r="AE20" s="206">
        <v>40</v>
      </c>
      <c r="AF20" s="206">
        <v>48</v>
      </c>
      <c r="AG20" s="206">
        <v>43</v>
      </c>
      <c r="AH20" s="206">
        <v>45</v>
      </c>
      <c r="AI20" s="205"/>
      <c r="AJ20" s="206">
        <v>32</v>
      </c>
      <c r="AK20" s="206">
        <v>49</v>
      </c>
      <c r="AL20" s="206">
        <v>36</v>
      </c>
      <c r="AM20" s="206">
        <v>46</v>
      </c>
      <c r="AN20" s="206">
        <v>42</v>
      </c>
      <c r="AO20" s="206">
        <v>39</v>
      </c>
      <c r="AP20" s="205"/>
      <c r="AQ20" s="206">
        <v>55</v>
      </c>
      <c r="AR20" s="206">
        <v>54</v>
      </c>
      <c r="AS20" s="206">
        <v>56</v>
      </c>
      <c r="AT20" s="206">
        <v>46</v>
      </c>
      <c r="AU20" s="206">
        <v>43</v>
      </c>
      <c r="AV20" s="206">
        <v>41</v>
      </c>
      <c r="AW20" s="206">
        <v>40</v>
      </c>
      <c r="AX20" s="206">
        <v>34</v>
      </c>
      <c r="AY20" s="206">
        <f>Produção!BD117</f>
        <v>51</v>
      </c>
      <c r="AZ20" s="206">
        <f>Produção!BF117</f>
        <v>17</v>
      </c>
      <c r="BA20" s="206">
        <f>Produção!BG117</f>
        <v>43</v>
      </c>
      <c r="BB20" s="159" t="s">
        <v>166</v>
      </c>
      <c r="BC20" s="205"/>
      <c r="BD20" s="206">
        <f>BA20-AZ20</f>
        <v>26</v>
      </c>
      <c r="BE20" s="206">
        <f>BA20</f>
        <v>43</v>
      </c>
      <c r="BF20" s="206">
        <v>50</v>
      </c>
      <c r="BG20" s="206">
        <v>54</v>
      </c>
      <c r="BH20" s="206">
        <v>53</v>
      </c>
      <c r="BI20" s="206">
        <v>48</v>
      </c>
      <c r="BJ20" s="206">
        <v>38</v>
      </c>
      <c r="BK20" s="206">
        <v>26</v>
      </c>
      <c r="BL20" s="206">
        <v>49</v>
      </c>
      <c r="BM20" s="206">
        <v>48</v>
      </c>
      <c r="BN20" s="206">
        <v>34</v>
      </c>
      <c r="BO20" s="206">
        <v>43</v>
      </c>
      <c r="BP20" s="206">
        <v>47</v>
      </c>
      <c r="BQ20" s="206">
        <v>51</v>
      </c>
      <c r="BR20" s="206">
        <v>32</v>
      </c>
      <c r="BS20" s="161"/>
      <c r="BT20" s="161"/>
      <c r="BU20" s="161"/>
      <c r="BV20" s="161"/>
      <c r="BW20" s="161"/>
      <c r="BX20" s="161"/>
      <c r="BY20" s="161"/>
      <c r="BZ20" s="161"/>
      <c r="CA20" s="161"/>
      <c r="CB20" s="161"/>
      <c r="CC20" s="161"/>
      <c r="CD20" s="161"/>
      <c r="CE20" s="161"/>
      <c r="CF20" s="161"/>
      <c r="CG20" s="161"/>
      <c r="CH20" s="161"/>
      <c r="CI20" s="161"/>
      <c r="CJ20" s="161"/>
      <c r="CK20" s="161"/>
      <c r="CL20" s="161"/>
      <c r="CM20" s="161"/>
      <c r="CN20" s="161"/>
      <c r="CO20" s="161"/>
      <c r="CP20" s="161"/>
      <c r="CQ20" s="161"/>
      <c r="CR20" s="161"/>
      <c r="CS20" s="161"/>
      <c r="CT20" s="161"/>
      <c r="CU20" s="161"/>
      <c r="CV20" s="161"/>
      <c r="CW20" s="161"/>
      <c r="CX20" s="161"/>
      <c r="CY20" s="161"/>
      <c r="CZ20" s="161"/>
      <c r="DA20" s="161"/>
      <c r="DB20" s="161"/>
      <c r="DC20" s="161"/>
      <c r="DD20" s="161"/>
      <c r="DE20" s="161"/>
      <c r="DF20" s="161"/>
      <c r="DG20" s="161"/>
      <c r="DH20" s="161"/>
      <c r="DI20" s="161"/>
      <c r="DJ20" s="161"/>
      <c r="DK20" s="161"/>
      <c r="DL20" s="161"/>
      <c r="DM20" s="161"/>
      <c r="DN20" s="161"/>
      <c r="DO20" s="161"/>
      <c r="DP20" s="161"/>
      <c r="DQ20" s="161"/>
      <c r="DR20" s="161"/>
      <c r="DS20" s="161"/>
      <c r="DT20" s="161"/>
      <c r="DU20" s="161"/>
      <c r="DV20" s="161"/>
      <c r="DW20" s="161"/>
      <c r="DX20" s="161"/>
      <c r="DY20" s="161"/>
      <c r="DZ20" s="161"/>
      <c r="EA20" s="161"/>
      <c r="EB20" s="161"/>
      <c r="EC20" s="161"/>
      <c r="ED20" s="161"/>
      <c r="EE20" s="161"/>
      <c r="EF20" s="161"/>
      <c r="EG20" s="161"/>
      <c r="EH20" s="161"/>
      <c r="EI20" s="161"/>
      <c r="EJ20" s="161"/>
      <c r="EK20" s="161"/>
      <c r="EL20" s="161"/>
      <c r="EM20" s="161"/>
      <c r="EN20" s="161"/>
      <c r="EO20" s="161"/>
      <c r="EP20" s="161"/>
      <c r="EQ20" s="161"/>
      <c r="ER20" s="161"/>
      <c r="ES20" s="161"/>
      <c r="ET20" s="161"/>
      <c r="EU20" s="161"/>
      <c r="EV20" s="161"/>
      <c r="EW20" s="161"/>
      <c r="EX20" s="161"/>
      <c r="EY20" s="161"/>
      <c r="EZ20" s="161"/>
      <c r="FA20" s="161"/>
      <c r="FB20" s="161"/>
      <c r="FC20" s="161"/>
      <c r="FD20" s="161"/>
      <c r="FE20" s="161"/>
      <c r="FF20" s="161"/>
      <c r="FG20" s="161"/>
      <c r="FH20" s="161"/>
      <c r="FI20" s="161"/>
      <c r="FJ20" s="161"/>
      <c r="FK20" s="161"/>
      <c r="FL20" s="161"/>
      <c r="FM20" s="161"/>
      <c r="FN20" s="161"/>
      <c r="FO20" s="161"/>
      <c r="FP20" s="161"/>
      <c r="FQ20" s="161"/>
      <c r="FR20" s="161"/>
      <c r="FS20" s="161"/>
      <c r="FT20" s="161"/>
      <c r="FU20" s="161"/>
      <c r="FV20" s="161"/>
      <c r="FW20" s="161"/>
      <c r="FX20" s="161"/>
      <c r="FY20" s="161"/>
      <c r="FZ20" s="161"/>
      <c r="GA20" s="161"/>
      <c r="GB20" s="161"/>
      <c r="GC20" s="161"/>
      <c r="GD20" s="161"/>
      <c r="GE20" s="161"/>
      <c r="GF20" s="161"/>
      <c r="GG20" s="161"/>
      <c r="GH20" s="161"/>
      <c r="GI20" s="161"/>
      <c r="GJ20" s="161"/>
      <c r="GK20" s="161"/>
      <c r="GL20" s="161"/>
      <c r="GM20" s="161"/>
      <c r="GN20" s="161"/>
      <c r="GO20" s="161"/>
      <c r="GP20" s="161"/>
      <c r="GQ20" s="161"/>
      <c r="GR20" s="161"/>
      <c r="GS20" s="161"/>
      <c r="GT20" s="161"/>
      <c r="GU20" s="161"/>
      <c r="GV20" s="161"/>
      <c r="GW20" s="161"/>
      <c r="GX20" s="161"/>
      <c r="GY20" s="161"/>
      <c r="GZ20" s="161"/>
      <c r="HA20" s="161"/>
      <c r="HB20" s="161"/>
      <c r="HC20" s="161"/>
      <c r="HD20" s="161"/>
      <c r="HE20" s="161"/>
      <c r="HF20" s="161"/>
      <c r="HG20" s="161"/>
      <c r="HH20" s="161"/>
      <c r="HI20" s="161"/>
      <c r="HJ20" s="161"/>
      <c r="HK20" s="161"/>
      <c r="HL20" s="161"/>
      <c r="HM20" s="161"/>
      <c r="HN20" s="161"/>
      <c r="HO20" s="161"/>
      <c r="HP20" s="161"/>
      <c r="HQ20" s="161"/>
      <c r="HR20" s="161"/>
      <c r="HS20" s="161"/>
      <c r="HT20" s="161"/>
      <c r="HU20" s="161"/>
      <c r="HV20" s="161"/>
      <c r="HW20" s="161"/>
      <c r="HX20" s="161"/>
      <c r="HY20" s="161"/>
      <c r="HZ20" s="161"/>
      <c r="IA20" s="161"/>
      <c r="IB20" s="161"/>
      <c r="IC20" s="161"/>
      <c r="ID20" s="161"/>
      <c r="IE20" s="161"/>
      <c r="IF20" s="161"/>
      <c r="IG20" s="161"/>
      <c r="IH20" s="161"/>
      <c r="II20" s="161"/>
      <c r="IJ20" s="161"/>
      <c r="IK20" s="161"/>
      <c r="IL20" s="161"/>
      <c r="IM20" s="161"/>
      <c r="IN20" s="161"/>
      <c r="IO20" s="161"/>
      <c r="IP20" s="161"/>
      <c r="IQ20" s="161"/>
      <c r="IR20" s="161"/>
      <c r="IS20" s="161"/>
      <c r="IT20" s="161"/>
      <c r="IU20" s="161"/>
      <c r="IV20" s="161"/>
    </row>
    <row r="21" spans="1:256" s="210" customFormat="1" x14ac:dyDescent="0.2">
      <c r="A21" s="207"/>
      <c r="B21" s="208"/>
      <c r="C21" s="208">
        <v>43800</v>
      </c>
      <c r="D21" s="208">
        <v>43831</v>
      </c>
      <c r="E21" s="208">
        <v>43862</v>
      </c>
      <c r="F21" s="208">
        <v>43891</v>
      </c>
      <c r="G21" s="208">
        <v>43922</v>
      </c>
      <c r="H21" s="208">
        <v>43952</v>
      </c>
      <c r="I21" s="208">
        <v>43983</v>
      </c>
      <c r="J21" s="208">
        <v>44013</v>
      </c>
      <c r="K21" s="208">
        <v>44044</v>
      </c>
      <c r="L21" s="208">
        <v>44075</v>
      </c>
      <c r="M21" s="208">
        <v>44105</v>
      </c>
      <c r="N21" s="208">
        <v>44136</v>
      </c>
      <c r="O21" s="208"/>
      <c r="P21" s="208">
        <v>44166</v>
      </c>
      <c r="Q21" s="208">
        <v>44197</v>
      </c>
      <c r="R21" s="208">
        <v>44228</v>
      </c>
      <c r="S21" s="208">
        <v>44256</v>
      </c>
      <c r="T21" s="208">
        <v>44287</v>
      </c>
      <c r="U21" s="208">
        <v>44317</v>
      </c>
      <c r="V21" s="208">
        <v>44348</v>
      </c>
      <c r="W21" s="208">
        <v>44378</v>
      </c>
      <c r="X21" s="208">
        <v>44409</v>
      </c>
      <c r="Y21" s="208">
        <v>44440</v>
      </c>
      <c r="Z21" s="208">
        <v>44470</v>
      </c>
      <c r="AA21" s="208">
        <v>44501</v>
      </c>
      <c r="AB21" s="208"/>
      <c r="AC21" s="208">
        <v>44531</v>
      </c>
      <c r="AD21" s="208">
        <v>44562</v>
      </c>
      <c r="AE21" s="208">
        <v>44593</v>
      </c>
      <c r="AF21" s="208">
        <v>44621</v>
      </c>
      <c r="AG21" s="208">
        <v>44652</v>
      </c>
      <c r="AH21" s="208">
        <v>44682</v>
      </c>
      <c r="AI21" s="208"/>
      <c r="AJ21" s="208">
        <v>44713</v>
      </c>
      <c r="AK21" s="208">
        <v>44743</v>
      </c>
      <c r="AL21" s="208">
        <v>44774</v>
      </c>
      <c r="AM21" s="208">
        <v>44805</v>
      </c>
      <c r="AN21" s="208">
        <v>44835</v>
      </c>
      <c r="AO21" s="208">
        <v>44866</v>
      </c>
      <c r="AP21" s="208" t="str">
        <f>AP4</f>
        <v>Meta</v>
      </c>
      <c r="AQ21" s="208" t="e">
        <f ca="1">_xll.FIMMÊS(AO21,0)+1</f>
        <v>#NAME?</v>
      </c>
      <c r="AR21" s="208" t="e">
        <f t="shared" ref="AR21:AY21" ca="1" si="15">_xll.FIMMÊS(AQ21,0)+1</f>
        <v>#NAME?</v>
      </c>
      <c r="AS21" s="208" t="e">
        <f t="shared" ca="1" si="15"/>
        <v>#NAME?</v>
      </c>
      <c r="AT21" s="208" t="e">
        <f t="shared" ca="1" si="15"/>
        <v>#NAME?</v>
      </c>
      <c r="AU21" s="208" t="e">
        <f t="shared" ca="1" si="15"/>
        <v>#NAME?</v>
      </c>
      <c r="AV21" s="208" t="e">
        <f t="shared" ca="1" si="15"/>
        <v>#NAME?</v>
      </c>
      <c r="AW21" s="208" t="e">
        <f t="shared" ca="1" si="15"/>
        <v>#NAME?</v>
      </c>
      <c r="AX21" s="208" t="e">
        <f ca="1">_xll.FIMMÊS(AW21,0)+1</f>
        <v>#NAME?</v>
      </c>
      <c r="AY21" s="208" t="e">
        <f t="shared" ca="1" si="15"/>
        <v>#NAME?</v>
      </c>
      <c r="AZ21" s="208" t="e">
        <f ca="1">_xll.FIMMÊS(AY21,0)+1</f>
        <v>#NAME?</v>
      </c>
      <c r="BA21" s="208" t="e">
        <f ca="1">_xll.FIMMÊS(AY21,0)+1</f>
        <v>#NAME?</v>
      </c>
      <c r="BB21" s="149"/>
      <c r="BC21" s="149" t="str">
        <f>BC4</f>
        <v>Meta</v>
      </c>
      <c r="BD21" s="149" t="e">
        <f ca="1">_xll.FIMMÊS(AY21,0)+1</f>
        <v>#NAME?</v>
      </c>
      <c r="BE21" s="149" t="e">
        <f ca="1">_xll.FIMMÊS(AY21,0)+1</f>
        <v>#NAME?</v>
      </c>
      <c r="BF21" s="149" t="e">
        <f t="shared" ref="BF21:BR21" ca="1" si="16">_xll.FIMMÊS(BE21,0)+1</f>
        <v>#NAME?</v>
      </c>
      <c r="BG21" s="149" t="e">
        <f t="shared" ca="1" si="16"/>
        <v>#NAME?</v>
      </c>
      <c r="BH21" s="149" t="e">
        <f t="shared" ca="1" si="16"/>
        <v>#NAME?</v>
      </c>
      <c r="BI21" s="149" t="e">
        <f t="shared" ca="1" si="16"/>
        <v>#NAME?</v>
      </c>
      <c r="BJ21" s="149" t="e">
        <f t="shared" ca="1" si="16"/>
        <v>#NAME?</v>
      </c>
      <c r="BK21" s="149" t="e">
        <f t="shared" ca="1" si="16"/>
        <v>#NAME?</v>
      </c>
      <c r="BL21" s="149" t="e">
        <f t="shared" ca="1" si="16"/>
        <v>#NAME?</v>
      </c>
      <c r="BM21" s="149" t="e">
        <f t="shared" ca="1" si="16"/>
        <v>#NAME?</v>
      </c>
      <c r="BN21" s="149" t="e">
        <f t="shared" ca="1" si="16"/>
        <v>#NAME?</v>
      </c>
      <c r="BO21" s="149" t="e">
        <f t="shared" ca="1" si="16"/>
        <v>#NAME?</v>
      </c>
      <c r="BP21" s="149" t="e">
        <f t="shared" ca="1" si="16"/>
        <v>#NAME?</v>
      </c>
      <c r="BQ21" s="149" t="e">
        <f t="shared" ca="1" si="16"/>
        <v>#NAME?</v>
      </c>
      <c r="BR21" s="149" t="e">
        <f t="shared" ca="1" si="16"/>
        <v>#NAME?</v>
      </c>
      <c r="BS21" s="209"/>
      <c r="BT21" s="209"/>
      <c r="BU21" s="209"/>
      <c r="BV21" s="209"/>
      <c r="BW21" s="209"/>
      <c r="BX21" s="209"/>
      <c r="BY21" s="209"/>
      <c r="BZ21" s="209"/>
      <c r="CA21" s="209"/>
      <c r="CB21" s="209"/>
      <c r="CC21" s="209"/>
      <c r="CD21" s="209"/>
      <c r="CE21" s="209"/>
      <c r="CF21" s="209"/>
      <c r="CG21" s="209"/>
      <c r="CH21" s="209"/>
      <c r="CI21" s="209"/>
      <c r="CJ21" s="209"/>
      <c r="CK21" s="209"/>
      <c r="CL21" s="209"/>
      <c r="CM21" s="209"/>
      <c r="CN21" s="209"/>
      <c r="CO21" s="209"/>
      <c r="CP21" s="209"/>
      <c r="CQ21" s="209"/>
      <c r="CR21" s="209"/>
      <c r="CS21" s="209"/>
      <c r="CT21" s="209"/>
      <c r="CU21" s="209"/>
      <c r="CV21" s="209"/>
      <c r="CW21" s="209"/>
      <c r="CX21" s="209"/>
      <c r="CY21" s="209"/>
      <c r="CZ21" s="209"/>
      <c r="DA21" s="209"/>
      <c r="DB21" s="209"/>
      <c r="DC21" s="209"/>
      <c r="DD21" s="209"/>
      <c r="DE21" s="209"/>
      <c r="DF21" s="209"/>
      <c r="DG21" s="209"/>
      <c r="DH21" s="209"/>
      <c r="DI21" s="209"/>
      <c r="DJ21" s="209"/>
      <c r="DK21" s="209"/>
      <c r="DL21" s="209"/>
      <c r="DM21" s="209"/>
      <c r="DN21" s="209"/>
      <c r="DO21" s="209"/>
      <c r="DP21" s="209"/>
      <c r="DQ21" s="209"/>
      <c r="DR21" s="209"/>
      <c r="DS21" s="209"/>
      <c r="DT21" s="209"/>
      <c r="DU21" s="209"/>
      <c r="DV21" s="209"/>
      <c r="DW21" s="209"/>
      <c r="DX21" s="209"/>
      <c r="DY21" s="209"/>
      <c r="DZ21" s="209"/>
      <c r="EA21" s="209"/>
      <c r="EB21" s="209"/>
      <c r="EC21" s="209"/>
      <c r="ED21" s="209"/>
      <c r="EE21" s="209"/>
      <c r="EF21" s="209"/>
      <c r="EG21" s="209"/>
      <c r="EH21" s="209"/>
      <c r="EI21" s="209"/>
      <c r="EJ21" s="209"/>
      <c r="EK21" s="209"/>
      <c r="EL21" s="209"/>
      <c r="EM21" s="209"/>
      <c r="EN21" s="209"/>
      <c r="EO21" s="209"/>
      <c r="EP21" s="209"/>
      <c r="EQ21" s="209"/>
      <c r="ER21" s="209"/>
      <c r="ES21" s="209"/>
      <c r="ET21" s="209"/>
      <c r="EU21" s="209"/>
      <c r="EV21" s="209"/>
      <c r="EW21" s="209"/>
      <c r="EX21" s="209"/>
      <c r="EY21" s="209"/>
      <c r="EZ21" s="209"/>
      <c r="FA21" s="209"/>
      <c r="FB21" s="209"/>
      <c r="FC21" s="209"/>
      <c r="FD21" s="209"/>
      <c r="FE21" s="209"/>
      <c r="FF21" s="209"/>
      <c r="FG21" s="209"/>
      <c r="FH21" s="209"/>
      <c r="FI21" s="209"/>
      <c r="FJ21" s="209"/>
      <c r="FK21" s="209"/>
      <c r="FL21" s="209"/>
      <c r="FM21" s="209"/>
      <c r="FN21" s="209"/>
      <c r="FO21" s="209"/>
      <c r="FP21" s="209"/>
      <c r="FQ21" s="209"/>
      <c r="FR21" s="209"/>
      <c r="FS21" s="209"/>
      <c r="FT21" s="209"/>
      <c r="FU21" s="209"/>
      <c r="FV21" s="209"/>
      <c r="FW21" s="209"/>
      <c r="FX21" s="209"/>
      <c r="FY21" s="209"/>
      <c r="FZ21" s="209"/>
      <c r="GA21" s="209"/>
      <c r="GB21" s="209"/>
      <c r="GC21" s="209"/>
      <c r="GD21" s="209"/>
      <c r="GE21" s="209"/>
      <c r="GF21" s="209"/>
      <c r="GG21" s="209"/>
      <c r="GH21" s="209"/>
      <c r="GI21" s="209"/>
      <c r="GJ21" s="209"/>
      <c r="GK21" s="209"/>
      <c r="GL21" s="209"/>
      <c r="GM21" s="209"/>
      <c r="GN21" s="209"/>
      <c r="GO21" s="209"/>
      <c r="GP21" s="209"/>
      <c r="GQ21" s="209"/>
      <c r="GR21" s="209"/>
      <c r="GS21" s="209"/>
      <c r="GT21" s="209"/>
      <c r="GU21" s="209"/>
      <c r="GV21" s="209"/>
      <c r="GW21" s="209"/>
      <c r="GX21" s="209"/>
      <c r="GY21" s="209"/>
      <c r="GZ21" s="209"/>
      <c r="HA21" s="209"/>
      <c r="HB21" s="209"/>
      <c r="HC21" s="209"/>
      <c r="HD21" s="209"/>
      <c r="HE21" s="209"/>
      <c r="HF21" s="209"/>
      <c r="HG21" s="209"/>
      <c r="HH21" s="209"/>
      <c r="HI21" s="209"/>
      <c r="HJ21" s="209"/>
      <c r="HK21" s="209"/>
      <c r="HL21" s="209"/>
      <c r="HM21" s="209"/>
      <c r="HN21" s="209"/>
      <c r="HO21" s="209"/>
      <c r="HP21" s="209"/>
      <c r="HQ21" s="209"/>
      <c r="HR21" s="209"/>
      <c r="HS21" s="209"/>
      <c r="HT21" s="209"/>
      <c r="HU21" s="209"/>
      <c r="HV21" s="209"/>
      <c r="HW21" s="209"/>
      <c r="HX21" s="209"/>
      <c r="HY21" s="209"/>
      <c r="HZ21" s="209"/>
      <c r="IA21" s="209"/>
      <c r="IB21" s="209"/>
      <c r="IC21" s="209"/>
      <c r="ID21" s="209"/>
      <c r="IE21" s="209"/>
      <c r="IF21" s="209"/>
      <c r="IG21" s="209"/>
      <c r="IH21" s="209"/>
      <c r="II21" s="209"/>
      <c r="IJ21" s="209"/>
      <c r="IK21" s="209"/>
      <c r="IL21" s="209"/>
      <c r="IM21" s="209"/>
      <c r="IN21" s="209"/>
      <c r="IO21" s="209"/>
      <c r="IP21" s="209"/>
      <c r="IQ21" s="209"/>
      <c r="IR21" s="209"/>
      <c r="IS21" s="209"/>
      <c r="IT21" s="209"/>
      <c r="IU21" s="209"/>
      <c r="IV21" s="209"/>
    </row>
    <row r="22" spans="1:256" s="158" customFormat="1" ht="25.5" x14ac:dyDescent="0.25">
      <c r="A22" s="194" t="s">
        <v>167</v>
      </c>
      <c r="B22" s="195" t="s">
        <v>168</v>
      </c>
      <c r="C22" s="196">
        <v>0</v>
      </c>
      <c r="D22" s="196">
        <v>0</v>
      </c>
      <c r="E22" s="196">
        <v>0</v>
      </c>
      <c r="F22" s="196">
        <v>2.4509803921568627E-3</v>
      </c>
      <c r="G22" s="196">
        <v>0</v>
      </c>
      <c r="H22" s="196">
        <v>3.0303030303030304E-2</v>
      </c>
      <c r="I22" s="196">
        <v>0.125</v>
      </c>
      <c r="J22" s="196">
        <v>0.14122137404580154</v>
      </c>
      <c r="K22" s="196">
        <v>9.9630996309963096E-2</v>
      </c>
      <c r="L22" s="196">
        <v>0.11872146118721461</v>
      </c>
      <c r="M22" s="196">
        <v>0.33980582524271846</v>
      </c>
      <c r="N22" s="196">
        <v>0.17511520737327188</v>
      </c>
      <c r="O22" s="195" t="s">
        <v>168</v>
      </c>
      <c r="P22" s="196">
        <v>5.4166666666666669E-2</v>
      </c>
      <c r="Q22" s="196">
        <v>1.2853470437017995E-2</v>
      </c>
      <c r="R22" s="196">
        <v>1.8018018018018018E-2</v>
      </c>
      <c r="S22" s="196">
        <v>4.4776119402985072E-2</v>
      </c>
      <c r="T22" s="196">
        <v>0</v>
      </c>
      <c r="U22" s="196">
        <v>3.5353535353535352E-2</v>
      </c>
      <c r="V22" s="196">
        <v>1.0526315789473684E-2</v>
      </c>
      <c r="W22" s="196">
        <v>5.1813471502590676E-3</v>
      </c>
      <c r="X22" s="196">
        <v>0</v>
      </c>
      <c r="Y22" s="196">
        <v>1.0676156583629894E-2</v>
      </c>
      <c r="Z22" s="196">
        <v>0</v>
      </c>
      <c r="AA22" s="196">
        <v>9.8360655737704916E-2</v>
      </c>
      <c r="AB22" s="195" t="s">
        <v>168</v>
      </c>
      <c r="AC22" s="196">
        <v>0</v>
      </c>
      <c r="AD22" s="211">
        <v>0.1396508728179551</v>
      </c>
      <c r="AE22" s="211">
        <v>0.29292929292929293</v>
      </c>
      <c r="AF22" s="211">
        <v>0.11055276381909548</v>
      </c>
      <c r="AG22" s="211">
        <v>4.0100250626566414E-2</v>
      </c>
      <c r="AH22" s="211">
        <v>8.8888888888888889E-3</v>
      </c>
      <c r="AI22" s="195" t="s">
        <v>169</v>
      </c>
      <c r="AJ22" s="211">
        <v>8.9999999999999993E-3</v>
      </c>
      <c r="AK22" s="211">
        <v>8.9820359281437123E-3</v>
      </c>
      <c r="AL22" s="211">
        <v>1.1389521640091117E-2</v>
      </c>
      <c r="AM22" s="211">
        <v>2.4813895781637717E-3</v>
      </c>
      <c r="AN22" s="211">
        <v>6.9605568445475635E-3</v>
      </c>
      <c r="AO22" s="212">
        <v>0</v>
      </c>
      <c r="AP22" s="195" t="s">
        <v>169</v>
      </c>
      <c r="AQ22" s="212">
        <f>IFERROR((AQ23/AQ24),0)</f>
        <v>0</v>
      </c>
      <c r="AR22" s="212">
        <f t="shared" ref="AR22:BR22" si="17">IFERROR((AR23/AR24),0)</f>
        <v>0</v>
      </c>
      <c r="AS22" s="212">
        <f t="shared" si="17"/>
        <v>0</v>
      </c>
      <c r="AT22" s="212">
        <f t="shared" si="17"/>
        <v>0</v>
      </c>
      <c r="AU22" s="212">
        <f t="shared" si="17"/>
        <v>0</v>
      </c>
      <c r="AV22" s="212">
        <f t="shared" si="17"/>
        <v>2.2075055187637969E-3</v>
      </c>
      <c r="AW22" s="212">
        <f t="shared" si="17"/>
        <v>0</v>
      </c>
      <c r="AX22" s="212">
        <f t="shared" si="17"/>
        <v>0</v>
      </c>
      <c r="AY22" s="212">
        <f t="shared" si="17"/>
        <v>0</v>
      </c>
      <c r="AZ22" s="212">
        <f t="shared" si="17"/>
        <v>0</v>
      </c>
      <c r="BA22" s="212">
        <f t="shared" si="17"/>
        <v>0</v>
      </c>
      <c r="BB22" s="197" t="s">
        <v>170</v>
      </c>
      <c r="BC22" s="154" t="s">
        <v>171</v>
      </c>
      <c r="BD22" s="213">
        <f>IFERROR((BD23/BD24),0)</f>
        <v>0</v>
      </c>
      <c r="BE22" s="213">
        <f t="shared" si="17"/>
        <v>0</v>
      </c>
      <c r="BF22" s="213">
        <f t="shared" si="17"/>
        <v>0</v>
      </c>
      <c r="BG22" s="213">
        <f t="shared" si="17"/>
        <v>0</v>
      </c>
      <c r="BH22" s="213">
        <f t="shared" si="17"/>
        <v>0</v>
      </c>
      <c r="BI22" s="213">
        <f t="shared" si="17"/>
        <v>0</v>
      </c>
      <c r="BJ22" s="213">
        <f t="shared" si="17"/>
        <v>5.454545454545455E-3</v>
      </c>
      <c r="BK22" s="213">
        <f t="shared" si="17"/>
        <v>0</v>
      </c>
      <c r="BL22" s="213">
        <f t="shared" si="17"/>
        <v>0</v>
      </c>
      <c r="BM22" s="213">
        <f t="shared" si="17"/>
        <v>0</v>
      </c>
      <c r="BN22" s="213">
        <f t="shared" si="17"/>
        <v>0</v>
      </c>
      <c r="BO22" s="213">
        <f t="shared" si="17"/>
        <v>0</v>
      </c>
      <c r="BP22" s="213">
        <f t="shared" si="17"/>
        <v>0</v>
      </c>
      <c r="BQ22" s="213">
        <f t="shared" si="17"/>
        <v>0</v>
      </c>
      <c r="BR22" s="213">
        <f t="shared" si="17"/>
        <v>0</v>
      </c>
    </row>
    <row r="23" spans="1:256" x14ac:dyDescent="0.25">
      <c r="A23" s="198" t="s">
        <v>172</v>
      </c>
      <c r="B23" s="199"/>
      <c r="C23" s="214"/>
      <c r="D23" s="214">
        <v>0</v>
      </c>
      <c r="E23" s="214">
        <v>0</v>
      </c>
      <c r="F23" s="214">
        <v>1</v>
      </c>
      <c r="G23" s="214">
        <v>0</v>
      </c>
      <c r="H23" s="214">
        <v>5</v>
      </c>
      <c r="I23" s="214">
        <v>25</v>
      </c>
      <c r="J23" s="214">
        <v>37</v>
      </c>
      <c r="K23" s="214">
        <v>27</v>
      </c>
      <c r="L23" s="214">
        <v>26</v>
      </c>
      <c r="M23" s="214">
        <v>70</v>
      </c>
      <c r="N23" s="214">
        <v>38</v>
      </c>
      <c r="O23" s="199"/>
      <c r="P23" s="214">
        <v>13</v>
      </c>
      <c r="Q23" s="214">
        <v>5</v>
      </c>
      <c r="R23" s="214">
        <v>6</v>
      </c>
      <c r="S23" s="214">
        <v>9</v>
      </c>
      <c r="T23" s="214">
        <v>0</v>
      </c>
      <c r="U23" s="214">
        <v>7</v>
      </c>
      <c r="V23" s="214">
        <v>2</v>
      </c>
      <c r="W23" s="214">
        <v>1</v>
      </c>
      <c r="X23" s="214">
        <v>0</v>
      </c>
      <c r="Y23" s="214">
        <v>3</v>
      </c>
      <c r="Z23" s="214">
        <v>0</v>
      </c>
      <c r="AA23" s="214">
        <v>24</v>
      </c>
      <c r="AB23" s="199"/>
      <c r="AC23" s="214">
        <v>0</v>
      </c>
      <c r="AD23" s="214">
        <v>56</v>
      </c>
      <c r="AE23" s="214">
        <v>58</v>
      </c>
      <c r="AF23" s="214">
        <v>44</v>
      </c>
      <c r="AG23" s="214">
        <v>16</v>
      </c>
      <c r="AH23" s="214">
        <v>4</v>
      </c>
      <c r="AI23" s="199"/>
      <c r="AJ23" s="214">
        <v>14</v>
      </c>
      <c r="AK23" s="214">
        <v>3</v>
      </c>
      <c r="AL23" s="214">
        <v>5</v>
      </c>
      <c r="AM23" s="214">
        <v>1</v>
      </c>
      <c r="AN23" s="214">
        <v>3</v>
      </c>
      <c r="AO23" s="214">
        <v>0</v>
      </c>
      <c r="AP23" s="199"/>
      <c r="AQ23" s="214">
        <v>0</v>
      </c>
      <c r="AR23" s="214">
        <v>0</v>
      </c>
      <c r="AS23" s="214">
        <v>0</v>
      </c>
      <c r="AT23" s="214">
        <v>0</v>
      </c>
      <c r="AU23" s="214">
        <v>0</v>
      </c>
      <c r="AV23" s="214">
        <v>1</v>
      </c>
      <c r="AW23" s="214">
        <v>0</v>
      </c>
      <c r="AX23" s="214">
        <v>0</v>
      </c>
      <c r="AY23" s="214">
        <v>0</v>
      </c>
      <c r="AZ23" s="214">
        <v>0</v>
      </c>
      <c r="BA23" s="214">
        <v>0</v>
      </c>
      <c r="BB23" s="198" t="s">
        <v>172</v>
      </c>
      <c r="BC23" s="199"/>
      <c r="BD23" s="214">
        <v>0</v>
      </c>
      <c r="BE23" s="214">
        <f>BA23</f>
        <v>0</v>
      </c>
      <c r="BF23" s="214">
        <v>0</v>
      </c>
      <c r="BG23" s="214">
        <v>0</v>
      </c>
      <c r="BH23" s="214">
        <v>0</v>
      </c>
      <c r="BI23" s="214">
        <v>0</v>
      </c>
      <c r="BJ23" s="214">
        <v>3</v>
      </c>
      <c r="BK23" s="214">
        <v>0</v>
      </c>
      <c r="BL23" s="214">
        <v>0</v>
      </c>
      <c r="BM23" s="214">
        <v>0</v>
      </c>
      <c r="BN23" s="214">
        <v>0</v>
      </c>
      <c r="BO23" s="214">
        <v>0</v>
      </c>
      <c r="BP23" s="214">
        <v>0</v>
      </c>
      <c r="BQ23" s="214">
        <v>0</v>
      </c>
      <c r="BR23" s="214">
        <v>0</v>
      </c>
    </row>
    <row r="24" spans="1:256" x14ac:dyDescent="0.25">
      <c r="A24" s="198" t="s">
        <v>173</v>
      </c>
      <c r="B24" s="199"/>
      <c r="C24" s="215"/>
      <c r="D24" s="215">
        <v>401</v>
      </c>
      <c r="E24" s="215">
        <v>449</v>
      </c>
      <c r="F24" s="215">
        <v>408</v>
      </c>
      <c r="G24" s="215">
        <v>166</v>
      </c>
      <c r="H24" s="215">
        <v>165</v>
      </c>
      <c r="I24" s="215">
        <v>200</v>
      </c>
      <c r="J24" s="215">
        <v>262</v>
      </c>
      <c r="K24" s="215">
        <v>271</v>
      </c>
      <c r="L24" s="215">
        <v>219</v>
      </c>
      <c r="M24" s="215">
        <v>206</v>
      </c>
      <c r="N24" s="215">
        <v>217</v>
      </c>
      <c r="O24" s="199"/>
      <c r="P24" s="215">
        <v>240</v>
      </c>
      <c r="Q24" s="215">
        <v>389</v>
      </c>
      <c r="R24" s="215">
        <v>333</v>
      </c>
      <c r="S24" s="215">
        <v>201</v>
      </c>
      <c r="T24" s="215">
        <v>183</v>
      </c>
      <c r="U24" s="215">
        <v>198</v>
      </c>
      <c r="V24" s="215">
        <v>190</v>
      </c>
      <c r="W24" s="215">
        <v>193</v>
      </c>
      <c r="X24" s="215">
        <v>251</v>
      </c>
      <c r="Y24" s="215">
        <v>281</v>
      </c>
      <c r="Z24" s="215">
        <v>243</v>
      </c>
      <c r="AA24" s="215">
        <v>244</v>
      </c>
      <c r="AB24" s="199"/>
      <c r="AC24" s="215">
        <v>310</v>
      </c>
      <c r="AD24" s="215">
        <v>401</v>
      </c>
      <c r="AE24" s="215">
        <v>198</v>
      </c>
      <c r="AF24" s="215">
        <v>398</v>
      </c>
      <c r="AG24" s="215">
        <v>399</v>
      </c>
      <c r="AH24" s="215">
        <v>450</v>
      </c>
      <c r="AI24" s="199"/>
      <c r="AJ24" s="215">
        <v>269</v>
      </c>
      <c r="AK24" s="215">
        <v>334</v>
      </c>
      <c r="AL24" s="215">
        <v>439</v>
      </c>
      <c r="AM24" s="215">
        <v>403</v>
      </c>
      <c r="AN24" s="215">
        <v>431</v>
      </c>
      <c r="AO24" s="215">
        <v>407</v>
      </c>
      <c r="AP24" s="199"/>
      <c r="AQ24" s="215">
        <v>446</v>
      </c>
      <c r="AR24" s="215">
        <v>490</v>
      </c>
      <c r="AS24" s="215">
        <v>480</v>
      </c>
      <c r="AT24" s="215">
        <v>478</v>
      </c>
      <c r="AU24" s="215">
        <v>398</v>
      </c>
      <c r="AV24" s="215">
        <v>453</v>
      </c>
      <c r="AW24" s="215">
        <v>436</v>
      </c>
      <c r="AX24" s="215">
        <v>429</v>
      </c>
      <c r="AY24" s="215">
        <v>490</v>
      </c>
      <c r="AZ24" s="215">
        <v>459</v>
      </c>
      <c r="BA24" s="215">
        <v>459</v>
      </c>
      <c r="BB24" s="198" t="s">
        <v>173</v>
      </c>
      <c r="BC24" s="199"/>
      <c r="BD24" s="215">
        <v>459</v>
      </c>
      <c r="BE24" s="215">
        <f>BA24</f>
        <v>459</v>
      </c>
      <c r="BF24" s="215">
        <v>533</v>
      </c>
      <c r="BG24" s="215">
        <v>579</v>
      </c>
      <c r="BH24" s="215">
        <v>714</v>
      </c>
      <c r="BI24" s="215">
        <v>778</v>
      </c>
      <c r="BJ24" s="215">
        <v>550</v>
      </c>
      <c r="BK24" s="215">
        <v>566</v>
      </c>
      <c r="BL24" s="215">
        <v>577</v>
      </c>
      <c r="BM24" s="215">
        <v>547</v>
      </c>
      <c r="BN24" s="215">
        <v>598</v>
      </c>
      <c r="BO24" s="215">
        <v>732</v>
      </c>
      <c r="BP24" s="215">
        <v>676</v>
      </c>
      <c r="BQ24" s="215">
        <v>630</v>
      </c>
      <c r="BR24" s="215">
        <v>569</v>
      </c>
    </row>
    <row r="25" spans="1:256" s="210" customFormat="1" x14ac:dyDescent="0.2">
      <c r="A25" s="207"/>
      <c r="B25" s="208"/>
      <c r="C25" s="208">
        <v>43831</v>
      </c>
      <c r="D25" s="208">
        <v>43862</v>
      </c>
      <c r="E25" s="208">
        <v>43891</v>
      </c>
      <c r="F25" s="208">
        <v>43922</v>
      </c>
      <c r="G25" s="208">
        <v>43952</v>
      </c>
      <c r="H25" s="208">
        <v>43983</v>
      </c>
      <c r="I25" s="208">
        <v>44013</v>
      </c>
      <c r="J25" s="208">
        <v>44044</v>
      </c>
      <c r="K25" s="208">
        <v>44075</v>
      </c>
      <c r="L25" s="208">
        <v>44105</v>
      </c>
      <c r="M25" s="208">
        <v>44136</v>
      </c>
      <c r="N25" s="208">
        <v>44166</v>
      </c>
      <c r="O25" s="208"/>
      <c r="P25" s="208">
        <v>44197</v>
      </c>
      <c r="Q25" s="208">
        <v>44228</v>
      </c>
      <c r="R25" s="208">
        <v>44256</v>
      </c>
      <c r="S25" s="208">
        <v>44287</v>
      </c>
      <c r="T25" s="208">
        <v>44317</v>
      </c>
      <c r="U25" s="208">
        <v>44348</v>
      </c>
      <c r="V25" s="208">
        <v>44378</v>
      </c>
      <c r="W25" s="208">
        <v>44409</v>
      </c>
      <c r="X25" s="208">
        <v>44440</v>
      </c>
      <c r="Y25" s="208">
        <v>44470</v>
      </c>
      <c r="Z25" s="208">
        <v>44501</v>
      </c>
      <c r="AA25" s="208">
        <v>44531</v>
      </c>
      <c r="AB25" s="208"/>
      <c r="AC25" s="208">
        <v>44562</v>
      </c>
      <c r="AD25" s="208">
        <v>44593</v>
      </c>
      <c r="AE25" s="208">
        <v>44621</v>
      </c>
      <c r="AF25" s="208">
        <v>44652</v>
      </c>
      <c r="AG25" s="208">
        <v>44682</v>
      </c>
      <c r="AH25" s="208">
        <v>44713</v>
      </c>
      <c r="AI25" s="208"/>
      <c r="AJ25" s="208">
        <v>44743</v>
      </c>
      <c r="AK25" s="208">
        <v>44774</v>
      </c>
      <c r="AL25" s="208">
        <v>44805</v>
      </c>
      <c r="AM25" s="208">
        <v>44835</v>
      </c>
      <c r="AN25" s="208">
        <v>44866</v>
      </c>
      <c r="AO25" s="208">
        <v>44896</v>
      </c>
      <c r="AP25" s="208" t="str">
        <f>AP21</f>
        <v>Meta</v>
      </c>
      <c r="AQ25" s="208">
        <v>44927</v>
      </c>
      <c r="AR25" s="208">
        <v>44958</v>
      </c>
      <c r="AS25" s="208">
        <v>44986</v>
      </c>
      <c r="AT25" s="208">
        <v>45017</v>
      </c>
      <c r="AU25" s="208">
        <v>45047</v>
      </c>
      <c r="AV25" s="208">
        <v>45078</v>
      </c>
      <c r="AW25" s="208">
        <v>45108</v>
      </c>
      <c r="AX25" s="208">
        <v>45139</v>
      </c>
      <c r="AY25" s="208">
        <v>45170</v>
      </c>
      <c r="AZ25" s="208" t="str">
        <f>AZ4</f>
        <v>01-15-Out-23</v>
      </c>
      <c r="BA25" s="208">
        <f>BA4</f>
        <v>45200</v>
      </c>
      <c r="BB25" s="149"/>
      <c r="BC25" s="149" t="str">
        <f>BC21</f>
        <v>Meta</v>
      </c>
      <c r="BD25" s="149" t="str">
        <f>BD4</f>
        <v>16-31-Out-23</v>
      </c>
      <c r="BE25" s="149">
        <f>BE4</f>
        <v>45200</v>
      </c>
      <c r="BF25" s="149" t="e">
        <f t="shared" ref="BF25:BR25" ca="1" si="18">BF4</f>
        <v>#NAME?</v>
      </c>
      <c r="BG25" s="149" t="e">
        <f t="shared" ca="1" si="18"/>
        <v>#NAME?</v>
      </c>
      <c r="BH25" s="149" t="e">
        <f t="shared" ca="1" si="18"/>
        <v>#NAME?</v>
      </c>
      <c r="BI25" s="149" t="e">
        <f t="shared" ca="1" si="18"/>
        <v>#NAME?</v>
      </c>
      <c r="BJ25" s="149" t="e">
        <f t="shared" ca="1" si="18"/>
        <v>#NAME?</v>
      </c>
      <c r="BK25" s="149" t="e">
        <f t="shared" ca="1" si="18"/>
        <v>#NAME?</v>
      </c>
      <c r="BL25" s="149" t="e">
        <f t="shared" ca="1" si="18"/>
        <v>#NAME?</v>
      </c>
      <c r="BM25" s="149" t="e">
        <f t="shared" ca="1" si="18"/>
        <v>#NAME?</v>
      </c>
      <c r="BN25" s="149" t="e">
        <f t="shared" ca="1" si="18"/>
        <v>#NAME?</v>
      </c>
      <c r="BO25" s="149" t="e">
        <f t="shared" ca="1" si="18"/>
        <v>#NAME?</v>
      </c>
      <c r="BP25" s="149" t="e">
        <f t="shared" ca="1" si="18"/>
        <v>#NAME?</v>
      </c>
      <c r="BQ25" s="149" t="e">
        <f t="shared" ca="1" si="18"/>
        <v>#NAME?</v>
      </c>
      <c r="BR25" s="149" t="e">
        <f t="shared" ca="1" si="18"/>
        <v>#NAME?</v>
      </c>
      <c r="BS25" s="209"/>
      <c r="BT25" s="209"/>
      <c r="BU25" s="209"/>
      <c r="BV25" s="209"/>
      <c r="BW25" s="209"/>
      <c r="BX25" s="209"/>
      <c r="BY25" s="209"/>
      <c r="BZ25" s="209"/>
      <c r="CA25" s="209"/>
      <c r="CB25" s="209"/>
      <c r="CC25" s="209"/>
      <c r="CD25" s="209"/>
      <c r="CE25" s="209"/>
      <c r="CF25" s="209"/>
      <c r="CG25" s="209"/>
      <c r="CH25" s="209"/>
      <c r="CI25" s="209"/>
      <c r="CJ25" s="209"/>
      <c r="CK25" s="209"/>
      <c r="CL25" s="209"/>
      <c r="CM25" s="209"/>
      <c r="CN25" s="209"/>
      <c r="CO25" s="209"/>
      <c r="CP25" s="209"/>
      <c r="CQ25" s="209"/>
      <c r="CR25" s="209"/>
      <c r="CS25" s="209"/>
      <c r="CT25" s="209"/>
      <c r="CU25" s="209"/>
      <c r="CV25" s="209"/>
      <c r="CW25" s="209"/>
      <c r="CX25" s="209"/>
      <c r="CY25" s="209"/>
      <c r="CZ25" s="209"/>
      <c r="DA25" s="209"/>
      <c r="DB25" s="209"/>
      <c r="DC25" s="209"/>
      <c r="DD25" s="209"/>
      <c r="DE25" s="209"/>
      <c r="DF25" s="209"/>
      <c r="DG25" s="209"/>
      <c r="DH25" s="209"/>
      <c r="DI25" s="209"/>
      <c r="DJ25" s="209"/>
      <c r="DK25" s="209"/>
      <c r="DL25" s="209"/>
      <c r="DM25" s="209"/>
      <c r="DN25" s="209"/>
      <c r="DO25" s="209"/>
      <c r="DP25" s="209"/>
      <c r="DQ25" s="209"/>
      <c r="DR25" s="209"/>
      <c r="DS25" s="209"/>
      <c r="DT25" s="209"/>
      <c r="DU25" s="209"/>
      <c r="DV25" s="209"/>
      <c r="DW25" s="209"/>
      <c r="DX25" s="209"/>
      <c r="DY25" s="209"/>
      <c r="DZ25" s="209"/>
      <c r="EA25" s="209"/>
      <c r="EB25" s="209"/>
      <c r="EC25" s="209"/>
      <c r="ED25" s="209"/>
      <c r="EE25" s="209"/>
      <c r="EF25" s="209"/>
      <c r="EG25" s="209"/>
      <c r="EH25" s="209"/>
      <c r="EI25" s="209"/>
      <c r="EJ25" s="209"/>
      <c r="EK25" s="209"/>
      <c r="EL25" s="209"/>
      <c r="EM25" s="209"/>
      <c r="EN25" s="209"/>
      <c r="EO25" s="209"/>
      <c r="EP25" s="209"/>
      <c r="EQ25" s="209"/>
      <c r="ER25" s="209"/>
      <c r="ES25" s="209"/>
      <c r="ET25" s="209"/>
      <c r="EU25" s="209"/>
      <c r="EV25" s="209"/>
      <c r="EW25" s="209"/>
      <c r="EX25" s="209"/>
      <c r="EY25" s="209"/>
      <c r="EZ25" s="209"/>
      <c r="FA25" s="209"/>
      <c r="FB25" s="209"/>
      <c r="FC25" s="209"/>
      <c r="FD25" s="209"/>
      <c r="FE25" s="209"/>
      <c r="FF25" s="209"/>
      <c r="FG25" s="209"/>
      <c r="FH25" s="209"/>
      <c r="FI25" s="209"/>
      <c r="FJ25" s="209"/>
      <c r="FK25" s="209"/>
      <c r="FL25" s="209"/>
      <c r="FM25" s="209"/>
      <c r="FN25" s="209"/>
      <c r="FO25" s="209"/>
      <c r="FP25" s="209"/>
      <c r="FQ25" s="209"/>
      <c r="FR25" s="209"/>
      <c r="FS25" s="209"/>
      <c r="FT25" s="209"/>
      <c r="FU25" s="209"/>
      <c r="FV25" s="209"/>
      <c r="FW25" s="209"/>
      <c r="FX25" s="209"/>
      <c r="FY25" s="209"/>
      <c r="FZ25" s="209"/>
      <c r="GA25" s="209"/>
      <c r="GB25" s="209"/>
      <c r="GC25" s="209"/>
      <c r="GD25" s="209"/>
      <c r="GE25" s="209"/>
      <c r="GF25" s="209"/>
      <c r="GG25" s="209"/>
      <c r="GH25" s="209"/>
      <c r="GI25" s="209"/>
      <c r="GJ25" s="209"/>
      <c r="GK25" s="209"/>
      <c r="GL25" s="209"/>
      <c r="GM25" s="209"/>
      <c r="GN25" s="209"/>
      <c r="GO25" s="209"/>
      <c r="GP25" s="209"/>
      <c r="GQ25" s="209"/>
      <c r="GR25" s="209"/>
      <c r="GS25" s="209"/>
      <c r="GT25" s="209"/>
      <c r="GU25" s="209"/>
      <c r="GV25" s="209"/>
      <c r="GW25" s="209"/>
      <c r="GX25" s="209"/>
      <c r="GY25" s="209"/>
      <c r="GZ25" s="209"/>
      <c r="HA25" s="209"/>
      <c r="HB25" s="209"/>
      <c r="HC25" s="209"/>
      <c r="HD25" s="209"/>
      <c r="HE25" s="209"/>
      <c r="HF25" s="209"/>
      <c r="HG25" s="209"/>
      <c r="HH25" s="209"/>
      <c r="HI25" s="209"/>
      <c r="HJ25" s="209"/>
      <c r="HK25" s="209"/>
      <c r="HL25" s="209"/>
      <c r="HM25" s="209"/>
      <c r="HN25" s="209"/>
      <c r="HO25" s="209"/>
      <c r="HP25" s="209"/>
      <c r="HQ25" s="209"/>
      <c r="HR25" s="209"/>
      <c r="HS25" s="209"/>
      <c r="HT25" s="209"/>
      <c r="HU25" s="209"/>
      <c r="HV25" s="209"/>
      <c r="HW25" s="209"/>
      <c r="HX25" s="209"/>
      <c r="HY25" s="209"/>
      <c r="HZ25" s="209"/>
      <c r="IA25" s="209"/>
      <c r="IB25" s="209"/>
      <c r="IC25" s="209"/>
      <c r="ID25" s="209"/>
      <c r="IE25" s="209"/>
      <c r="IF25" s="209"/>
      <c r="IG25" s="209"/>
      <c r="IH25" s="209"/>
      <c r="II25" s="209"/>
      <c r="IJ25" s="209"/>
      <c r="IK25" s="209"/>
      <c r="IL25" s="209"/>
      <c r="IM25" s="209"/>
      <c r="IN25" s="209"/>
      <c r="IO25" s="209"/>
      <c r="IP25" s="209"/>
      <c r="IQ25" s="209"/>
      <c r="IR25" s="209"/>
      <c r="IS25" s="209"/>
      <c r="IT25" s="209"/>
      <c r="IU25" s="209"/>
      <c r="IV25" s="209"/>
    </row>
    <row r="26" spans="1:256" s="158" customFormat="1" ht="25.5" hidden="1" x14ac:dyDescent="0.25">
      <c r="A26" s="194" t="s">
        <v>174</v>
      </c>
      <c r="B26" s="216" t="s">
        <v>162</v>
      </c>
      <c r="C26" s="196">
        <v>2.967359050445104E-2</v>
      </c>
      <c r="D26" s="196">
        <v>2.5936599423631124E-2</v>
      </c>
      <c r="E26" s="196">
        <v>4.779411764705882E-2</v>
      </c>
      <c r="F26" s="196">
        <v>0</v>
      </c>
      <c r="G26" s="196">
        <v>0</v>
      </c>
      <c r="H26" s="196">
        <v>0</v>
      </c>
      <c r="I26" s="196">
        <v>0</v>
      </c>
      <c r="J26" s="196">
        <v>0</v>
      </c>
      <c r="K26" s="196">
        <v>0</v>
      </c>
      <c r="L26" s="196">
        <v>0</v>
      </c>
      <c r="M26" s="196">
        <v>0</v>
      </c>
      <c r="N26" s="196">
        <v>4.3478260869565216E-2</v>
      </c>
      <c r="O26" s="216" t="s">
        <v>162</v>
      </c>
      <c r="P26" s="196">
        <v>6.6147859922178989E-2</v>
      </c>
      <c r="Q26" s="196">
        <v>3.0434782608695653E-2</v>
      </c>
      <c r="R26" s="196">
        <v>2.9411764705882353E-2</v>
      </c>
      <c r="S26" s="196">
        <v>0</v>
      </c>
      <c r="T26" s="196">
        <v>0</v>
      </c>
      <c r="U26" s="196">
        <v>0</v>
      </c>
      <c r="V26" s="196">
        <v>0</v>
      </c>
      <c r="W26" s="196">
        <v>1.8691588785046728E-2</v>
      </c>
      <c r="X26" s="196">
        <v>9.5588235294117641E-2</v>
      </c>
      <c r="Y26" s="196">
        <v>4.4117647058823532E-2</v>
      </c>
      <c r="Z26" s="196">
        <v>9.8484848484848481E-2</v>
      </c>
      <c r="AA26" s="196">
        <v>3.875968992248062E-2</v>
      </c>
      <c r="AB26" s="216" t="s">
        <v>162</v>
      </c>
      <c r="AC26" s="196">
        <v>2.1052631578947368E-2</v>
      </c>
      <c r="AD26" s="196">
        <v>0</v>
      </c>
      <c r="AE26" s="196">
        <v>4.4843049327354259E-3</v>
      </c>
      <c r="AF26" s="196">
        <v>6.7375886524822695E-2</v>
      </c>
      <c r="AG26" s="196">
        <v>7.4803149606299218E-2</v>
      </c>
      <c r="AH26" s="196">
        <v>4.0816326530612242E-2</v>
      </c>
      <c r="AI26" s="216" t="s">
        <v>162</v>
      </c>
      <c r="AJ26" s="196">
        <v>1.3513513513513514E-2</v>
      </c>
      <c r="AK26" s="196">
        <v>9.0634441087613302E-3</v>
      </c>
      <c r="AL26" s="196">
        <v>5.5118110236220472E-2</v>
      </c>
      <c r="AM26" s="196">
        <v>6.7796610169491525E-2</v>
      </c>
      <c r="AN26" s="196">
        <v>5.6390977443609019E-2</v>
      </c>
      <c r="AO26" s="196">
        <v>6.4102564102564097E-2</v>
      </c>
      <c r="AP26" s="216" t="s">
        <v>162</v>
      </c>
      <c r="AQ26" s="196">
        <f t="shared" ref="AQ26:BA26" si="19">IFERROR((AQ27/AQ28),0)</f>
        <v>0</v>
      </c>
      <c r="AR26" s="196">
        <f t="shared" si="19"/>
        <v>0</v>
      </c>
      <c r="AS26" s="196">
        <f t="shared" si="19"/>
        <v>0</v>
      </c>
      <c r="AT26" s="196">
        <f t="shared" si="19"/>
        <v>0</v>
      </c>
      <c r="AU26" s="196">
        <f t="shared" si="19"/>
        <v>0</v>
      </c>
      <c r="AV26" s="196">
        <f t="shared" si="19"/>
        <v>0</v>
      </c>
      <c r="AW26" s="196">
        <f t="shared" si="19"/>
        <v>0</v>
      </c>
      <c r="AX26" s="196">
        <f t="shared" si="19"/>
        <v>0</v>
      </c>
      <c r="AY26" s="196">
        <f t="shared" si="19"/>
        <v>0</v>
      </c>
      <c r="AZ26" s="196">
        <f t="shared" si="19"/>
        <v>0.11214953271028037</v>
      </c>
      <c r="BA26" s="196">
        <f t="shared" si="19"/>
        <v>0.10300429184549356</v>
      </c>
      <c r="BB26" s="217"/>
      <c r="BC26" s="218"/>
      <c r="BD26" s="219"/>
      <c r="BE26" s="220"/>
      <c r="BF26" s="221"/>
      <c r="BG26" s="221"/>
      <c r="BH26" s="221"/>
      <c r="BI26" s="221"/>
      <c r="BJ26" s="221"/>
      <c r="BK26" s="221"/>
      <c r="BL26" s="221"/>
      <c r="BM26" s="221"/>
      <c r="BN26" s="221"/>
      <c r="BO26" s="221"/>
      <c r="BP26" s="221"/>
      <c r="BQ26" s="221"/>
      <c r="BR26" s="221"/>
    </row>
    <row r="27" spans="1:256" hidden="1" x14ac:dyDescent="0.25">
      <c r="A27" s="222" t="s">
        <v>175</v>
      </c>
      <c r="B27" s="223"/>
      <c r="C27" s="224">
        <v>10</v>
      </c>
      <c r="D27" s="224">
        <v>9</v>
      </c>
      <c r="E27" s="224">
        <v>13</v>
      </c>
      <c r="F27" s="224">
        <v>0</v>
      </c>
      <c r="G27" s="224">
        <v>0</v>
      </c>
      <c r="H27" s="224">
        <v>0</v>
      </c>
      <c r="I27" s="224">
        <v>0</v>
      </c>
      <c r="J27" s="224">
        <v>0</v>
      </c>
      <c r="K27" s="224">
        <v>0</v>
      </c>
      <c r="L27" s="224">
        <v>0</v>
      </c>
      <c r="M27" s="224">
        <v>0</v>
      </c>
      <c r="N27" s="224">
        <v>7</v>
      </c>
      <c r="O27" s="223"/>
      <c r="P27" s="224">
        <v>17</v>
      </c>
      <c r="Q27" s="224">
        <v>7</v>
      </c>
      <c r="R27" s="224">
        <v>1</v>
      </c>
      <c r="S27" s="224">
        <v>0</v>
      </c>
      <c r="T27" s="224">
        <v>0</v>
      </c>
      <c r="U27" s="224">
        <v>0</v>
      </c>
      <c r="V27" s="224">
        <v>0</v>
      </c>
      <c r="W27" s="224">
        <v>2</v>
      </c>
      <c r="X27" s="224">
        <v>13</v>
      </c>
      <c r="Y27" s="224">
        <v>6</v>
      </c>
      <c r="Z27" s="224">
        <v>13</v>
      </c>
      <c r="AA27" s="224">
        <v>5</v>
      </c>
      <c r="AB27" s="223"/>
      <c r="AC27" s="224">
        <v>4</v>
      </c>
      <c r="AD27" s="224">
        <v>0</v>
      </c>
      <c r="AE27" s="224">
        <v>1</v>
      </c>
      <c r="AF27" s="224">
        <v>19</v>
      </c>
      <c r="AG27" s="224">
        <v>19</v>
      </c>
      <c r="AH27" s="224">
        <v>4</v>
      </c>
      <c r="AI27" s="223"/>
      <c r="AJ27" s="224">
        <v>2</v>
      </c>
      <c r="AK27" s="224">
        <v>3</v>
      </c>
      <c r="AL27" s="224">
        <v>14</v>
      </c>
      <c r="AM27" s="224">
        <v>20</v>
      </c>
      <c r="AN27" s="224">
        <v>15</v>
      </c>
      <c r="AO27" s="224">
        <v>20</v>
      </c>
      <c r="AP27" s="223"/>
      <c r="AQ27" s="206">
        <v>0</v>
      </c>
      <c r="AR27" s="206">
        <v>0</v>
      </c>
      <c r="AS27" s="206">
        <v>2</v>
      </c>
      <c r="AT27" s="206">
        <v>5</v>
      </c>
      <c r="AU27" s="206">
        <v>1</v>
      </c>
      <c r="AV27" s="206">
        <v>0</v>
      </c>
      <c r="AW27" s="206">
        <v>1</v>
      </c>
      <c r="AX27" s="206">
        <v>2</v>
      </c>
      <c r="AY27" s="206">
        <v>0</v>
      </c>
      <c r="AZ27" s="206">
        <v>12</v>
      </c>
      <c r="BA27" s="206">
        <v>24</v>
      </c>
      <c r="BB27" s="225"/>
      <c r="BC27" s="226"/>
      <c r="BD27" s="227"/>
      <c r="BE27" s="228"/>
      <c r="BF27" s="229"/>
      <c r="BG27" s="229"/>
      <c r="BH27" s="229"/>
      <c r="BI27" s="229"/>
      <c r="BJ27" s="229"/>
      <c r="BK27" s="229"/>
      <c r="BL27" s="229"/>
      <c r="BM27" s="229"/>
      <c r="BN27" s="229"/>
      <c r="BO27" s="229"/>
      <c r="BP27" s="229"/>
      <c r="BQ27" s="229"/>
      <c r="BR27" s="229"/>
    </row>
    <row r="28" spans="1:256" hidden="1" x14ac:dyDescent="0.25">
      <c r="A28" s="198" t="s">
        <v>176</v>
      </c>
      <c r="B28" s="223"/>
      <c r="C28" s="230">
        <v>337</v>
      </c>
      <c r="D28" s="230">
        <v>347</v>
      </c>
      <c r="E28" s="230">
        <v>272</v>
      </c>
      <c r="F28" s="230">
        <v>68</v>
      </c>
      <c r="G28" s="230">
        <v>52</v>
      </c>
      <c r="H28" s="230">
        <v>67</v>
      </c>
      <c r="I28" s="230">
        <v>85</v>
      </c>
      <c r="J28" s="230">
        <v>58</v>
      </c>
      <c r="K28" s="230">
        <v>63</v>
      </c>
      <c r="L28" s="230">
        <v>63</v>
      </c>
      <c r="M28" s="230">
        <v>55</v>
      </c>
      <c r="N28" s="230">
        <v>161</v>
      </c>
      <c r="O28" s="223"/>
      <c r="P28" s="230">
        <v>257</v>
      </c>
      <c r="Q28" s="230">
        <v>230</v>
      </c>
      <c r="R28" s="230">
        <v>34</v>
      </c>
      <c r="S28" s="230">
        <v>0</v>
      </c>
      <c r="T28" s="230">
        <v>0</v>
      </c>
      <c r="U28" s="230">
        <v>0</v>
      </c>
      <c r="V28" s="230">
        <v>0</v>
      </c>
      <c r="W28" s="230">
        <v>107</v>
      </c>
      <c r="X28" s="230">
        <v>136</v>
      </c>
      <c r="Y28" s="230">
        <v>136</v>
      </c>
      <c r="Z28" s="230">
        <v>132</v>
      </c>
      <c r="AA28" s="230">
        <v>129</v>
      </c>
      <c r="AB28" s="223"/>
      <c r="AC28" s="230">
        <v>190</v>
      </c>
      <c r="AD28" s="230">
        <v>0</v>
      </c>
      <c r="AE28" s="230">
        <v>223</v>
      </c>
      <c r="AF28" s="230">
        <v>282</v>
      </c>
      <c r="AG28" s="230">
        <v>254</v>
      </c>
      <c r="AH28" s="230">
        <v>98</v>
      </c>
      <c r="AI28" s="223"/>
      <c r="AJ28" s="230">
        <v>148</v>
      </c>
      <c r="AK28" s="230">
        <v>331</v>
      </c>
      <c r="AL28" s="230">
        <v>254</v>
      </c>
      <c r="AM28" s="230">
        <v>295</v>
      </c>
      <c r="AN28" s="230">
        <v>266</v>
      </c>
      <c r="AO28" s="230">
        <v>312</v>
      </c>
      <c r="AP28" s="223"/>
      <c r="AQ28" s="231">
        <v>0</v>
      </c>
      <c r="AR28" s="231">
        <v>0</v>
      </c>
      <c r="AS28" s="231">
        <v>0</v>
      </c>
      <c r="AT28" s="231">
        <v>0</v>
      </c>
      <c r="AU28" s="231">
        <v>0</v>
      </c>
      <c r="AV28" s="231">
        <v>0</v>
      </c>
      <c r="AW28" s="231">
        <v>0</v>
      </c>
      <c r="AX28" s="231">
        <v>0</v>
      </c>
      <c r="AY28" s="231">
        <v>0</v>
      </c>
      <c r="AZ28" s="231">
        <v>107</v>
      </c>
      <c r="BA28" s="231">
        <v>233</v>
      </c>
      <c r="BB28" s="232"/>
      <c r="BC28" s="233"/>
      <c r="BD28" s="234"/>
      <c r="BE28" s="235"/>
      <c r="BF28" s="236"/>
      <c r="BG28" s="236"/>
      <c r="BH28" s="236"/>
      <c r="BI28" s="236"/>
      <c r="BJ28" s="236"/>
      <c r="BK28" s="236"/>
      <c r="BL28" s="236"/>
      <c r="BM28" s="236"/>
      <c r="BN28" s="236"/>
      <c r="BO28" s="236"/>
      <c r="BP28" s="236"/>
      <c r="BQ28" s="236"/>
      <c r="BR28" s="236"/>
    </row>
    <row r="29" spans="1:256" s="158" customFormat="1" ht="25.5" x14ac:dyDescent="0.25">
      <c r="A29" s="237"/>
      <c r="B29" s="238"/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8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39"/>
      <c r="AB29" s="238"/>
      <c r="AC29" s="239"/>
      <c r="AD29" s="239"/>
      <c r="AE29" s="239"/>
      <c r="AF29" s="239"/>
      <c r="AG29" s="239"/>
      <c r="AH29" s="239"/>
      <c r="AI29" s="238"/>
      <c r="AJ29" s="239"/>
      <c r="AK29" s="239"/>
      <c r="AL29" s="239"/>
      <c r="AM29" s="239"/>
      <c r="AN29" s="239"/>
      <c r="AO29" s="239"/>
      <c r="AP29" s="238"/>
      <c r="AQ29" s="239"/>
      <c r="AR29" s="239"/>
      <c r="AS29" s="239"/>
      <c r="AT29" s="239"/>
      <c r="AU29" s="239"/>
      <c r="AV29" s="239"/>
      <c r="AW29" s="239"/>
      <c r="AX29" s="239"/>
      <c r="AY29" s="239"/>
      <c r="AZ29" s="239"/>
      <c r="BA29" s="240"/>
      <c r="BB29" s="197" t="s">
        <v>177</v>
      </c>
      <c r="BC29" s="241" t="s">
        <v>162</v>
      </c>
      <c r="BD29" s="155">
        <f>IFERROR(ROUND((BD30/BD31),4),0)</f>
        <v>0</v>
      </c>
      <c r="BE29" s="155">
        <f>IFERROR(ROUND((BE30/BE31),4),0)</f>
        <v>0</v>
      </c>
      <c r="BF29" s="155">
        <f t="shared" ref="BF29:BR29" si="20">IFERROR(ROUND((BF30/BF31),4),0)</f>
        <v>2.58E-2</v>
      </c>
      <c r="BG29" s="155">
        <f t="shared" si="20"/>
        <v>7.1999999999999998E-3</v>
      </c>
      <c r="BH29" s="155">
        <f t="shared" si="20"/>
        <v>7.1000000000000004E-3</v>
      </c>
      <c r="BI29" s="155">
        <f t="shared" si="20"/>
        <v>7.1000000000000004E-3</v>
      </c>
      <c r="BJ29" s="155">
        <f t="shared" si="20"/>
        <v>1.41E-2</v>
      </c>
      <c r="BK29" s="155">
        <f t="shared" si="20"/>
        <v>0</v>
      </c>
      <c r="BL29" s="155">
        <f t="shared" si="20"/>
        <v>1.32E-2</v>
      </c>
      <c r="BM29" s="155">
        <f t="shared" si="20"/>
        <v>0</v>
      </c>
      <c r="BN29" s="155">
        <f t="shared" si="20"/>
        <v>2.0799999999999999E-2</v>
      </c>
      <c r="BO29" s="155">
        <f t="shared" si="20"/>
        <v>1.4E-2</v>
      </c>
      <c r="BP29" s="155">
        <f t="shared" si="20"/>
        <v>0</v>
      </c>
      <c r="BQ29" s="155">
        <f t="shared" si="20"/>
        <v>0</v>
      </c>
      <c r="BR29" s="155">
        <f t="shared" si="20"/>
        <v>2.5000000000000001E-2</v>
      </c>
    </row>
    <row r="30" spans="1:256" ht="25.5" x14ac:dyDescent="0.25">
      <c r="A30" s="242"/>
      <c r="B30" s="243"/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3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3"/>
      <c r="AC30" s="244"/>
      <c r="AD30" s="244"/>
      <c r="AE30" s="244"/>
      <c r="AF30" s="244"/>
      <c r="AG30" s="244"/>
      <c r="AH30" s="244"/>
      <c r="AI30" s="243"/>
      <c r="AJ30" s="244"/>
      <c r="AK30" s="244"/>
      <c r="AL30" s="244"/>
      <c r="AM30" s="244"/>
      <c r="AN30" s="244"/>
      <c r="AO30" s="244"/>
      <c r="AP30" s="243"/>
      <c r="AQ30" s="245"/>
      <c r="AR30" s="245"/>
      <c r="AS30" s="245"/>
      <c r="AT30" s="245"/>
      <c r="AU30" s="245"/>
      <c r="AV30" s="245"/>
      <c r="AW30" s="245"/>
      <c r="AX30" s="245"/>
      <c r="AY30" s="245"/>
      <c r="AZ30" s="245"/>
      <c r="BA30" s="246"/>
      <c r="BB30" s="198" t="s">
        <v>178</v>
      </c>
      <c r="BC30" s="223"/>
      <c r="BD30" s="224">
        <v>0</v>
      </c>
      <c r="BE30" s="224">
        <v>0</v>
      </c>
      <c r="BF30" s="206">
        <v>4</v>
      </c>
      <c r="BG30" s="206">
        <v>1</v>
      </c>
      <c r="BH30" s="206">
        <v>1</v>
      </c>
      <c r="BI30" s="206">
        <v>1</v>
      </c>
      <c r="BJ30" s="206">
        <v>2</v>
      </c>
      <c r="BK30" s="206">
        <v>0</v>
      </c>
      <c r="BL30" s="206">
        <v>2</v>
      </c>
      <c r="BM30" s="206">
        <v>0</v>
      </c>
      <c r="BN30" s="206">
        <v>3</v>
      </c>
      <c r="BO30" s="206">
        <v>2</v>
      </c>
      <c r="BP30" s="206">
        <v>0</v>
      </c>
      <c r="BQ30" s="206">
        <v>0</v>
      </c>
      <c r="BR30" s="206">
        <v>4</v>
      </c>
    </row>
    <row r="31" spans="1:256" x14ac:dyDescent="0.25">
      <c r="A31" s="247"/>
      <c r="B31" s="243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3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3"/>
      <c r="AC31" s="248"/>
      <c r="AD31" s="248"/>
      <c r="AE31" s="248"/>
      <c r="AF31" s="248"/>
      <c r="AG31" s="248"/>
      <c r="AH31" s="248"/>
      <c r="AI31" s="243"/>
      <c r="AJ31" s="248"/>
      <c r="AK31" s="248"/>
      <c r="AL31" s="248"/>
      <c r="AM31" s="248"/>
      <c r="AN31" s="248"/>
      <c r="AO31" s="248"/>
      <c r="AP31" s="243"/>
      <c r="AQ31" s="249"/>
      <c r="AR31" s="249"/>
      <c r="AS31" s="249"/>
      <c r="AT31" s="249"/>
      <c r="AU31" s="249"/>
      <c r="AV31" s="249"/>
      <c r="AW31" s="249"/>
      <c r="AX31" s="249"/>
      <c r="AY31" s="249"/>
      <c r="AZ31" s="249"/>
      <c r="BA31" s="250"/>
      <c r="BB31" s="198" t="s">
        <v>179</v>
      </c>
      <c r="BC31" s="223"/>
      <c r="BD31" s="231">
        <f>BA28-AZ28</f>
        <v>126</v>
      </c>
      <c r="BE31" s="231">
        <f>BA28</f>
        <v>233</v>
      </c>
      <c r="BF31" s="230">
        <v>155</v>
      </c>
      <c r="BG31" s="230">
        <v>139</v>
      </c>
      <c r="BH31" s="230">
        <v>141</v>
      </c>
      <c r="BI31" s="230">
        <v>141</v>
      </c>
      <c r="BJ31" s="230">
        <v>142</v>
      </c>
      <c r="BK31" s="231">
        <v>143</v>
      </c>
      <c r="BL31" s="231">
        <v>152</v>
      </c>
      <c r="BM31" s="231">
        <v>147</v>
      </c>
      <c r="BN31" s="231">
        <v>144</v>
      </c>
      <c r="BO31" s="231">
        <v>143</v>
      </c>
      <c r="BP31" s="231">
        <v>142</v>
      </c>
      <c r="BQ31" s="231">
        <v>139</v>
      </c>
      <c r="BR31" s="231">
        <v>160</v>
      </c>
    </row>
    <row r="32" spans="1:256" s="158" customFormat="1" ht="25.5" x14ac:dyDescent="0.25">
      <c r="A32" s="251"/>
      <c r="B32" s="252"/>
      <c r="C32" s="253"/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253"/>
      <c r="O32" s="252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2"/>
      <c r="AC32" s="253"/>
      <c r="AD32" s="253"/>
      <c r="AE32" s="253"/>
      <c r="AF32" s="253"/>
      <c r="AG32" s="253"/>
      <c r="AH32" s="253"/>
      <c r="AI32" s="252"/>
      <c r="AJ32" s="253"/>
      <c r="AK32" s="253"/>
      <c r="AL32" s="253"/>
      <c r="AM32" s="253"/>
      <c r="AN32" s="253"/>
      <c r="AO32" s="253"/>
      <c r="AP32" s="252"/>
      <c r="AQ32" s="253"/>
      <c r="AR32" s="253"/>
      <c r="AS32" s="253"/>
      <c r="AT32" s="253"/>
      <c r="AU32" s="253"/>
      <c r="AV32" s="253"/>
      <c r="AW32" s="253"/>
      <c r="AX32" s="253"/>
      <c r="AY32" s="253"/>
      <c r="AZ32" s="253"/>
      <c r="BA32" s="254"/>
      <c r="BB32" s="197" t="s">
        <v>180</v>
      </c>
      <c r="BC32" s="241" t="s">
        <v>181</v>
      </c>
      <c r="BD32" s="155">
        <f>IFERROR(ROUND((BD33/BD34),4),0)</f>
        <v>0</v>
      </c>
      <c r="BE32" s="155">
        <f>IFERROR(ROUND((BE33/BE34),4),0)</f>
        <v>1.49E-2</v>
      </c>
      <c r="BF32" s="155">
        <f t="shared" ref="BF32:BR32" si="21">IFERROR(ROUND((BF33/BF34),4),0)</f>
        <v>0</v>
      </c>
      <c r="BG32" s="155">
        <f t="shared" si="21"/>
        <v>0</v>
      </c>
      <c r="BH32" s="155">
        <f t="shared" si="21"/>
        <v>3.5000000000000003E-2</v>
      </c>
      <c r="BI32" s="155">
        <f t="shared" si="21"/>
        <v>1.72E-2</v>
      </c>
      <c r="BJ32" s="155">
        <f t="shared" si="21"/>
        <v>2.9100000000000001E-2</v>
      </c>
      <c r="BK32" s="155">
        <f t="shared" si="21"/>
        <v>6.5199999999999994E-2</v>
      </c>
      <c r="BL32" s="155">
        <f t="shared" si="21"/>
        <v>1.4200000000000001E-2</v>
      </c>
      <c r="BM32" s="155">
        <f t="shared" si="21"/>
        <v>3.2000000000000002E-3</v>
      </c>
      <c r="BN32" s="155">
        <f t="shared" si="21"/>
        <v>3.0499999999999999E-2</v>
      </c>
      <c r="BO32" s="155">
        <f t="shared" si="21"/>
        <v>0</v>
      </c>
      <c r="BP32" s="155">
        <f t="shared" si="21"/>
        <v>0</v>
      </c>
      <c r="BQ32" s="155">
        <f t="shared" si="21"/>
        <v>0</v>
      </c>
      <c r="BR32" s="155">
        <f t="shared" si="21"/>
        <v>0</v>
      </c>
    </row>
    <row r="33" spans="1:256" ht="25.5" x14ac:dyDescent="0.25">
      <c r="A33" s="242"/>
      <c r="B33" s="243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3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3"/>
      <c r="AC33" s="244"/>
      <c r="AD33" s="244"/>
      <c r="AE33" s="244"/>
      <c r="AF33" s="244"/>
      <c r="AG33" s="244"/>
      <c r="AH33" s="244"/>
      <c r="AI33" s="243"/>
      <c r="AJ33" s="244"/>
      <c r="AK33" s="244"/>
      <c r="AL33" s="244"/>
      <c r="AM33" s="244"/>
      <c r="AN33" s="244"/>
      <c r="AO33" s="244"/>
      <c r="AP33" s="243"/>
      <c r="AQ33" s="245"/>
      <c r="AR33" s="245"/>
      <c r="AS33" s="245"/>
      <c r="AT33" s="245"/>
      <c r="AU33" s="245"/>
      <c r="AV33" s="245"/>
      <c r="AW33" s="245"/>
      <c r="AX33" s="245"/>
      <c r="AY33" s="245"/>
      <c r="AZ33" s="245"/>
      <c r="BA33" s="246"/>
      <c r="BB33" s="198" t="s">
        <v>182</v>
      </c>
      <c r="BC33" s="223"/>
      <c r="BD33" s="224" t="s">
        <v>56</v>
      </c>
      <c r="BE33" s="224">
        <v>3</v>
      </c>
      <c r="BF33" s="224">
        <v>0</v>
      </c>
      <c r="BG33" s="224">
        <v>0</v>
      </c>
      <c r="BH33" s="224">
        <v>5</v>
      </c>
      <c r="BI33" s="224">
        <v>2</v>
      </c>
      <c r="BJ33" s="224">
        <v>5</v>
      </c>
      <c r="BK33" s="224">
        <v>12</v>
      </c>
      <c r="BL33" s="224">
        <v>8</v>
      </c>
      <c r="BM33" s="224">
        <v>1</v>
      </c>
      <c r="BN33" s="224">
        <v>4</v>
      </c>
      <c r="BO33" s="224">
        <v>0</v>
      </c>
      <c r="BP33" s="224">
        <v>0</v>
      </c>
      <c r="BQ33" s="224">
        <v>0</v>
      </c>
      <c r="BR33" s="224">
        <v>0</v>
      </c>
    </row>
    <row r="34" spans="1:256" ht="25.5" x14ac:dyDescent="0.25">
      <c r="A34" s="247"/>
      <c r="B34" s="243"/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3"/>
      <c r="P34" s="248"/>
      <c r="Q34" s="248"/>
      <c r="R34" s="248"/>
      <c r="S34" s="248"/>
      <c r="T34" s="248"/>
      <c r="U34" s="248"/>
      <c r="V34" s="248"/>
      <c r="W34" s="248"/>
      <c r="X34" s="248"/>
      <c r="Y34" s="248"/>
      <c r="Z34" s="248"/>
      <c r="AA34" s="248"/>
      <c r="AB34" s="243"/>
      <c r="AC34" s="248"/>
      <c r="AD34" s="248"/>
      <c r="AE34" s="248"/>
      <c r="AF34" s="248"/>
      <c r="AG34" s="248"/>
      <c r="AH34" s="248"/>
      <c r="AI34" s="243"/>
      <c r="AJ34" s="248"/>
      <c r="AK34" s="248"/>
      <c r="AL34" s="248"/>
      <c r="AM34" s="248"/>
      <c r="AN34" s="248"/>
      <c r="AO34" s="248"/>
      <c r="AP34" s="243"/>
      <c r="AQ34" s="249"/>
      <c r="AR34" s="249"/>
      <c r="AS34" s="249"/>
      <c r="AT34" s="249"/>
      <c r="AU34" s="249"/>
      <c r="AV34" s="249"/>
      <c r="AW34" s="249"/>
      <c r="AX34" s="249"/>
      <c r="AY34" s="249"/>
      <c r="AZ34" s="249"/>
      <c r="BA34" s="250"/>
      <c r="BB34" s="198" t="s">
        <v>183</v>
      </c>
      <c r="BC34" s="223"/>
      <c r="BD34" s="224" t="s">
        <v>56</v>
      </c>
      <c r="BE34" s="230">
        <v>201</v>
      </c>
      <c r="BF34" s="230">
        <v>186</v>
      </c>
      <c r="BG34" s="230">
        <v>218</v>
      </c>
      <c r="BH34" s="230">
        <v>143</v>
      </c>
      <c r="BI34" s="230">
        <v>116</v>
      </c>
      <c r="BJ34" s="230">
        <v>172</v>
      </c>
      <c r="BK34" s="230">
        <v>184</v>
      </c>
      <c r="BL34" s="230">
        <v>564</v>
      </c>
      <c r="BM34" s="230">
        <f>31+73+126+78</f>
        <v>308</v>
      </c>
      <c r="BN34" s="230">
        <v>131</v>
      </c>
      <c r="BO34" s="230">
        <v>0</v>
      </c>
      <c r="BP34" s="230">
        <v>0</v>
      </c>
      <c r="BQ34" s="230">
        <v>0</v>
      </c>
      <c r="BR34" s="230">
        <v>0</v>
      </c>
    </row>
    <row r="35" spans="1:256" s="158" customFormat="1" ht="25.5" x14ac:dyDescent="0.25">
      <c r="A35" s="251"/>
      <c r="B35" s="252"/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2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253"/>
      <c r="AB35" s="252"/>
      <c r="AC35" s="253"/>
      <c r="AD35" s="253"/>
      <c r="AE35" s="253"/>
      <c r="AF35" s="253"/>
      <c r="AG35" s="253"/>
      <c r="AH35" s="253"/>
      <c r="AI35" s="252"/>
      <c r="AJ35" s="253"/>
      <c r="AK35" s="253"/>
      <c r="AL35" s="253"/>
      <c r="AM35" s="253"/>
      <c r="AN35" s="253"/>
      <c r="AO35" s="253"/>
      <c r="AP35" s="252"/>
      <c r="AQ35" s="253"/>
      <c r="AR35" s="253"/>
      <c r="AS35" s="253"/>
      <c r="AT35" s="253"/>
      <c r="AU35" s="253"/>
      <c r="AV35" s="253"/>
      <c r="AW35" s="253"/>
      <c r="AX35" s="253"/>
      <c r="AY35" s="253"/>
      <c r="AZ35" s="253"/>
      <c r="BA35" s="254"/>
      <c r="BB35" s="197" t="s">
        <v>184</v>
      </c>
      <c r="BC35" s="241" t="s">
        <v>185</v>
      </c>
      <c r="BD35" s="155">
        <f t="shared" ref="BD35:BR35" si="22">IFERROR(ROUND((BD36/BD37),4),0)</f>
        <v>0</v>
      </c>
      <c r="BE35" s="155">
        <f t="shared" si="22"/>
        <v>0</v>
      </c>
      <c r="BF35" s="155">
        <f t="shared" si="22"/>
        <v>0</v>
      </c>
      <c r="BG35" s="155">
        <f t="shared" si="22"/>
        <v>0</v>
      </c>
      <c r="BH35" s="155">
        <f t="shared" si="22"/>
        <v>0</v>
      </c>
      <c r="BI35" s="155">
        <f t="shared" si="22"/>
        <v>0</v>
      </c>
      <c r="BJ35" s="155">
        <f t="shared" si="22"/>
        <v>0</v>
      </c>
      <c r="BK35" s="155">
        <f t="shared" si="22"/>
        <v>0</v>
      </c>
      <c r="BL35" s="155">
        <f t="shared" si="22"/>
        <v>0</v>
      </c>
      <c r="BM35" s="155">
        <f t="shared" si="22"/>
        <v>0</v>
      </c>
      <c r="BN35" s="155">
        <f t="shared" si="22"/>
        <v>0</v>
      </c>
      <c r="BO35" s="155">
        <f t="shared" si="22"/>
        <v>5.4999999999999997E-3</v>
      </c>
      <c r="BP35" s="155">
        <f t="shared" si="22"/>
        <v>0</v>
      </c>
      <c r="BQ35" s="155">
        <f t="shared" si="22"/>
        <v>1.3599999999999999E-2</v>
      </c>
      <c r="BR35" s="155">
        <f t="shared" si="22"/>
        <v>6.4000000000000003E-3</v>
      </c>
    </row>
    <row r="36" spans="1:256" ht="24" customHeight="1" x14ac:dyDescent="0.25">
      <c r="A36" s="242"/>
      <c r="B36" s="243"/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3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3"/>
      <c r="AC36" s="244"/>
      <c r="AD36" s="244"/>
      <c r="AE36" s="244"/>
      <c r="AF36" s="244"/>
      <c r="AG36" s="244"/>
      <c r="AH36" s="244"/>
      <c r="AI36" s="243"/>
      <c r="AJ36" s="244"/>
      <c r="AK36" s="244"/>
      <c r="AL36" s="244"/>
      <c r="AM36" s="244"/>
      <c r="AN36" s="244"/>
      <c r="AO36" s="244"/>
      <c r="AP36" s="243"/>
      <c r="AQ36" s="245"/>
      <c r="AR36" s="245"/>
      <c r="AS36" s="245"/>
      <c r="AT36" s="245"/>
      <c r="AU36" s="245"/>
      <c r="AV36" s="245"/>
      <c r="AW36" s="245"/>
      <c r="AX36" s="245"/>
      <c r="AY36" s="245"/>
      <c r="AZ36" s="245"/>
      <c r="BA36" s="246"/>
      <c r="BB36" s="198" t="s">
        <v>186</v>
      </c>
      <c r="BC36" s="223"/>
      <c r="BD36" s="224" t="s">
        <v>56</v>
      </c>
      <c r="BE36" s="224">
        <v>0</v>
      </c>
      <c r="BF36" s="224">
        <v>0</v>
      </c>
      <c r="BG36" s="224">
        <v>0</v>
      </c>
      <c r="BH36" s="224">
        <v>0</v>
      </c>
      <c r="BI36" s="224">
        <v>0</v>
      </c>
      <c r="BJ36" s="224">
        <v>0</v>
      </c>
      <c r="BK36" s="224">
        <v>0</v>
      </c>
      <c r="BL36" s="224">
        <v>0</v>
      </c>
      <c r="BM36" s="224">
        <v>0</v>
      </c>
      <c r="BN36" s="224">
        <v>0</v>
      </c>
      <c r="BO36" s="224">
        <v>1</v>
      </c>
      <c r="BP36" s="224">
        <v>0</v>
      </c>
      <c r="BQ36" s="224">
        <v>3</v>
      </c>
      <c r="BR36" s="224">
        <v>1</v>
      </c>
    </row>
    <row r="37" spans="1:256" ht="25.5" x14ac:dyDescent="0.25">
      <c r="A37" s="255"/>
      <c r="B37" s="256"/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6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6"/>
      <c r="AC37" s="257"/>
      <c r="AD37" s="257"/>
      <c r="AE37" s="257"/>
      <c r="AF37" s="257"/>
      <c r="AG37" s="257"/>
      <c r="AH37" s="257"/>
      <c r="AI37" s="256"/>
      <c r="AJ37" s="257"/>
      <c r="AK37" s="257"/>
      <c r="AL37" s="257"/>
      <c r="AM37" s="257"/>
      <c r="AN37" s="257"/>
      <c r="AO37" s="257"/>
      <c r="AP37" s="256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9"/>
      <c r="BB37" s="198" t="s">
        <v>183</v>
      </c>
      <c r="BC37" s="223"/>
      <c r="BD37" s="224" t="s">
        <v>56</v>
      </c>
      <c r="BE37" s="230">
        <v>0</v>
      </c>
      <c r="BF37" s="230">
        <v>0</v>
      </c>
      <c r="BG37" s="230">
        <v>0</v>
      </c>
      <c r="BH37" s="230">
        <v>0</v>
      </c>
      <c r="BI37" s="230">
        <v>0</v>
      </c>
      <c r="BJ37" s="230">
        <v>0</v>
      </c>
      <c r="BK37" s="230">
        <v>0</v>
      </c>
      <c r="BL37" s="230">
        <v>0</v>
      </c>
      <c r="BM37" s="230">
        <v>0</v>
      </c>
      <c r="BN37" s="230">
        <v>0</v>
      </c>
      <c r="BO37" s="230">
        <v>181</v>
      </c>
      <c r="BP37" s="230">
        <v>233</v>
      </c>
      <c r="BQ37" s="230">
        <v>221</v>
      </c>
      <c r="BR37" s="230">
        <v>157</v>
      </c>
    </row>
    <row r="38" spans="1:256" s="158" customFormat="1" ht="25.5" hidden="1" x14ac:dyDescent="0.25">
      <c r="A38" s="194" t="s">
        <v>187</v>
      </c>
      <c r="B38" s="216" t="s">
        <v>162</v>
      </c>
      <c r="C38" s="196">
        <v>0</v>
      </c>
      <c r="D38" s="196">
        <v>8.6455331412103754E-3</v>
      </c>
      <c r="E38" s="196">
        <v>7.3529411764705881E-3</v>
      </c>
      <c r="F38" s="196">
        <v>0</v>
      </c>
      <c r="G38" s="196">
        <v>0</v>
      </c>
      <c r="H38" s="196">
        <v>0</v>
      </c>
      <c r="I38" s="196">
        <v>0</v>
      </c>
      <c r="J38" s="196">
        <v>0</v>
      </c>
      <c r="K38" s="196">
        <v>0</v>
      </c>
      <c r="L38" s="196">
        <v>0</v>
      </c>
      <c r="M38" s="196">
        <v>0</v>
      </c>
      <c r="N38" s="196">
        <v>6.2111801242236021E-3</v>
      </c>
      <c r="O38" s="216" t="s">
        <v>162</v>
      </c>
      <c r="P38" s="196">
        <v>1.1673151750972763E-2</v>
      </c>
      <c r="Q38" s="196">
        <v>3.0434782608695653E-2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7.3529411764705881E-3</v>
      </c>
      <c r="Y38" s="196">
        <v>7.3529411764705881E-3</v>
      </c>
      <c r="Z38" s="196">
        <v>1.5151515151515152E-2</v>
      </c>
      <c r="AA38" s="196">
        <v>7.7519379844961239E-3</v>
      </c>
      <c r="AB38" s="216" t="s">
        <v>162</v>
      </c>
      <c r="AC38" s="196">
        <v>0</v>
      </c>
      <c r="AD38" s="196">
        <v>0</v>
      </c>
      <c r="AE38" s="196">
        <v>0</v>
      </c>
      <c r="AF38" s="196">
        <v>0</v>
      </c>
      <c r="AG38" s="196">
        <v>0</v>
      </c>
      <c r="AH38" s="196">
        <v>4.0816326530612242E-2</v>
      </c>
      <c r="AI38" s="216" t="s">
        <v>169</v>
      </c>
      <c r="AJ38" s="196">
        <v>0</v>
      </c>
      <c r="AK38" s="196">
        <v>0</v>
      </c>
      <c r="AL38" s="196">
        <v>0</v>
      </c>
      <c r="AM38" s="196">
        <v>6.1016949152542375E-2</v>
      </c>
      <c r="AN38" s="196">
        <v>1.5037593984962405E-2</v>
      </c>
      <c r="AO38" s="196">
        <v>0</v>
      </c>
      <c r="AP38" s="216" t="s">
        <v>169</v>
      </c>
      <c r="AQ38" s="196">
        <f t="shared" ref="AQ38:BA38" si="23">IFERROR((AQ39/AQ40),0)</f>
        <v>0</v>
      </c>
      <c r="AR38" s="196">
        <f t="shared" si="23"/>
        <v>0</v>
      </c>
      <c r="AS38" s="196">
        <f t="shared" si="23"/>
        <v>0</v>
      </c>
      <c r="AT38" s="196">
        <f t="shared" si="23"/>
        <v>0</v>
      </c>
      <c r="AU38" s="196">
        <f t="shared" si="23"/>
        <v>0</v>
      </c>
      <c r="AV38" s="196">
        <f t="shared" si="23"/>
        <v>0</v>
      </c>
      <c r="AW38" s="196">
        <f t="shared" si="23"/>
        <v>0</v>
      </c>
      <c r="AX38" s="196">
        <f t="shared" si="23"/>
        <v>0</v>
      </c>
      <c r="AY38" s="196">
        <f t="shared" si="23"/>
        <v>0</v>
      </c>
      <c r="AZ38" s="196">
        <f t="shared" si="23"/>
        <v>9.3457943925233638E-3</v>
      </c>
      <c r="BA38" s="196">
        <f t="shared" si="23"/>
        <v>4.2918454935622317E-3</v>
      </c>
      <c r="BB38" s="260"/>
      <c r="BC38" s="261"/>
      <c r="BD38" s="261"/>
      <c r="BE38" s="262"/>
      <c r="BF38" s="196"/>
      <c r="BG38" s="196"/>
      <c r="BH38" s="196"/>
      <c r="BI38" s="196"/>
      <c r="BJ38" s="196"/>
      <c r="BK38" s="196"/>
      <c r="BL38" s="196"/>
      <c r="BM38" s="196"/>
      <c r="BN38" s="196"/>
      <c r="BO38" s="196"/>
      <c r="BP38" s="196"/>
      <c r="BQ38" s="196"/>
      <c r="BR38" s="196"/>
    </row>
    <row r="39" spans="1:256" hidden="1" x14ac:dyDescent="0.25">
      <c r="A39" s="222" t="s">
        <v>188</v>
      </c>
      <c r="B39" s="223"/>
      <c r="C39" s="224">
        <v>0</v>
      </c>
      <c r="D39" s="224">
        <v>3</v>
      </c>
      <c r="E39" s="224">
        <v>2</v>
      </c>
      <c r="F39" s="224">
        <v>0</v>
      </c>
      <c r="G39" s="224">
        <v>0</v>
      </c>
      <c r="H39" s="224">
        <v>0</v>
      </c>
      <c r="I39" s="224">
        <v>0</v>
      </c>
      <c r="J39" s="224">
        <v>0</v>
      </c>
      <c r="K39" s="224">
        <v>0</v>
      </c>
      <c r="L39" s="224">
        <v>0</v>
      </c>
      <c r="M39" s="224">
        <v>0</v>
      </c>
      <c r="N39" s="224">
        <v>1</v>
      </c>
      <c r="O39" s="223"/>
      <c r="P39" s="224">
        <v>3</v>
      </c>
      <c r="Q39" s="224">
        <v>7</v>
      </c>
      <c r="R39" s="224">
        <v>0</v>
      </c>
      <c r="S39" s="224">
        <v>0</v>
      </c>
      <c r="T39" s="224">
        <v>0</v>
      </c>
      <c r="U39" s="224">
        <v>0</v>
      </c>
      <c r="V39" s="224">
        <v>0</v>
      </c>
      <c r="W39" s="224">
        <v>0</v>
      </c>
      <c r="X39" s="224">
        <v>1</v>
      </c>
      <c r="Y39" s="224">
        <v>1</v>
      </c>
      <c r="Z39" s="224">
        <v>2</v>
      </c>
      <c r="AA39" s="224">
        <v>1</v>
      </c>
      <c r="AB39" s="223"/>
      <c r="AC39" s="224">
        <v>0</v>
      </c>
      <c r="AD39" s="224">
        <v>0</v>
      </c>
      <c r="AE39" s="224">
        <v>0</v>
      </c>
      <c r="AF39" s="224">
        <v>0</v>
      </c>
      <c r="AG39" s="224">
        <v>0</v>
      </c>
      <c r="AH39" s="224">
        <v>4</v>
      </c>
      <c r="AI39" s="223"/>
      <c r="AJ39" s="224">
        <v>0</v>
      </c>
      <c r="AK39" s="224">
        <v>0</v>
      </c>
      <c r="AL39" s="224">
        <v>0</v>
      </c>
      <c r="AM39" s="224">
        <v>18</v>
      </c>
      <c r="AN39" s="224">
        <v>4</v>
      </c>
      <c r="AO39" s="224">
        <v>0</v>
      </c>
      <c r="AP39" s="223"/>
      <c r="AQ39" s="206">
        <v>0</v>
      </c>
      <c r="AR39" s="206">
        <v>0</v>
      </c>
      <c r="AS39" s="206">
        <v>2</v>
      </c>
      <c r="AT39" s="206">
        <v>5</v>
      </c>
      <c r="AU39" s="206">
        <v>1</v>
      </c>
      <c r="AV39" s="206">
        <v>0</v>
      </c>
      <c r="AW39" s="206">
        <v>1</v>
      </c>
      <c r="AX39" s="206">
        <v>2</v>
      </c>
      <c r="AY39" s="206">
        <v>0</v>
      </c>
      <c r="AZ39" s="206">
        <v>1</v>
      </c>
      <c r="BA39" s="206">
        <v>1</v>
      </c>
      <c r="BB39" s="263"/>
      <c r="BC39" s="245"/>
      <c r="BD39" s="245"/>
      <c r="BE39" s="264"/>
      <c r="BF39" s="206"/>
      <c r="BG39" s="206"/>
      <c r="BH39" s="206"/>
      <c r="BI39" s="206"/>
      <c r="BJ39" s="206"/>
      <c r="BK39" s="206"/>
      <c r="BL39" s="206"/>
      <c r="BM39" s="206"/>
      <c r="BN39" s="206"/>
      <c r="BO39" s="206"/>
      <c r="BP39" s="206"/>
      <c r="BQ39" s="206"/>
      <c r="BR39" s="206"/>
    </row>
    <row r="40" spans="1:256" hidden="1" x14ac:dyDescent="0.25">
      <c r="A40" s="198" t="s">
        <v>176</v>
      </c>
      <c r="B40" s="223"/>
      <c r="C40" s="230">
        <v>337</v>
      </c>
      <c r="D40" s="230">
        <v>347</v>
      </c>
      <c r="E40" s="230">
        <v>272</v>
      </c>
      <c r="F40" s="230">
        <v>68</v>
      </c>
      <c r="G40" s="230">
        <v>52</v>
      </c>
      <c r="H40" s="230">
        <v>67</v>
      </c>
      <c r="I40" s="230">
        <v>85</v>
      </c>
      <c r="J40" s="230">
        <v>58</v>
      </c>
      <c r="K40" s="230">
        <v>63</v>
      </c>
      <c r="L40" s="230">
        <v>63</v>
      </c>
      <c r="M40" s="230">
        <v>55</v>
      </c>
      <c r="N40" s="230">
        <v>161</v>
      </c>
      <c r="O40" s="223"/>
      <c r="P40" s="230">
        <v>257</v>
      </c>
      <c r="Q40" s="230">
        <v>230</v>
      </c>
      <c r="R40" s="230">
        <v>34</v>
      </c>
      <c r="S40" s="230">
        <v>0</v>
      </c>
      <c r="T40" s="230">
        <v>0</v>
      </c>
      <c r="U40" s="230">
        <v>0</v>
      </c>
      <c r="V40" s="230">
        <v>0</v>
      </c>
      <c r="W40" s="230">
        <v>107</v>
      </c>
      <c r="X40" s="230">
        <v>136</v>
      </c>
      <c r="Y40" s="230">
        <v>136</v>
      </c>
      <c r="Z40" s="230">
        <v>132</v>
      </c>
      <c r="AA40" s="230">
        <v>129</v>
      </c>
      <c r="AB40" s="223"/>
      <c r="AC40" s="230">
        <v>190</v>
      </c>
      <c r="AD40" s="230">
        <v>0</v>
      </c>
      <c r="AE40" s="230">
        <v>223</v>
      </c>
      <c r="AF40" s="230">
        <v>282</v>
      </c>
      <c r="AG40" s="230">
        <v>254</v>
      </c>
      <c r="AH40" s="230">
        <v>98</v>
      </c>
      <c r="AI40" s="223"/>
      <c r="AJ40" s="230">
        <v>148</v>
      </c>
      <c r="AK40" s="230">
        <v>331</v>
      </c>
      <c r="AL40" s="230">
        <v>254</v>
      </c>
      <c r="AM40" s="230">
        <v>295</v>
      </c>
      <c r="AN40" s="230">
        <v>266</v>
      </c>
      <c r="AO40" s="230">
        <v>312</v>
      </c>
      <c r="AP40" s="223"/>
      <c r="AQ40" s="230">
        <f t="shared" ref="AQ40:AY40" si="24">AQ31</f>
        <v>0</v>
      </c>
      <c r="AR40" s="230">
        <f t="shared" si="24"/>
        <v>0</v>
      </c>
      <c r="AS40" s="230">
        <f t="shared" si="24"/>
        <v>0</v>
      </c>
      <c r="AT40" s="230">
        <f t="shared" si="24"/>
        <v>0</v>
      </c>
      <c r="AU40" s="230">
        <f t="shared" si="24"/>
        <v>0</v>
      </c>
      <c r="AV40" s="230">
        <f t="shared" si="24"/>
        <v>0</v>
      </c>
      <c r="AW40" s="230">
        <f t="shared" si="24"/>
        <v>0</v>
      </c>
      <c r="AX40" s="230">
        <f t="shared" si="24"/>
        <v>0</v>
      </c>
      <c r="AY40" s="230">
        <f t="shared" si="24"/>
        <v>0</v>
      </c>
      <c r="AZ40" s="230">
        <v>107</v>
      </c>
      <c r="BA40" s="231">
        <f>BA28</f>
        <v>233</v>
      </c>
      <c r="BB40" s="265"/>
      <c r="BC40" s="248"/>
      <c r="BD40" s="248"/>
      <c r="BE40" s="266"/>
      <c r="BF40" s="230"/>
      <c r="BG40" s="230"/>
      <c r="BH40" s="230"/>
      <c r="BI40" s="230"/>
      <c r="BJ40" s="230"/>
      <c r="BK40" s="230"/>
      <c r="BL40" s="230"/>
      <c r="BM40" s="230"/>
      <c r="BN40" s="230"/>
      <c r="BO40" s="230"/>
      <c r="BP40" s="230"/>
      <c r="BQ40" s="230"/>
      <c r="BR40" s="230"/>
    </row>
    <row r="41" spans="1:256" s="158" customFormat="1" ht="25.5" hidden="1" x14ac:dyDescent="0.25">
      <c r="A41" s="194" t="s">
        <v>189</v>
      </c>
      <c r="B41" s="216" t="s">
        <v>162</v>
      </c>
      <c r="C41" s="196">
        <v>0</v>
      </c>
      <c r="D41" s="196">
        <v>0</v>
      </c>
      <c r="E41" s="196">
        <v>0</v>
      </c>
      <c r="F41" s="196">
        <v>0</v>
      </c>
      <c r="G41" s="196">
        <v>0</v>
      </c>
      <c r="H41" s="196">
        <v>0</v>
      </c>
      <c r="I41" s="196">
        <v>0</v>
      </c>
      <c r="J41" s="196">
        <v>0</v>
      </c>
      <c r="K41" s="196">
        <v>0</v>
      </c>
      <c r="L41" s="196">
        <v>0</v>
      </c>
      <c r="M41" s="196">
        <v>0</v>
      </c>
      <c r="N41" s="196">
        <v>0</v>
      </c>
      <c r="O41" s="216" t="s">
        <v>162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216" t="s">
        <v>162</v>
      </c>
      <c r="AC41" s="196">
        <v>0</v>
      </c>
      <c r="AD41" s="196">
        <v>0</v>
      </c>
      <c r="AE41" s="196">
        <v>0</v>
      </c>
      <c r="AF41" s="196">
        <v>0</v>
      </c>
      <c r="AG41" s="196">
        <v>0</v>
      </c>
      <c r="AH41" s="196">
        <v>1</v>
      </c>
      <c r="AI41" s="216" t="s">
        <v>190</v>
      </c>
      <c r="AJ41" s="196">
        <v>1</v>
      </c>
      <c r="AK41" s="196">
        <v>0</v>
      </c>
      <c r="AL41" s="196">
        <v>0</v>
      </c>
      <c r="AM41" s="196">
        <v>1</v>
      </c>
      <c r="AN41" s="196">
        <v>1</v>
      </c>
      <c r="AO41" s="196" t="s">
        <v>56</v>
      </c>
      <c r="AP41" s="216" t="s">
        <v>190</v>
      </c>
      <c r="AQ41" s="196">
        <f t="shared" ref="AQ41:AY41" si="25">IFERROR((AQ42/AQ43),0)</f>
        <v>1</v>
      </c>
      <c r="AR41" s="196" t="s">
        <v>56</v>
      </c>
      <c r="AS41" s="196">
        <f t="shared" si="25"/>
        <v>1</v>
      </c>
      <c r="AT41" s="196">
        <f t="shared" si="25"/>
        <v>1</v>
      </c>
      <c r="AU41" s="196">
        <f t="shared" si="25"/>
        <v>0</v>
      </c>
      <c r="AV41" s="196">
        <f t="shared" si="25"/>
        <v>0</v>
      </c>
      <c r="AW41" s="196">
        <f t="shared" si="25"/>
        <v>1</v>
      </c>
      <c r="AX41" s="196">
        <f t="shared" si="25"/>
        <v>1</v>
      </c>
      <c r="AY41" s="196">
        <f t="shared" si="25"/>
        <v>1</v>
      </c>
      <c r="AZ41" s="196" t="s">
        <v>56</v>
      </c>
      <c r="BA41" s="196" t="s">
        <v>56</v>
      </c>
      <c r="BB41" s="267"/>
      <c r="BC41" s="253"/>
      <c r="BD41" s="253"/>
      <c r="BE41" s="268"/>
      <c r="BF41" s="196"/>
      <c r="BG41" s="196"/>
      <c r="BH41" s="196"/>
      <c r="BI41" s="196"/>
      <c r="BJ41" s="196"/>
      <c r="BK41" s="196"/>
      <c r="BL41" s="196"/>
      <c r="BM41" s="196"/>
      <c r="BN41" s="196"/>
      <c r="BO41" s="196"/>
      <c r="BP41" s="196"/>
      <c r="BQ41" s="196"/>
      <c r="BR41" s="196"/>
    </row>
    <row r="42" spans="1:256" hidden="1" x14ac:dyDescent="0.25">
      <c r="A42" s="222" t="s">
        <v>191</v>
      </c>
      <c r="B42" s="223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3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3"/>
      <c r="AC42" s="224"/>
      <c r="AD42" s="224"/>
      <c r="AE42" s="224"/>
      <c r="AF42" s="224"/>
      <c r="AG42" s="224"/>
      <c r="AH42" s="224" t="e">
        <v>#REF!</v>
      </c>
      <c r="AI42" s="223"/>
      <c r="AJ42" s="206">
        <v>2</v>
      </c>
      <c r="AK42" s="206">
        <v>0</v>
      </c>
      <c r="AL42" s="206">
        <v>0</v>
      </c>
      <c r="AM42" s="206">
        <v>3</v>
      </c>
      <c r="AN42" s="206">
        <v>1</v>
      </c>
      <c r="AO42" s="206">
        <v>0</v>
      </c>
      <c r="AP42" s="223"/>
      <c r="AQ42" s="206">
        <v>3</v>
      </c>
      <c r="AR42" s="206">
        <v>0</v>
      </c>
      <c r="AS42" s="206">
        <v>1</v>
      </c>
      <c r="AT42" s="206">
        <v>1</v>
      </c>
      <c r="AU42" s="206">
        <v>0</v>
      </c>
      <c r="AV42" s="206">
        <v>0</v>
      </c>
      <c r="AW42" s="206">
        <v>1</v>
      </c>
      <c r="AX42" s="206">
        <v>2</v>
      </c>
      <c r="AY42" s="206">
        <v>1</v>
      </c>
      <c r="AZ42" s="206">
        <v>0</v>
      </c>
      <c r="BA42" s="206">
        <v>0</v>
      </c>
      <c r="BB42" s="263"/>
      <c r="BC42" s="245"/>
      <c r="BD42" s="245"/>
      <c r="BE42" s="264"/>
      <c r="BF42" s="206"/>
      <c r="BG42" s="206"/>
      <c r="BH42" s="206"/>
      <c r="BI42" s="206"/>
      <c r="BJ42" s="206"/>
      <c r="BK42" s="206"/>
      <c r="BL42" s="206"/>
      <c r="BM42" s="206"/>
      <c r="BN42" s="206"/>
      <c r="BO42" s="206"/>
      <c r="BP42" s="206"/>
      <c r="BQ42" s="206"/>
      <c r="BR42" s="206"/>
    </row>
    <row r="43" spans="1:256" hidden="1" x14ac:dyDescent="0.25">
      <c r="A43" s="198" t="s">
        <v>192</v>
      </c>
      <c r="B43" s="223"/>
      <c r="C43" s="230"/>
      <c r="D43" s="230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23"/>
      <c r="P43" s="230"/>
      <c r="Q43" s="230"/>
      <c r="R43" s="230"/>
      <c r="S43" s="230"/>
      <c r="T43" s="230"/>
      <c r="U43" s="230"/>
      <c r="V43" s="230"/>
      <c r="W43" s="230"/>
      <c r="X43" s="230"/>
      <c r="Y43" s="230"/>
      <c r="Z43" s="230"/>
      <c r="AA43" s="230"/>
      <c r="AB43" s="223"/>
      <c r="AC43" s="230"/>
      <c r="AD43" s="230"/>
      <c r="AE43" s="230"/>
      <c r="AF43" s="230"/>
      <c r="AG43" s="230"/>
      <c r="AH43" s="230" t="e">
        <v>#REF!</v>
      </c>
      <c r="AI43" s="223"/>
      <c r="AJ43" s="231">
        <v>2</v>
      </c>
      <c r="AK43" s="231">
        <v>0</v>
      </c>
      <c r="AL43" s="231">
        <v>0</v>
      </c>
      <c r="AM43" s="231">
        <v>3</v>
      </c>
      <c r="AN43" s="231">
        <v>1</v>
      </c>
      <c r="AO43" s="231">
        <v>0</v>
      </c>
      <c r="AP43" s="223"/>
      <c r="AQ43" s="231">
        <v>3</v>
      </c>
      <c r="AR43" s="231">
        <v>0</v>
      </c>
      <c r="AS43" s="231">
        <v>1</v>
      </c>
      <c r="AT43" s="231">
        <v>1</v>
      </c>
      <c r="AU43" s="231">
        <v>0</v>
      </c>
      <c r="AV43" s="231">
        <v>0</v>
      </c>
      <c r="AW43" s="231">
        <v>1</v>
      </c>
      <c r="AX43" s="231">
        <v>2</v>
      </c>
      <c r="AY43" s="231">
        <v>1</v>
      </c>
      <c r="AZ43" s="231">
        <v>0</v>
      </c>
      <c r="BA43" s="231">
        <v>0</v>
      </c>
      <c r="BB43" s="269"/>
      <c r="BC43" s="258"/>
      <c r="BD43" s="258"/>
      <c r="BE43" s="270"/>
      <c r="BF43" s="231"/>
      <c r="BG43" s="231"/>
      <c r="BH43" s="231"/>
      <c r="BI43" s="231"/>
      <c r="BJ43" s="231"/>
      <c r="BK43" s="231"/>
      <c r="BL43" s="231"/>
      <c r="BM43" s="231"/>
      <c r="BN43" s="231"/>
      <c r="BO43" s="231"/>
      <c r="BP43" s="231"/>
      <c r="BQ43" s="231"/>
      <c r="BR43" s="231"/>
    </row>
    <row r="44" spans="1:256" s="170" customFormat="1" x14ac:dyDescent="0.25">
      <c r="A44" s="163" t="s">
        <v>193</v>
      </c>
      <c r="B44" s="271" t="s">
        <v>162</v>
      </c>
      <c r="C44" s="272">
        <v>0</v>
      </c>
      <c r="D44" s="272">
        <v>0</v>
      </c>
      <c r="E44" s="272">
        <v>0</v>
      </c>
      <c r="F44" s="272">
        <v>0</v>
      </c>
      <c r="G44" s="272">
        <v>0</v>
      </c>
      <c r="H44" s="272">
        <v>0</v>
      </c>
      <c r="I44" s="272">
        <v>0</v>
      </c>
      <c r="J44" s="272">
        <v>0</v>
      </c>
      <c r="K44" s="272">
        <v>0</v>
      </c>
      <c r="L44" s="272">
        <v>0</v>
      </c>
      <c r="M44" s="272">
        <v>0</v>
      </c>
      <c r="N44" s="272">
        <v>0</v>
      </c>
      <c r="O44" s="271" t="s">
        <v>162</v>
      </c>
      <c r="P44" s="272">
        <v>0</v>
      </c>
      <c r="Q44" s="272">
        <v>0</v>
      </c>
      <c r="R44" s="272">
        <v>0</v>
      </c>
      <c r="S44" s="272">
        <v>0</v>
      </c>
      <c r="T44" s="272">
        <v>0</v>
      </c>
      <c r="U44" s="272">
        <v>0</v>
      </c>
      <c r="V44" s="272">
        <v>0</v>
      </c>
      <c r="W44" s="272">
        <v>0</v>
      </c>
      <c r="X44" s="272">
        <v>0</v>
      </c>
      <c r="Y44" s="272">
        <v>0</v>
      </c>
      <c r="Z44" s="272">
        <v>0</v>
      </c>
      <c r="AA44" s="272">
        <v>0</v>
      </c>
      <c r="AB44" s="271" t="s">
        <v>162</v>
      </c>
      <c r="AC44" s="272">
        <v>0</v>
      </c>
      <c r="AD44" s="272">
        <v>0</v>
      </c>
      <c r="AE44" s="272">
        <v>0</v>
      </c>
      <c r="AF44" s="272">
        <v>0</v>
      </c>
      <c r="AG44" s="272">
        <v>0</v>
      </c>
      <c r="AH44" s="272">
        <v>1.0416666666666667</v>
      </c>
      <c r="AI44" s="273">
        <v>1</v>
      </c>
      <c r="AJ44" s="272">
        <v>1.55</v>
      </c>
      <c r="AK44" s="272">
        <v>1.875</v>
      </c>
      <c r="AL44" s="272">
        <v>1.4824999999999999</v>
      </c>
      <c r="AM44" s="272">
        <v>1.4</v>
      </c>
      <c r="AN44" s="272">
        <v>1.53</v>
      </c>
      <c r="AO44" s="272">
        <v>1.77</v>
      </c>
      <c r="AP44" s="273">
        <v>1</v>
      </c>
      <c r="AQ44" s="272">
        <f t="shared" ref="AQ44:BR44" si="26">IFERROR((AQ45/AQ46),0)</f>
        <v>1.58</v>
      </c>
      <c r="AR44" s="272">
        <f t="shared" si="26"/>
        <v>1.51</v>
      </c>
      <c r="AS44" s="272">
        <f t="shared" si="26"/>
        <v>1.75</v>
      </c>
      <c r="AT44" s="272">
        <f t="shared" si="26"/>
        <v>1.8</v>
      </c>
      <c r="AU44" s="272">
        <f t="shared" si="26"/>
        <v>1.6</v>
      </c>
      <c r="AV44" s="272">
        <f t="shared" si="26"/>
        <v>1.2945</v>
      </c>
      <c r="AW44" s="272">
        <f t="shared" si="26"/>
        <v>1.59</v>
      </c>
      <c r="AX44" s="272">
        <f t="shared" si="26"/>
        <v>1.5</v>
      </c>
      <c r="AY44" s="272">
        <f t="shared" si="26"/>
        <v>1.55</v>
      </c>
      <c r="AZ44" s="272">
        <f t="shared" si="26"/>
        <v>1.3080895008605853</v>
      </c>
      <c r="BA44" s="272">
        <f t="shared" si="26"/>
        <v>1.1833333333333333</v>
      </c>
      <c r="BB44" s="167" t="s">
        <v>193</v>
      </c>
      <c r="BC44" s="274">
        <v>1</v>
      </c>
      <c r="BD44" s="275">
        <f>IFERROR((BD45/BD46),0)</f>
        <v>1.0662358642972536</v>
      </c>
      <c r="BE44" s="275">
        <f t="shared" si="26"/>
        <v>1.1833333333333333</v>
      </c>
      <c r="BF44" s="275">
        <f t="shared" si="26"/>
        <v>1.1727272727272726</v>
      </c>
      <c r="BG44" s="275">
        <f t="shared" si="26"/>
        <v>1.2654545454545454</v>
      </c>
      <c r="BH44" s="275">
        <f t="shared" si="26"/>
        <v>1.26</v>
      </c>
      <c r="BI44" s="275">
        <f t="shared" si="26"/>
        <v>1.4830000000000001</v>
      </c>
      <c r="BJ44" s="275">
        <f t="shared" si="26"/>
        <v>1.48</v>
      </c>
      <c r="BK44" s="275">
        <f t="shared" si="26"/>
        <v>1.6</v>
      </c>
      <c r="BL44" s="275">
        <f t="shared" si="26"/>
        <v>1.7294736842105263</v>
      </c>
      <c r="BM44" s="275">
        <f t="shared" si="26"/>
        <v>1.7294736842105263</v>
      </c>
      <c r="BN44" s="275">
        <f t="shared" si="26"/>
        <v>1</v>
      </c>
      <c r="BO44" s="275">
        <f t="shared" si="26"/>
        <v>1.3863157894736842</v>
      </c>
      <c r="BP44" s="275">
        <f t="shared" si="26"/>
        <v>1.5105263157894737</v>
      </c>
      <c r="BQ44" s="276">
        <f t="shared" si="26"/>
        <v>1.6631578947368422</v>
      </c>
      <c r="BR44" s="275">
        <f t="shared" si="26"/>
        <v>1.5049999999999999</v>
      </c>
    </row>
    <row r="45" spans="1:256" s="162" customFormat="1" x14ac:dyDescent="0.2">
      <c r="A45" s="277" t="s">
        <v>194</v>
      </c>
      <c r="B45" s="95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95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95"/>
      <c r="AC45" s="206"/>
      <c r="AD45" s="206"/>
      <c r="AE45" s="206"/>
      <c r="AF45" s="206"/>
      <c r="AG45" s="206"/>
      <c r="AH45" s="206">
        <v>1250</v>
      </c>
      <c r="AI45" s="95"/>
      <c r="AJ45" s="206">
        <v>3100</v>
      </c>
      <c r="AK45" s="206">
        <v>3750</v>
      </c>
      <c r="AL45" s="206">
        <v>2965</v>
      </c>
      <c r="AM45" s="206">
        <v>2800</v>
      </c>
      <c r="AN45" s="206">
        <v>3060</v>
      </c>
      <c r="AO45" s="206">
        <v>3540</v>
      </c>
      <c r="AP45" s="95"/>
      <c r="AQ45" s="206">
        <f>Efetividade!Z67+Efetividade!Z68</f>
        <v>3160</v>
      </c>
      <c r="AR45" s="206">
        <f>Efetividade!AB67+Efetividade!AB68</f>
        <v>3020</v>
      </c>
      <c r="AS45" s="206">
        <f>Efetividade!AD67+Efetividade!AD68</f>
        <v>3500</v>
      </c>
      <c r="AT45" s="206">
        <f>Efetividade!AF67+Efetividade!AF68</f>
        <v>3600</v>
      </c>
      <c r="AU45" s="206">
        <f>Efetividade!AH67+Efetividade!AH68</f>
        <v>3200</v>
      </c>
      <c r="AV45" s="206">
        <f>Efetividade!AJ67+Efetividade!AJ68</f>
        <v>2589</v>
      </c>
      <c r="AW45" s="206">
        <f>Efetividade!AL67+Efetividade!AL68</f>
        <v>3180</v>
      </c>
      <c r="AX45" s="206">
        <f>Efetividade!AN67+Efetividade!AN68</f>
        <v>3000</v>
      </c>
      <c r="AY45" s="206">
        <f>Efetividade!AP67+Efetividade!AP68</f>
        <v>3100</v>
      </c>
      <c r="AZ45" s="278">
        <v>760</v>
      </c>
      <c r="BA45" s="206">
        <v>1420</v>
      </c>
      <c r="BB45" s="159" t="s">
        <v>194</v>
      </c>
      <c r="BC45" s="95"/>
      <c r="BD45" s="206">
        <f>BA45-AZ45</f>
        <v>660</v>
      </c>
      <c r="BE45" s="206">
        <f>BA45</f>
        <v>1420</v>
      </c>
      <c r="BF45" s="206">
        <f>Efetividade!AT67</f>
        <v>1290</v>
      </c>
      <c r="BG45" s="206">
        <f>Efetividade!AV67</f>
        <v>1392</v>
      </c>
      <c r="BH45" s="206">
        <v>1386</v>
      </c>
      <c r="BI45" s="206">
        <v>2966</v>
      </c>
      <c r="BJ45" s="206">
        <v>2960</v>
      </c>
      <c r="BK45" s="206">
        <f>Efetividade!BD67+Efetividade!BD68</f>
        <v>3200</v>
      </c>
      <c r="BL45" s="206">
        <f>Efetividade!BF67+Efetividade!BF68</f>
        <v>3286</v>
      </c>
      <c r="BM45" s="206">
        <f>Efetividade!BF67+Efetividade!BF68</f>
        <v>3286</v>
      </c>
      <c r="BN45" s="206">
        <v>1900</v>
      </c>
      <c r="BO45" s="206">
        <v>2634</v>
      </c>
      <c r="BP45" s="206">
        <f>Efetividade!BN67+Efetividade!BN68</f>
        <v>2870</v>
      </c>
      <c r="BQ45" s="206">
        <v>3160</v>
      </c>
      <c r="BR45" s="206">
        <f>Efetividade!BR67+Efetividade!BR68</f>
        <v>3010</v>
      </c>
      <c r="BS45" s="161"/>
      <c r="BT45" s="161"/>
      <c r="BU45" s="161"/>
      <c r="BV45" s="161"/>
      <c r="BW45" s="161"/>
      <c r="BX45" s="161"/>
      <c r="BY45" s="161"/>
      <c r="BZ45" s="161"/>
      <c r="CA45" s="161"/>
      <c r="CB45" s="161"/>
      <c r="CC45" s="161"/>
      <c r="CD45" s="161"/>
      <c r="CE45" s="161"/>
      <c r="CF45" s="161"/>
      <c r="CG45" s="161"/>
      <c r="CH45" s="161"/>
      <c r="CI45" s="161"/>
      <c r="CJ45" s="161"/>
      <c r="CK45" s="161"/>
      <c r="CL45" s="161"/>
      <c r="CM45" s="161"/>
      <c r="CN45" s="161"/>
      <c r="CO45" s="161"/>
      <c r="CP45" s="161"/>
      <c r="CQ45" s="161"/>
      <c r="CR45" s="161"/>
      <c r="CS45" s="161"/>
      <c r="CT45" s="161"/>
      <c r="CU45" s="161"/>
      <c r="CV45" s="161"/>
      <c r="CW45" s="161"/>
      <c r="CX45" s="161"/>
      <c r="CY45" s="161"/>
      <c r="CZ45" s="161"/>
      <c r="DA45" s="161"/>
      <c r="DB45" s="161"/>
      <c r="DC45" s="161"/>
      <c r="DD45" s="161"/>
      <c r="DE45" s="161"/>
      <c r="DF45" s="161"/>
      <c r="DG45" s="161"/>
      <c r="DH45" s="161"/>
      <c r="DI45" s="161"/>
      <c r="DJ45" s="161"/>
      <c r="DK45" s="161"/>
      <c r="DL45" s="161"/>
      <c r="DM45" s="161"/>
      <c r="DN45" s="161"/>
      <c r="DO45" s="161"/>
      <c r="DP45" s="161"/>
      <c r="DQ45" s="161"/>
      <c r="DR45" s="161"/>
      <c r="DS45" s="161"/>
      <c r="DT45" s="161"/>
      <c r="DU45" s="161"/>
      <c r="DV45" s="161"/>
      <c r="DW45" s="161"/>
      <c r="DX45" s="161"/>
      <c r="DY45" s="161"/>
      <c r="DZ45" s="161"/>
      <c r="EA45" s="161"/>
      <c r="EB45" s="161"/>
      <c r="EC45" s="161"/>
      <c r="ED45" s="161"/>
      <c r="EE45" s="161"/>
      <c r="EF45" s="161"/>
      <c r="EG45" s="161"/>
      <c r="EH45" s="161"/>
      <c r="EI45" s="161"/>
      <c r="EJ45" s="161"/>
      <c r="EK45" s="161"/>
      <c r="EL45" s="161"/>
      <c r="EM45" s="161"/>
      <c r="EN45" s="161"/>
      <c r="EO45" s="161"/>
      <c r="EP45" s="161"/>
      <c r="EQ45" s="161"/>
      <c r="ER45" s="161"/>
      <c r="ES45" s="161"/>
      <c r="ET45" s="161"/>
      <c r="EU45" s="161"/>
      <c r="EV45" s="161"/>
      <c r="EW45" s="161"/>
      <c r="EX45" s="161"/>
      <c r="EY45" s="161"/>
      <c r="EZ45" s="161"/>
      <c r="FA45" s="161"/>
      <c r="FB45" s="161"/>
      <c r="FC45" s="161"/>
      <c r="FD45" s="161"/>
      <c r="FE45" s="161"/>
      <c r="FF45" s="161"/>
      <c r="FG45" s="161"/>
      <c r="FH45" s="161"/>
      <c r="FI45" s="161"/>
      <c r="FJ45" s="161"/>
      <c r="FK45" s="161"/>
      <c r="FL45" s="161"/>
      <c r="FM45" s="161"/>
      <c r="FN45" s="161"/>
      <c r="FO45" s="161"/>
      <c r="FP45" s="161"/>
      <c r="FQ45" s="161"/>
      <c r="FR45" s="161"/>
      <c r="FS45" s="161"/>
      <c r="FT45" s="161"/>
      <c r="FU45" s="161"/>
      <c r="FV45" s="161"/>
      <c r="FW45" s="161"/>
      <c r="FX45" s="161"/>
      <c r="FY45" s="161"/>
      <c r="FZ45" s="161"/>
      <c r="GA45" s="161"/>
      <c r="GB45" s="161"/>
      <c r="GC45" s="161"/>
      <c r="GD45" s="161"/>
      <c r="GE45" s="161"/>
      <c r="GF45" s="161"/>
      <c r="GG45" s="161"/>
      <c r="GH45" s="161"/>
      <c r="GI45" s="161"/>
      <c r="GJ45" s="161"/>
      <c r="GK45" s="161"/>
      <c r="GL45" s="161"/>
      <c r="GM45" s="161"/>
      <c r="GN45" s="161"/>
      <c r="GO45" s="161"/>
      <c r="GP45" s="161"/>
      <c r="GQ45" s="161"/>
      <c r="GR45" s="161"/>
      <c r="GS45" s="161"/>
      <c r="GT45" s="161"/>
      <c r="GU45" s="161"/>
      <c r="GV45" s="161"/>
      <c r="GW45" s="161"/>
      <c r="GX45" s="161"/>
      <c r="GY45" s="161"/>
      <c r="GZ45" s="161"/>
      <c r="HA45" s="161"/>
      <c r="HB45" s="161"/>
      <c r="HC45" s="161"/>
      <c r="HD45" s="161"/>
      <c r="HE45" s="161"/>
      <c r="HF45" s="161"/>
      <c r="HG45" s="161"/>
      <c r="HH45" s="161"/>
      <c r="HI45" s="161"/>
      <c r="HJ45" s="161"/>
      <c r="HK45" s="161"/>
      <c r="HL45" s="161"/>
      <c r="HM45" s="161"/>
      <c r="HN45" s="161"/>
      <c r="HO45" s="161"/>
      <c r="HP45" s="161"/>
      <c r="HQ45" s="161"/>
      <c r="HR45" s="161"/>
      <c r="HS45" s="161"/>
      <c r="HT45" s="161"/>
      <c r="HU45" s="161"/>
      <c r="HV45" s="161"/>
      <c r="HW45" s="161"/>
      <c r="HX45" s="161"/>
      <c r="HY45" s="161"/>
      <c r="HZ45" s="161"/>
      <c r="IA45" s="161"/>
      <c r="IB45" s="161"/>
      <c r="IC45" s="161"/>
      <c r="ID45" s="161"/>
      <c r="IE45" s="161"/>
      <c r="IF45" s="161"/>
      <c r="IG45" s="161"/>
      <c r="IH45" s="161"/>
      <c r="II45" s="161"/>
      <c r="IJ45" s="161"/>
      <c r="IK45" s="161"/>
      <c r="IL45" s="161"/>
      <c r="IM45" s="161"/>
      <c r="IN45" s="161"/>
      <c r="IO45" s="161"/>
      <c r="IP45" s="161"/>
      <c r="IQ45" s="161"/>
      <c r="IR45" s="161"/>
      <c r="IS45" s="161"/>
      <c r="IT45" s="161"/>
      <c r="IU45" s="161"/>
      <c r="IV45" s="161"/>
    </row>
    <row r="46" spans="1:256" s="162" customFormat="1" x14ac:dyDescent="0.2">
      <c r="A46" s="159" t="s">
        <v>195</v>
      </c>
      <c r="B46" s="95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95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A46" s="231"/>
      <c r="AB46" s="95"/>
      <c r="AC46" s="231"/>
      <c r="AD46" s="231"/>
      <c r="AE46" s="231"/>
      <c r="AF46" s="231"/>
      <c r="AG46" s="231"/>
      <c r="AH46" s="231">
        <v>1200</v>
      </c>
      <c r="AI46" s="95"/>
      <c r="AJ46" s="231">
        <v>2000</v>
      </c>
      <c r="AK46" s="231">
        <v>2000</v>
      </c>
      <c r="AL46" s="231">
        <v>2000</v>
      </c>
      <c r="AM46" s="231">
        <v>2000</v>
      </c>
      <c r="AN46" s="231">
        <v>2000</v>
      </c>
      <c r="AO46" s="231">
        <v>2000</v>
      </c>
      <c r="AP46" s="95"/>
      <c r="AQ46" s="231">
        <f>AO46</f>
        <v>2000</v>
      </c>
      <c r="AR46" s="231">
        <f>AQ46</f>
        <v>2000</v>
      </c>
      <c r="AS46" s="231">
        <f t="shared" ref="AS46:AY46" si="27">AR46</f>
        <v>2000</v>
      </c>
      <c r="AT46" s="231">
        <f t="shared" si="27"/>
        <v>2000</v>
      </c>
      <c r="AU46" s="231">
        <f t="shared" si="27"/>
        <v>2000</v>
      </c>
      <c r="AV46" s="231">
        <f t="shared" si="27"/>
        <v>2000</v>
      </c>
      <c r="AW46" s="231">
        <f t="shared" si="27"/>
        <v>2000</v>
      </c>
      <c r="AX46" s="231">
        <f t="shared" si="27"/>
        <v>2000</v>
      </c>
      <c r="AY46" s="231">
        <f t="shared" si="27"/>
        <v>2000</v>
      </c>
      <c r="AZ46" s="231">
        <v>581</v>
      </c>
      <c r="BA46" s="231">
        <v>1200</v>
      </c>
      <c r="BB46" s="159" t="s">
        <v>195</v>
      </c>
      <c r="BC46" s="95"/>
      <c r="BD46" s="231">
        <f>BA46-AZ46</f>
        <v>619</v>
      </c>
      <c r="BE46" s="231">
        <f>BA46</f>
        <v>1200</v>
      </c>
      <c r="BF46" s="231">
        <v>1100</v>
      </c>
      <c r="BG46" s="231">
        <v>1100</v>
      </c>
      <c r="BH46" s="231">
        <v>1100</v>
      </c>
      <c r="BI46" s="231">
        <v>2000</v>
      </c>
      <c r="BJ46" s="231">
        <v>2000</v>
      </c>
      <c r="BK46" s="231">
        <f>Produção!$BI$8</f>
        <v>2000</v>
      </c>
      <c r="BL46" s="231">
        <f>Produção!BI39+Produção!BI40</f>
        <v>1900</v>
      </c>
      <c r="BM46" s="231">
        <f>Produção!BL39+Produção!BL40</f>
        <v>1900</v>
      </c>
      <c r="BN46" s="231">
        <v>1900</v>
      </c>
      <c r="BO46" s="231">
        <v>1900</v>
      </c>
      <c r="BP46" s="231">
        <v>1900</v>
      </c>
      <c r="BQ46" s="231">
        <v>1900</v>
      </c>
      <c r="BR46" s="231">
        <f>Produção!$BI$8</f>
        <v>2000</v>
      </c>
      <c r="BS46" s="161"/>
      <c r="BT46" s="161"/>
      <c r="BU46" s="161"/>
      <c r="BV46" s="161"/>
      <c r="BW46" s="161"/>
      <c r="BX46" s="161"/>
      <c r="BY46" s="161"/>
      <c r="BZ46" s="161"/>
      <c r="CA46" s="161"/>
      <c r="CB46" s="161"/>
      <c r="CC46" s="161"/>
      <c r="CD46" s="161"/>
      <c r="CE46" s="161"/>
      <c r="CF46" s="161"/>
      <c r="CG46" s="161"/>
      <c r="CH46" s="161"/>
      <c r="CI46" s="161"/>
      <c r="CJ46" s="161"/>
      <c r="CK46" s="161"/>
      <c r="CL46" s="161"/>
      <c r="CM46" s="161"/>
      <c r="CN46" s="161"/>
      <c r="CO46" s="161"/>
      <c r="CP46" s="161"/>
      <c r="CQ46" s="161"/>
      <c r="CR46" s="161"/>
      <c r="CS46" s="161"/>
      <c r="CT46" s="161"/>
      <c r="CU46" s="161"/>
      <c r="CV46" s="161"/>
      <c r="CW46" s="161"/>
      <c r="CX46" s="161"/>
      <c r="CY46" s="161"/>
      <c r="CZ46" s="161"/>
      <c r="DA46" s="161"/>
      <c r="DB46" s="161"/>
      <c r="DC46" s="161"/>
      <c r="DD46" s="161"/>
      <c r="DE46" s="161"/>
      <c r="DF46" s="161"/>
      <c r="DG46" s="161"/>
      <c r="DH46" s="161"/>
      <c r="DI46" s="161"/>
      <c r="DJ46" s="161"/>
      <c r="DK46" s="161"/>
      <c r="DL46" s="161"/>
      <c r="DM46" s="161"/>
      <c r="DN46" s="161"/>
      <c r="DO46" s="161"/>
      <c r="DP46" s="161"/>
      <c r="DQ46" s="161"/>
      <c r="DR46" s="161"/>
      <c r="DS46" s="161"/>
      <c r="DT46" s="161"/>
      <c r="DU46" s="161"/>
      <c r="DV46" s="161"/>
      <c r="DW46" s="161"/>
      <c r="DX46" s="161"/>
      <c r="DY46" s="161"/>
      <c r="DZ46" s="161"/>
      <c r="EA46" s="161"/>
      <c r="EB46" s="161"/>
      <c r="EC46" s="161"/>
      <c r="ED46" s="161"/>
      <c r="EE46" s="161"/>
      <c r="EF46" s="161"/>
      <c r="EG46" s="161"/>
      <c r="EH46" s="161"/>
      <c r="EI46" s="161"/>
      <c r="EJ46" s="161"/>
      <c r="EK46" s="161"/>
      <c r="EL46" s="161"/>
      <c r="EM46" s="161"/>
      <c r="EN46" s="161"/>
      <c r="EO46" s="161"/>
      <c r="EP46" s="161"/>
      <c r="EQ46" s="161"/>
      <c r="ER46" s="161"/>
      <c r="ES46" s="161"/>
      <c r="ET46" s="161"/>
      <c r="EU46" s="161"/>
      <c r="EV46" s="161"/>
      <c r="EW46" s="161"/>
      <c r="EX46" s="161"/>
      <c r="EY46" s="161"/>
      <c r="EZ46" s="161"/>
      <c r="FA46" s="161"/>
      <c r="FB46" s="161"/>
      <c r="FC46" s="161"/>
      <c r="FD46" s="161"/>
      <c r="FE46" s="161"/>
      <c r="FF46" s="161"/>
      <c r="FG46" s="161"/>
      <c r="FH46" s="161"/>
      <c r="FI46" s="161"/>
      <c r="FJ46" s="161"/>
      <c r="FK46" s="161"/>
      <c r="FL46" s="161"/>
      <c r="FM46" s="161"/>
      <c r="FN46" s="161"/>
      <c r="FO46" s="161"/>
      <c r="FP46" s="161"/>
      <c r="FQ46" s="161"/>
      <c r="FR46" s="161"/>
      <c r="FS46" s="161"/>
      <c r="FT46" s="161"/>
      <c r="FU46" s="161"/>
      <c r="FV46" s="161"/>
      <c r="FW46" s="161"/>
      <c r="FX46" s="161"/>
      <c r="FY46" s="161"/>
      <c r="FZ46" s="161"/>
      <c r="GA46" s="161"/>
      <c r="GB46" s="161"/>
      <c r="GC46" s="161"/>
      <c r="GD46" s="161"/>
      <c r="GE46" s="161"/>
      <c r="GF46" s="161"/>
      <c r="GG46" s="161"/>
      <c r="GH46" s="161"/>
      <c r="GI46" s="161"/>
      <c r="GJ46" s="161"/>
      <c r="GK46" s="161"/>
      <c r="GL46" s="161"/>
      <c r="GM46" s="161"/>
      <c r="GN46" s="161"/>
      <c r="GO46" s="161"/>
      <c r="GP46" s="161"/>
      <c r="GQ46" s="161"/>
      <c r="GR46" s="161"/>
      <c r="GS46" s="161"/>
      <c r="GT46" s="161"/>
      <c r="GU46" s="161"/>
      <c r="GV46" s="161"/>
      <c r="GW46" s="161"/>
      <c r="GX46" s="161"/>
      <c r="GY46" s="161"/>
      <c r="GZ46" s="161"/>
      <c r="HA46" s="161"/>
      <c r="HB46" s="161"/>
      <c r="HC46" s="161"/>
      <c r="HD46" s="161"/>
      <c r="HE46" s="161"/>
      <c r="HF46" s="161"/>
      <c r="HG46" s="161"/>
      <c r="HH46" s="161"/>
      <c r="HI46" s="161"/>
      <c r="HJ46" s="161"/>
      <c r="HK46" s="161"/>
      <c r="HL46" s="161"/>
      <c r="HM46" s="161"/>
      <c r="HN46" s="161"/>
      <c r="HO46" s="161"/>
      <c r="HP46" s="161"/>
      <c r="HQ46" s="161"/>
      <c r="HR46" s="161"/>
      <c r="HS46" s="161"/>
      <c r="HT46" s="161"/>
      <c r="HU46" s="161"/>
      <c r="HV46" s="161"/>
      <c r="HW46" s="161"/>
      <c r="HX46" s="161"/>
      <c r="HY46" s="161"/>
      <c r="HZ46" s="161"/>
      <c r="IA46" s="161"/>
      <c r="IB46" s="161"/>
      <c r="IC46" s="161"/>
      <c r="ID46" s="161"/>
      <c r="IE46" s="161"/>
      <c r="IF46" s="161"/>
      <c r="IG46" s="161"/>
      <c r="IH46" s="161"/>
      <c r="II46" s="161"/>
      <c r="IJ46" s="161"/>
      <c r="IK46" s="161"/>
      <c r="IL46" s="161"/>
      <c r="IM46" s="161"/>
      <c r="IN46" s="161"/>
      <c r="IO46" s="161"/>
      <c r="IP46" s="161"/>
      <c r="IQ46" s="161"/>
      <c r="IR46" s="161"/>
      <c r="IS46" s="161"/>
      <c r="IT46" s="161"/>
      <c r="IU46" s="161"/>
      <c r="IV46" s="161"/>
    </row>
    <row r="47" spans="1:256" s="158" customFormat="1" ht="24" customHeight="1" x14ac:dyDescent="0.25">
      <c r="A47" s="194" t="s">
        <v>196</v>
      </c>
      <c r="B47" s="216" t="s">
        <v>162</v>
      </c>
      <c r="C47" s="196">
        <v>0</v>
      </c>
      <c r="D47" s="196">
        <v>0</v>
      </c>
      <c r="E47" s="196">
        <v>0</v>
      </c>
      <c r="F47" s="196">
        <v>0</v>
      </c>
      <c r="G47" s="196">
        <v>0</v>
      </c>
      <c r="H47" s="196">
        <v>0</v>
      </c>
      <c r="I47" s="196">
        <v>0</v>
      </c>
      <c r="J47" s="196">
        <v>0</v>
      </c>
      <c r="K47" s="196">
        <v>0</v>
      </c>
      <c r="L47" s="196">
        <v>0</v>
      </c>
      <c r="M47" s="196">
        <v>0</v>
      </c>
      <c r="N47" s="196">
        <v>0</v>
      </c>
      <c r="O47" s="216" t="s">
        <v>162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216" t="s">
        <v>162</v>
      </c>
      <c r="AC47" s="196">
        <v>0</v>
      </c>
      <c r="AD47" s="196">
        <v>0</v>
      </c>
      <c r="AE47" s="196">
        <v>0</v>
      </c>
      <c r="AF47" s="196">
        <v>0</v>
      </c>
      <c r="AG47" s="196">
        <v>0</v>
      </c>
      <c r="AH47" s="196">
        <v>0.99119127516778527</v>
      </c>
      <c r="AI47" s="216" t="s">
        <v>197</v>
      </c>
      <c r="AJ47" s="196">
        <v>1</v>
      </c>
      <c r="AK47" s="196">
        <v>1</v>
      </c>
      <c r="AL47" s="196">
        <v>1</v>
      </c>
      <c r="AM47" s="196">
        <v>1</v>
      </c>
      <c r="AN47" s="196">
        <v>1</v>
      </c>
      <c r="AO47" s="196">
        <v>1</v>
      </c>
      <c r="AP47" s="216" t="s">
        <v>197</v>
      </c>
      <c r="AQ47" s="196">
        <f t="shared" ref="AQ47:BA47" si="28">IFERROR((AQ48/AQ49),0)</f>
        <v>1</v>
      </c>
      <c r="AR47" s="196">
        <f t="shared" si="28"/>
        <v>1</v>
      </c>
      <c r="AS47" s="196">
        <f t="shared" si="28"/>
        <v>1</v>
      </c>
      <c r="AT47" s="196">
        <f t="shared" si="28"/>
        <v>1</v>
      </c>
      <c r="AU47" s="196">
        <f t="shared" si="28"/>
        <v>1</v>
      </c>
      <c r="AV47" s="196">
        <f t="shared" si="28"/>
        <v>1</v>
      </c>
      <c r="AW47" s="196">
        <f t="shared" si="28"/>
        <v>1</v>
      </c>
      <c r="AX47" s="196">
        <f t="shared" si="28"/>
        <v>1</v>
      </c>
      <c r="AY47" s="196">
        <f t="shared" si="28"/>
        <v>1</v>
      </c>
      <c r="AZ47" s="196">
        <f t="shared" si="28"/>
        <v>1</v>
      </c>
      <c r="BA47" s="196">
        <f t="shared" si="28"/>
        <v>1</v>
      </c>
      <c r="BB47" s="197" t="s">
        <v>196</v>
      </c>
      <c r="BC47" s="241" t="s">
        <v>197</v>
      </c>
      <c r="BD47" s="155">
        <f t="shared" ref="BD47:BR47" si="29">IFERROR(ROUND((BD48/BD49),4),0)</f>
        <v>1</v>
      </c>
      <c r="BE47" s="155">
        <f t="shared" si="29"/>
        <v>1</v>
      </c>
      <c r="BF47" s="155">
        <f t="shared" si="29"/>
        <v>1</v>
      </c>
      <c r="BG47" s="155">
        <f t="shared" si="29"/>
        <v>1</v>
      </c>
      <c r="BH47" s="155">
        <f t="shared" si="29"/>
        <v>1</v>
      </c>
      <c r="BI47" s="155">
        <f t="shared" si="29"/>
        <v>1</v>
      </c>
      <c r="BJ47" s="155">
        <f t="shared" si="29"/>
        <v>1</v>
      </c>
      <c r="BK47" s="155">
        <f t="shared" si="29"/>
        <v>1</v>
      </c>
      <c r="BL47" s="155">
        <f t="shared" si="29"/>
        <v>1</v>
      </c>
      <c r="BM47" s="155">
        <f t="shared" si="29"/>
        <v>1</v>
      </c>
      <c r="BN47" s="155">
        <f t="shared" si="29"/>
        <v>1</v>
      </c>
      <c r="BO47" s="155">
        <f t="shared" si="29"/>
        <v>1</v>
      </c>
      <c r="BP47" s="155">
        <f t="shared" si="29"/>
        <v>1</v>
      </c>
      <c r="BQ47" s="155">
        <f t="shared" si="29"/>
        <v>1</v>
      </c>
      <c r="BR47" s="155">
        <f t="shared" si="29"/>
        <v>1</v>
      </c>
    </row>
    <row r="48" spans="1:256" s="162" customFormat="1" ht="25.5" x14ac:dyDescent="0.2">
      <c r="A48" s="277" t="s">
        <v>198</v>
      </c>
      <c r="B48" s="95"/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95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95"/>
      <c r="AC48" s="206"/>
      <c r="AD48" s="206"/>
      <c r="AE48" s="206"/>
      <c r="AF48" s="206"/>
      <c r="AG48" s="206"/>
      <c r="AH48" s="206">
        <v>2363</v>
      </c>
      <c r="AI48" s="95"/>
      <c r="AJ48" s="206">
        <v>2629</v>
      </c>
      <c r="AK48" s="206">
        <v>2160</v>
      </c>
      <c r="AL48" s="206">
        <v>2204</v>
      </c>
      <c r="AM48" s="206">
        <v>2278</v>
      </c>
      <c r="AN48" s="206">
        <v>2403</v>
      </c>
      <c r="AO48" s="206">
        <v>2534</v>
      </c>
      <c r="AP48" s="95"/>
      <c r="AQ48" s="206">
        <f>Produção!AT67+Produção!AT69+Produção!AT70+Produção!AT71+Produção!AT93+Produção!AT95+Produção!AT96+Produção!AT97</f>
        <v>2509</v>
      </c>
      <c r="AR48" s="206">
        <f>Produção!AU67+Produção!AU69+Produção!AU70+Produção!AU71+Produção!AU93+Produção!AU95+Produção!AU96+Produção!AU97</f>
        <v>2895</v>
      </c>
      <c r="AS48" s="206">
        <f>Produção!AV67+Produção!AV69+Produção!AV70+Produção!AV71+Produção!AV93+Produção!AV95+Produção!AV96+Produção!AV97</f>
        <v>2652</v>
      </c>
      <c r="AT48" s="206">
        <f>Produção!AW67+Produção!AW69+Produção!AW70+Produção!AW71+Produção!AW93+Produção!AW95+Produção!AW96+Produção!AW97</f>
        <v>3019</v>
      </c>
      <c r="AU48" s="206">
        <f>Produção!AX67+Produção!AX69+Produção!AX70+Produção!AX71+Produção!AX93+Produção!AX95+Produção!AX96+Produção!AX97</f>
        <v>3052</v>
      </c>
      <c r="AV48" s="206">
        <f>Produção!AY67+Produção!AY69+Produção!AY70+Produção!AY71+Produção!AY93+Produção!AY95+Produção!AY96+Produção!AY97</f>
        <v>2784</v>
      </c>
      <c r="AW48" s="206">
        <f>Produção!AZ67+Produção!AZ69+Produção!AZ70+Produção!AZ71+Produção!AZ93+Produção!AZ95+Produção!AZ96+Produção!AZ97</f>
        <v>3034</v>
      </c>
      <c r="AX48" s="206">
        <f>Produção!BC67+Produção!BC69+Produção!BC70+Produção!BC71+Produção!BC93+Produção!BC95+Produção!BC96+Produção!BC97</f>
        <v>2869</v>
      </c>
      <c r="AY48" s="206">
        <f>Produção!BD67+Produção!BD69+Produção!BD70+Produção!BD71+Produção!BD93+Produção!BD95+Produção!BD96+Produção!BD97</f>
        <v>2929</v>
      </c>
      <c r="AZ48" s="206">
        <f>(Produção!BF72+Produção!BF98)-(Produção!BF92+Produção!BF94+Produção!BF68)</f>
        <v>1466</v>
      </c>
      <c r="BA48" s="206">
        <f>(Produção!BG72+Produção!BG98)-(Produção!BG92+Produção!BG94+Produção!BG68)</f>
        <v>3059</v>
      </c>
      <c r="BB48" s="159" t="s">
        <v>198</v>
      </c>
      <c r="BC48" s="95"/>
      <c r="BD48" s="206">
        <f>(Produção!BK72+Produção!BK98)-(Produção!BK92+Produção!BK94+Produção!BK68)</f>
        <v>1593</v>
      </c>
      <c r="BE48" s="206">
        <f>(Produção!BM72+Produção!BM98)-(Produção!BM92+Produção!BM94+Produção!BM68)</f>
        <v>3059</v>
      </c>
      <c r="BF48" s="206">
        <f>(Produção!BN72+Produção!BN98)-(Produção!BN92+Produção!BN94+Produção!BN68)</f>
        <v>3449</v>
      </c>
      <c r="BG48" s="206">
        <f>(Produção!BO72+Produção!BO98)-(Produção!BO92+Produção!BO94+Produção!BO68)</f>
        <v>4046</v>
      </c>
      <c r="BH48" s="206">
        <f>(Produção!BP72+Produção!BP98)-(Produção!BP92+Produção!BP94+Produção!BP68)</f>
        <v>4449</v>
      </c>
      <c r="BI48" s="206">
        <f>(Produção!BQ72+Produção!BQ98)-(Produção!BQ92+Produção!BQ94+Produção!BQ68)</f>
        <v>3833</v>
      </c>
      <c r="BJ48" s="206">
        <f>(Produção!BR72+Produção!BR98)-(Produção!BR92+Produção!BR94+Produção!BR68)</f>
        <v>4471</v>
      </c>
      <c r="BK48" s="206">
        <f>(Produção!BS72+Produção!BS98)-(Produção!BS92+Produção!BS94+Produção!BS68)</f>
        <v>4907</v>
      </c>
      <c r="BL48" s="206">
        <f>(Produção!BT72+Produção!BT98)-(Produção!BT92+Produção!BT94+Produção!BT68)</f>
        <v>4932</v>
      </c>
      <c r="BM48" s="206">
        <f>(Produção!BU72+Produção!BU98)-(Produção!BU92+Produção!BU94+Produção!BU68)</f>
        <v>4811</v>
      </c>
      <c r="BN48" s="206">
        <f>(Produção!BV72+Produção!BV98)-(Produção!BV92+Produção!BV94+Produção!BV68)</f>
        <v>4725</v>
      </c>
      <c r="BO48" s="206">
        <f>(Produção!BW72+Produção!BW98)-(Produção!BW92+Produção!BW94+Produção!BW68)</f>
        <v>4327</v>
      </c>
      <c r="BP48" s="206">
        <f>(Produção!BX72+Produção!BX98)-(Produção!BX92+Produção!BX94+Produção!BX68)</f>
        <v>4853</v>
      </c>
      <c r="BQ48" s="206">
        <f>(Produção!BY72+Produção!BY98)-(Produção!BY92+Produção!BY94+Produção!BY68)</f>
        <v>5304</v>
      </c>
      <c r="BR48" s="206">
        <f>(Produção!BZ72+Produção!BZ98)-(Produção!BZ92+Produção!BZ94+Produção!BZ68)</f>
        <v>4979</v>
      </c>
      <c r="BS48" s="161"/>
      <c r="BT48" s="161"/>
      <c r="BU48" s="161"/>
      <c r="BV48" s="161"/>
      <c r="BW48" s="161"/>
      <c r="BX48" s="161"/>
      <c r="BY48" s="161"/>
      <c r="BZ48" s="161"/>
      <c r="CA48" s="161"/>
      <c r="CB48" s="161"/>
      <c r="CC48" s="161"/>
      <c r="CD48" s="161"/>
      <c r="CE48" s="161"/>
      <c r="CF48" s="161"/>
      <c r="CG48" s="161"/>
      <c r="CH48" s="161"/>
      <c r="CI48" s="161"/>
      <c r="CJ48" s="161"/>
      <c r="CK48" s="161"/>
      <c r="CL48" s="161"/>
      <c r="CM48" s="161"/>
      <c r="CN48" s="161"/>
      <c r="CO48" s="161"/>
      <c r="CP48" s="161"/>
      <c r="CQ48" s="161"/>
      <c r="CR48" s="161"/>
      <c r="CS48" s="161"/>
      <c r="CT48" s="161"/>
      <c r="CU48" s="161"/>
      <c r="CV48" s="161"/>
      <c r="CW48" s="161"/>
      <c r="CX48" s="161"/>
      <c r="CY48" s="161"/>
      <c r="CZ48" s="161"/>
      <c r="DA48" s="161"/>
      <c r="DB48" s="161"/>
      <c r="DC48" s="161"/>
      <c r="DD48" s="161"/>
      <c r="DE48" s="161"/>
      <c r="DF48" s="161"/>
      <c r="DG48" s="161"/>
      <c r="DH48" s="161"/>
      <c r="DI48" s="161"/>
      <c r="DJ48" s="161"/>
      <c r="DK48" s="161"/>
      <c r="DL48" s="161"/>
      <c r="DM48" s="161"/>
      <c r="DN48" s="161"/>
      <c r="DO48" s="161"/>
      <c r="DP48" s="161"/>
      <c r="DQ48" s="161"/>
      <c r="DR48" s="161"/>
      <c r="DS48" s="161"/>
      <c r="DT48" s="161"/>
      <c r="DU48" s="161"/>
      <c r="DV48" s="161"/>
      <c r="DW48" s="161"/>
      <c r="DX48" s="161"/>
      <c r="DY48" s="161"/>
      <c r="DZ48" s="161"/>
      <c r="EA48" s="161"/>
      <c r="EB48" s="161"/>
      <c r="EC48" s="161"/>
      <c r="ED48" s="161"/>
      <c r="EE48" s="161"/>
      <c r="EF48" s="161"/>
      <c r="EG48" s="161"/>
      <c r="EH48" s="161"/>
      <c r="EI48" s="161"/>
      <c r="EJ48" s="161"/>
      <c r="EK48" s="161"/>
      <c r="EL48" s="161"/>
      <c r="EM48" s="161"/>
      <c r="EN48" s="161"/>
      <c r="EO48" s="161"/>
      <c r="EP48" s="161"/>
      <c r="EQ48" s="161"/>
      <c r="ER48" s="161"/>
      <c r="ES48" s="161"/>
      <c r="ET48" s="161"/>
      <c r="EU48" s="161"/>
      <c r="EV48" s="161"/>
      <c r="EW48" s="161"/>
      <c r="EX48" s="161"/>
      <c r="EY48" s="161"/>
      <c r="EZ48" s="161"/>
      <c r="FA48" s="161"/>
      <c r="FB48" s="161"/>
      <c r="FC48" s="161"/>
      <c r="FD48" s="161"/>
      <c r="FE48" s="161"/>
      <c r="FF48" s="161"/>
      <c r="FG48" s="161"/>
      <c r="FH48" s="161"/>
      <c r="FI48" s="161"/>
      <c r="FJ48" s="161"/>
      <c r="FK48" s="161"/>
      <c r="FL48" s="161"/>
      <c r="FM48" s="161"/>
      <c r="FN48" s="161"/>
      <c r="FO48" s="161"/>
      <c r="FP48" s="161"/>
      <c r="FQ48" s="161"/>
      <c r="FR48" s="161"/>
      <c r="FS48" s="161"/>
      <c r="FT48" s="161"/>
      <c r="FU48" s="161"/>
      <c r="FV48" s="161"/>
      <c r="FW48" s="161"/>
      <c r="FX48" s="161"/>
      <c r="FY48" s="161"/>
      <c r="FZ48" s="161"/>
      <c r="GA48" s="161"/>
      <c r="GB48" s="161"/>
      <c r="GC48" s="161"/>
      <c r="GD48" s="161"/>
      <c r="GE48" s="161"/>
      <c r="GF48" s="161"/>
      <c r="GG48" s="161"/>
      <c r="GH48" s="161"/>
      <c r="GI48" s="161"/>
      <c r="GJ48" s="161"/>
      <c r="GK48" s="161"/>
      <c r="GL48" s="161"/>
      <c r="GM48" s="161"/>
      <c r="GN48" s="161"/>
      <c r="GO48" s="161"/>
      <c r="GP48" s="161"/>
      <c r="GQ48" s="161"/>
      <c r="GR48" s="161"/>
      <c r="GS48" s="161"/>
      <c r="GT48" s="161"/>
      <c r="GU48" s="161"/>
      <c r="GV48" s="161"/>
      <c r="GW48" s="161"/>
      <c r="GX48" s="161"/>
      <c r="GY48" s="161"/>
      <c r="GZ48" s="161"/>
      <c r="HA48" s="161"/>
      <c r="HB48" s="161"/>
      <c r="HC48" s="161"/>
      <c r="HD48" s="161"/>
      <c r="HE48" s="161"/>
      <c r="HF48" s="161"/>
      <c r="HG48" s="161"/>
      <c r="HH48" s="161"/>
      <c r="HI48" s="161"/>
      <c r="HJ48" s="161"/>
      <c r="HK48" s="161"/>
      <c r="HL48" s="161"/>
      <c r="HM48" s="161"/>
      <c r="HN48" s="161"/>
      <c r="HO48" s="161"/>
      <c r="HP48" s="161"/>
      <c r="HQ48" s="161"/>
      <c r="HR48" s="161"/>
      <c r="HS48" s="161"/>
      <c r="HT48" s="161"/>
      <c r="HU48" s="161"/>
      <c r="HV48" s="161"/>
      <c r="HW48" s="161"/>
      <c r="HX48" s="161"/>
      <c r="HY48" s="161"/>
      <c r="HZ48" s="161"/>
      <c r="IA48" s="161"/>
      <c r="IB48" s="161"/>
      <c r="IC48" s="161"/>
      <c r="ID48" s="161"/>
      <c r="IE48" s="161"/>
      <c r="IF48" s="161"/>
      <c r="IG48" s="161"/>
      <c r="IH48" s="161"/>
      <c r="II48" s="161"/>
      <c r="IJ48" s="161"/>
      <c r="IK48" s="161"/>
      <c r="IL48" s="161"/>
      <c r="IM48" s="161"/>
      <c r="IN48" s="161"/>
      <c r="IO48" s="161"/>
      <c r="IP48" s="161"/>
      <c r="IQ48" s="161"/>
      <c r="IR48" s="161"/>
      <c r="IS48" s="161"/>
      <c r="IT48" s="161"/>
      <c r="IU48" s="161"/>
      <c r="IV48" s="161"/>
    </row>
    <row r="49" spans="1:256" s="162" customFormat="1" x14ac:dyDescent="0.2">
      <c r="A49" s="159" t="s">
        <v>199</v>
      </c>
      <c r="B49" s="95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95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95"/>
      <c r="AC49" s="231"/>
      <c r="AD49" s="231"/>
      <c r="AE49" s="231"/>
      <c r="AF49" s="231"/>
      <c r="AG49" s="231"/>
      <c r="AH49" s="231">
        <v>2384</v>
      </c>
      <c r="AI49" s="95"/>
      <c r="AJ49" s="231">
        <v>2629</v>
      </c>
      <c r="AK49" s="231">
        <v>2160</v>
      </c>
      <c r="AL49" s="231">
        <v>2204</v>
      </c>
      <c r="AM49" s="231">
        <v>2278</v>
      </c>
      <c r="AN49" s="231">
        <v>2403</v>
      </c>
      <c r="AO49" s="231">
        <v>2534</v>
      </c>
      <c r="AP49" s="95"/>
      <c r="AQ49" s="231">
        <f>Produção!AT67+Produção!AT69+Produção!AT70+Produção!AT71+Produção!AT93+Produção!AT95+Produção!AT96+Produção!AT97</f>
        <v>2509</v>
      </c>
      <c r="AR49" s="231">
        <f>Produção!AU67+Produção!AU69+Produção!AU70+Produção!AU71+Produção!AU93+Produção!AU95+Produção!AU96+Produção!AU97</f>
        <v>2895</v>
      </c>
      <c r="AS49" s="231">
        <f>Produção!AV67+Produção!AV69+Produção!AV70+Produção!AV71+Produção!AV93+Produção!AV95+Produção!AV96+Produção!AV97</f>
        <v>2652</v>
      </c>
      <c r="AT49" s="231">
        <f>Produção!AW67+Produção!AW69+Produção!AW70+Produção!AW71+Produção!AW93+Produção!AW95+Produção!AW96+Produção!AW97</f>
        <v>3019</v>
      </c>
      <c r="AU49" s="231">
        <f>Produção!AX67+Produção!AX69+Produção!AX70+Produção!AX71+Produção!AX93+Produção!AX95+Produção!AX96+Produção!AX97</f>
        <v>3052</v>
      </c>
      <c r="AV49" s="231">
        <f>Produção!AY67+Produção!AY69+Produção!AY70+Produção!AY71+Produção!AY93+Produção!AY95+Produção!AY96+Produção!AY97</f>
        <v>2784</v>
      </c>
      <c r="AW49" s="231">
        <f>Produção!AZ67+Produção!AZ69+Produção!AZ70+Produção!AZ71+Produção!AZ93+Produção!AZ95+Produção!AZ96+Produção!AZ97</f>
        <v>3034</v>
      </c>
      <c r="AX49" s="231">
        <f>Produção!BC67+Produção!BC69+Produção!BC70+Produção!BC71+Produção!BC93+Produção!BC95+Produção!BC96+Produção!BC97</f>
        <v>2869</v>
      </c>
      <c r="AY49" s="231">
        <f>Produção!BD67+Produção!BD69+Produção!BD70+Produção!BD71+Produção!BD93+Produção!BD95+Produção!BD96+Produção!BD97</f>
        <v>2929</v>
      </c>
      <c r="AZ49" s="206">
        <f>AZ48</f>
        <v>1466</v>
      </c>
      <c r="BA49" s="206">
        <f>BA48</f>
        <v>3059</v>
      </c>
      <c r="BB49" s="159" t="s">
        <v>199</v>
      </c>
      <c r="BC49" s="95"/>
      <c r="BD49" s="206">
        <f t="shared" ref="BD49:BR49" si="30">BD48</f>
        <v>1593</v>
      </c>
      <c r="BE49" s="206">
        <f t="shared" si="30"/>
        <v>3059</v>
      </c>
      <c r="BF49" s="206">
        <f t="shared" si="30"/>
        <v>3449</v>
      </c>
      <c r="BG49" s="206">
        <f t="shared" si="30"/>
        <v>4046</v>
      </c>
      <c r="BH49" s="206">
        <f t="shared" si="30"/>
        <v>4449</v>
      </c>
      <c r="BI49" s="206">
        <f t="shared" si="30"/>
        <v>3833</v>
      </c>
      <c r="BJ49" s="206">
        <f t="shared" si="30"/>
        <v>4471</v>
      </c>
      <c r="BK49" s="206">
        <f t="shared" si="30"/>
        <v>4907</v>
      </c>
      <c r="BL49" s="206">
        <f t="shared" si="30"/>
        <v>4932</v>
      </c>
      <c r="BM49" s="206">
        <f t="shared" si="30"/>
        <v>4811</v>
      </c>
      <c r="BN49" s="206">
        <f t="shared" si="30"/>
        <v>4725</v>
      </c>
      <c r="BO49" s="206">
        <f t="shared" si="30"/>
        <v>4327</v>
      </c>
      <c r="BP49" s="206">
        <f t="shared" si="30"/>
        <v>4853</v>
      </c>
      <c r="BQ49" s="206">
        <f t="shared" si="30"/>
        <v>5304</v>
      </c>
      <c r="BR49" s="206">
        <f t="shared" si="30"/>
        <v>4979</v>
      </c>
      <c r="BS49" s="161"/>
      <c r="BT49" s="161"/>
      <c r="BU49" s="161"/>
      <c r="BV49" s="161"/>
      <c r="BW49" s="161"/>
      <c r="BX49" s="161"/>
      <c r="BY49" s="161"/>
      <c r="BZ49" s="161"/>
      <c r="CA49" s="161"/>
      <c r="CB49" s="161"/>
      <c r="CC49" s="161"/>
      <c r="CD49" s="161"/>
      <c r="CE49" s="161"/>
      <c r="CF49" s="161"/>
      <c r="CG49" s="161"/>
      <c r="CH49" s="161"/>
      <c r="CI49" s="161"/>
      <c r="CJ49" s="161"/>
      <c r="CK49" s="161"/>
      <c r="CL49" s="161"/>
      <c r="CM49" s="161"/>
      <c r="CN49" s="161"/>
      <c r="CO49" s="161"/>
      <c r="CP49" s="161"/>
      <c r="CQ49" s="161"/>
      <c r="CR49" s="161"/>
      <c r="CS49" s="161"/>
      <c r="CT49" s="161"/>
      <c r="CU49" s="161"/>
      <c r="CV49" s="161"/>
      <c r="CW49" s="161"/>
      <c r="CX49" s="161"/>
      <c r="CY49" s="161"/>
      <c r="CZ49" s="161"/>
      <c r="DA49" s="161"/>
      <c r="DB49" s="161"/>
      <c r="DC49" s="161"/>
      <c r="DD49" s="161"/>
      <c r="DE49" s="161"/>
      <c r="DF49" s="161"/>
      <c r="DG49" s="161"/>
      <c r="DH49" s="161"/>
      <c r="DI49" s="161"/>
      <c r="DJ49" s="161"/>
      <c r="DK49" s="161"/>
      <c r="DL49" s="161"/>
      <c r="DM49" s="161"/>
      <c r="DN49" s="161"/>
      <c r="DO49" s="161"/>
      <c r="DP49" s="161"/>
      <c r="DQ49" s="161"/>
      <c r="DR49" s="161"/>
      <c r="DS49" s="161"/>
      <c r="DT49" s="161"/>
      <c r="DU49" s="161"/>
      <c r="DV49" s="161"/>
      <c r="DW49" s="161"/>
      <c r="DX49" s="161"/>
      <c r="DY49" s="161"/>
      <c r="DZ49" s="161"/>
      <c r="EA49" s="161"/>
      <c r="EB49" s="161"/>
      <c r="EC49" s="161"/>
      <c r="ED49" s="161"/>
      <c r="EE49" s="161"/>
      <c r="EF49" s="161"/>
      <c r="EG49" s="161"/>
      <c r="EH49" s="161"/>
      <c r="EI49" s="161"/>
      <c r="EJ49" s="161"/>
      <c r="EK49" s="161"/>
      <c r="EL49" s="161"/>
      <c r="EM49" s="161"/>
      <c r="EN49" s="161"/>
      <c r="EO49" s="161"/>
      <c r="EP49" s="161"/>
      <c r="EQ49" s="161"/>
      <c r="ER49" s="161"/>
      <c r="ES49" s="161"/>
      <c r="ET49" s="161"/>
      <c r="EU49" s="161"/>
      <c r="EV49" s="161"/>
      <c r="EW49" s="161"/>
      <c r="EX49" s="161"/>
      <c r="EY49" s="161"/>
      <c r="EZ49" s="161"/>
      <c r="FA49" s="161"/>
      <c r="FB49" s="161"/>
      <c r="FC49" s="161"/>
      <c r="FD49" s="161"/>
      <c r="FE49" s="161"/>
      <c r="FF49" s="161"/>
      <c r="FG49" s="161"/>
      <c r="FH49" s="161"/>
      <c r="FI49" s="161"/>
      <c r="FJ49" s="161"/>
      <c r="FK49" s="161"/>
      <c r="FL49" s="161"/>
      <c r="FM49" s="161"/>
      <c r="FN49" s="161"/>
      <c r="FO49" s="161"/>
      <c r="FP49" s="161"/>
      <c r="FQ49" s="161"/>
      <c r="FR49" s="161"/>
      <c r="FS49" s="161"/>
      <c r="FT49" s="161"/>
      <c r="FU49" s="161"/>
      <c r="FV49" s="161"/>
      <c r="FW49" s="161"/>
      <c r="FX49" s="161"/>
      <c r="FY49" s="161"/>
      <c r="FZ49" s="161"/>
      <c r="GA49" s="161"/>
      <c r="GB49" s="161"/>
      <c r="GC49" s="161"/>
      <c r="GD49" s="161"/>
      <c r="GE49" s="161"/>
      <c r="GF49" s="161"/>
      <c r="GG49" s="161"/>
      <c r="GH49" s="161"/>
      <c r="GI49" s="161"/>
      <c r="GJ49" s="161"/>
      <c r="GK49" s="161"/>
      <c r="GL49" s="161"/>
      <c r="GM49" s="161"/>
      <c r="GN49" s="161"/>
      <c r="GO49" s="161"/>
      <c r="GP49" s="161"/>
      <c r="GQ49" s="161"/>
      <c r="GR49" s="161"/>
      <c r="GS49" s="161"/>
      <c r="GT49" s="161"/>
      <c r="GU49" s="161"/>
      <c r="GV49" s="161"/>
      <c r="GW49" s="161"/>
      <c r="GX49" s="161"/>
      <c r="GY49" s="161"/>
      <c r="GZ49" s="161"/>
      <c r="HA49" s="161"/>
      <c r="HB49" s="161"/>
      <c r="HC49" s="161"/>
      <c r="HD49" s="161"/>
      <c r="HE49" s="161"/>
      <c r="HF49" s="161"/>
      <c r="HG49" s="161"/>
      <c r="HH49" s="161"/>
      <c r="HI49" s="161"/>
      <c r="HJ49" s="161"/>
      <c r="HK49" s="161"/>
      <c r="HL49" s="161"/>
      <c r="HM49" s="161"/>
      <c r="HN49" s="161"/>
      <c r="HO49" s="161"/>
      <c r="HP49" s="161"/>
      <c r="HQ49" s="161"/>
      <c r="HR49" s="161"/>
      <c r="HS49" s="161"/>
      <c r="HT49" s="161"/>
      <c r="HU49" s="161"/>
      <c r="HV49" s="161"/>
      <c r="HW49" s="161"/>
      <c r="HX49" s="161"/>
      <c r="HY49" s="161"/>
      <c r="HZ49" s="161"/>
      <c r="IA49" s="161"/>
      <c r="IB49" s="161"/>
      <c r="IC49" s="161"/>
      <c r="ID49" s="161"/>
      <c r="IE49" s="161"/>
      <c r="IF49" s="161"/>
      <c r="IG49" s="161"/>
      <c r="IH49" s="161"/>
      <c r="II49" s="161"/>
      <c r="IJ49" s="161"/>
      <c r="IK49" s="161"/>
      <c r="IL49" s="161"/>
      <c r="IM49" s="161"/>
      <c r="IN49" s="161"/>
      <c r="IO49" s="161"/>
      <c r="IP49" s="161"/>
      <c r="IQ49" s="161"/>
      <c r="IR49" s="161"/>
      <c r="IS49" s="161"/>
      <c r="IT49" s="161"/>
      <c r="IU49" s="161"/>
      <c r="IV49" s="161"/>
    </row>
    <row r="50" spans="1:256" s="158" customFormat="1" ht="38.25" x14ac:dyDescent="0.25">
      <c r="A50" s="237"/>
      <c r="B50" s="238"/>
      <c r="C50" s="261"/>
      <c r="D50" s="261"/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38"/>
      <c r="P50" s="261"/>
      <c r="Q50" s="261"/>
      <c r="R50" s="261"/>
      <c r="S50" s="261"/>
      <c r="T50" s="261"/>
      <c r="U50" s="261"/>
      <c r="V50" s="261"/>
      <c r="W50" s="261"/>
      <c r="X50" s="261"/>
      <c r="Y50" s="261"/>
      <c r="Z50" s="261"/>
      <c r="AA50" s="261"/>
      <c r="AB50" s="238"/>
      <c r="AC50" s="261"/>
      <c r="AD50" s="261"/>
      <c r="AE50" s="261"/>
      <c r="AF50" s="261"/>
      <c r="AG50" s="261"/>
      <c r="AH50" s="261"/>
      <c r="AI50" s="238"/>
      <c r="AJ50" s="261"/>
      <c r="AK50" s="261"/>
      <c r="AL50" s="261"/>
      <c r="AM50" s="261"/>
      <c r="AN50" s="261"/>
      <c r="AO50" s="261"/>
      <c r="AP50" s="238"/>
      <c r="AQ50" s="261"/>
      <c r="AR50" s="261"/>
      <c r="AS50" s="261"/>
      <c r="AT50" s="261"/>
      <c r="AU50" s="261"/>
      <c r="AV50" s="261"/>
      <c r="AW50" s="261"/>
      <c r="AX50" s="261"/>
      <c r="AY50" s="261"/>
      <c r="AZ50" s="261"/>
      <c r="BA50" s="279"/>
      <c r="BB50" s="197" t="s">
        <v>200</v>
      </c>
      <c r="BC50" s="241" t="s">
        <v>201</v>
      </c>
      <c r="BD50" s="155">
        <f t="shared" ref="BD50:BR50" si="31">IFERROR(ROUND((BD51/BD52),4),0)</f>
        <v>1</v>
      </c>
      <c r="BE50" s="155">
        <f t="shared" si="31"/>
        <v>1</v>
      </c>
      <c r="BF50" s="155">
        <f t="shared" si="31"/>
        <v>1</v>
      </c>
      <c r="BG50" s="155">
        <f t="shared" si="31"/>
        <v>1</v>
      </c>
      <c r="BH50" s="155">
        <f t="shared" si="31"/>
        <v>1</v>
      </c>
      <c r="BI50" s="155">
        <f t="shared" si="31"/>
        <v>1</v>
      </c>
      <c r="BJ50" s="155">
        <f t="shared" si="31"/>
        <v>1</v>
      </c>
      <c r="BK50" s="155">
        <f t="shared" si="31"/>
        <v>1</v>
      </c>
      <c r="BL50" s="155">
        <f t="shared" si="31"/>
        <v>1</v>
      </c>
      <c r="BM50" s="155">
        <f t="shared" si="31"/>
        <v>1</v>
      </c>
      <c r="BN50" s="155">
        <f t="shared" si="31"/>
        <v>1</v>
      </c>
      <c r="BO50" s="155">
        <f t="shared" si="31"/>
        <v>1</v>
      </c>
      <c r="BP50" s="155">
        <f t="shared" si="31"/>
        <v>1</v>
      </c>
      <c r="BQ50" s="155">
        <f t="shared" si="31"/>
        <v>1</v>
      </c>
      <c r="BR50" s="155">
        <f t="shared" si="31"/>
        <v>1</v>
      </c>
    </row>
    <row r="51" spans="1:256" ht="25.5" x14ac:dyDescent="0.25">
      <c r="A51" s="242"/>
      <c r="B51" s="243"/>
      <c r="C51" s="244"/>
      <c r="D51" s="244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3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3"/>
      <c r="AC51" s="244"/>
      <c r="AD51" s="244"/>
      <c r="AE51" s="244"/>
      <c r="AF51" s="244"/>
      <c r="AG51" s="244"/>
      <c r="AH51" s="244"/>
      <c r="AI51" s="243"/>
      <c r="AJ51" s="244"/>
      <c r="AK51" s="244"/>
      <c r="AL51" s="244"/>
      <c r="AM51" s="244"/>
      <c r="AN51" s="244"/>
      <c r="AO51" s="244"/>
      <c r="AP51" s="243"/>
      <c r="AQ51" s="245"/>
      <c r="AR51" s="245"/>
      <c r="AS51" s="245"/>
      <c r="AT51" s="245"/>
      <c r="AU51" s="245"/>
      <c r="AV51" s="245"/>
      <c r="AW51" s="245"/>
      <c r="AX51" s="245"/>
      <c r="AY51" s="245"/>
      <c r="AZ51" s="245"/>
      <c r="BA51" s="246"/>
      <c r="BB51" s="159" t="s">
        <v>202</v>
      </c>
      <c r="BC51" s="223"/>
      <c r="BD51" s="280">
        <v>72</v>
      </c>
      <c r="BE51" s="224">
        <v>393</v>
      </c>
      <c r="BF51" s="280">
        <v>80</v>
      </c>
      <c r="BG51" s="280">
        <v>73</v>
      </c>
      <c r="BH51" s="280">
        <v>133</v>
      </c>
      <c r="BI51" s="280">
        <v>414</v>
      </c>
      <c r="BJ51" s="280">
        <v>522</v>
      </c>
      <c r="BK51" s="280">
        <v>663</v>
      </c>
      <c r="BL51" s="280">
        <v>543</v>
      </c>
      <c r="BM51" s="280">
        <v>255</v>
      </c>
      <c r="BN51" s="280">
        <v>141</v>
      </c>
      <c r="BO51" s="280">
        <v>125</v>
      </c>
      <c r="BP51" s="280">
        <v>97</v>
      </c>
      <c r="BQ51" s="280">
        <v>108</v>
      </c>
      <c r="BR51" s="280">
        <v>154</v>
      </c>
    </row>
    <row r="52" spans="1:256" x14ac:dyDescent="0.25">
      <c r="A52" s="247"/>
      <c r="B52" s="243"/>
      <c r="C52" s="248"/>
      <c r="D52" s="248"/>
      <c r="E52" s="248"/>
      <c r="F52" s="248"/>
      <c r="G52" s="248"/>
      <c r="H52" s="248"/>
      <c r="I52" s="248"/>
      <c r="J52" s="248"/>
      <c r="K52" s="248"/>
      <c r="L52" s="248"/>
      <c r="M52" s="248"/>
      <c r="N52" s="248"/>
      <c r="O52" s="243"/>
      <c r="P52" s="248"/>
      <c r="Q52" s="248"/>
      <c r="R52" s="248"/>
      <c r="S52" s="248"/>
      <c r="T52" s="248"/>
      <c r="U52" s="248"/>
      <c r="V52" s="248"/>
      <c r="W52" s="248"/>
      <c r="X52" s="248"/>
      <c r="Y52" s="248"/>
      <c r="Z52" s="248"/>
      <c r="AA52" s="248"/>
      <c r="AB52" s="243"/>
      <c r="AC52" s="248"/>
      <c r="AD52" s="248"/>
      <c r="AE52" s="248"/>
      <c r="AF52" s="248"/>
      <c r="AG52" s="248"/>
      <c r="AH52" s="248"/>
      <c r="AI52" s="243"/>
      <c r="AJ52" s="248"/>
      <c r="AK52" s="248"/>
      <c r="AL52" s="248"/>
      <c r="AM52" s="248"/>
      <c r="AN52" s="248"/>
      <c r="AO52" s="248"/>
      <c r="AP52" s="243"/>
      <c r="AQ52" s="249"/>
      <c r="AR52" s="249"/>
      <c r="AS52" s="249"/>
      <c r="AT52" s="249"/>
      <c r="AU52" s="249"/>
      <c r="AV52" s="249"/>
      <c r="AW52" s="249"/>
      <c r="AX52" s="249"/>
      <c r="AY52" s="249"/>
      <c r="AZ52" s="249"/>
      <c r="BA52" s="250"/>
      <c r="BB52" s="159" t="s">
        <v>203</v>
      </c>
      <c r="BC52" s="223"/>
      <c r="BD52" s="281">
        <v>72</v>
      </c>
      <c r="BE52" s="230">
        <v>393</v>
      </c>
      <c r="BF52" s="281">
        <v>80</v>
      </c>
      <c r="BG52" s="281">
        <v>73</v>
      </c>
      <c r="BH52" s="281">
        <v>133</v>
      </c>
      <c r="BI52" s="281">
        <v>414</v>
      </c>
      <c r="BJ52" s="281">
        <v>522</v>
      </c>
      <c r="BK52" s="281">
        <v>663</v>
      </c>
      <c r="BL52" s="281">
        <v>543</v>
      </c>
      <c r="BM52" s="281">
        <v>255</v>
      </c>
      <c r="BN52" s="281">
        <v>141</v>
      </c>
      <c r="BO52" s="281">
        <v>125</v>
      </c>
      <c r="BP52" s="281">
        <v>97</v>
      </c>
      <c r="BQ52" s="281">
        <v>108</v>
      </c>
      <c r="BR52" s="281">
        <v>154</v>
      </c>
    </row>
    <row r="53" spans="1:256" s="158" customFormat="1" ht="38.25" x14ac:dyDescent="0.25">
      <c r="A53" s="251"/>
      <c r="B53" s="252"/>
      <c r="C53" s="253"/>
      <c r="D53" s="253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2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2"/>
      <c r="AC53" s="253"/>
      <c r="AD53" s="253"/>
      <c r="AE53" s="253"/>
      <c r="AF53" s="253"/>
      <c r="AG53" s="253"/>
      <c r="AH53" s="253"/>
      <c r="AI53" s="252"/>
      <c r="AJ53" s="253"/>
      <c r="AK53" s="253"/>
      <c r="AL53" s="253"/>
      <c r="AM53" s="253"/>
      <c r="AN53" s="253"/>
      <c r="AO53" s="253"/>
      <c r="AP53" s="252"/>
      <c r="AQ53" s="253"/>
      <c r="AR53" s="253"/>
      <c r="AS53" s="253"/>
      <c r="AT53" s="253"/>
      <c r="AU53" s="253"/>
      <c r="AV53" s="253"/>
      <c r="AW53" s="253"/>
      <c r="AX53" s="253"/>
      <c r="AY53" s="253"/>
      <c r="AZ53" s="253"/>
      <c r="BA53" s="254"/>
      <c r="BB53" s="197" t="s">
        <v>204</v>
      </c>
      <c r="BC53" s="241" t="s">
        <v>201</v>
      </c>
      <c r="BD53" s="155">
        <f t="shared" ref="BD53:BR53" si="32">IFERROR(ROUND((BD54/BD55),4),0)</f>
        <v>1</v>
      </c>
      <c r="BE53" s="155">
        <f t="shared" si="32"/>
        <v>1</v>
      </c>
      <c r="BF53" s="155">
        <f t="shared" si="32"/>
        <v>1</v>
      </c>
      <c r="BG53" s="155">
        <f t="shared" si="32"/>
        <v>1</v>
      </c>
      <c r="BH53" s="155">
        <f t="shared" si="32"/>
        <v>1</v>
      </c>
      <c r="BI53" s="155">
        <f t="shared" si="32"/>
        <v>1</v>
      </c>
      <c r="BJ53" s="155">
        <f t="shared" si="32"/>
        <v>1</v>
      </c>
      <c r="BK53" s="155">
        <f t="shared" si="32"/>
        <v>1</v>
      </c>
      <c r="BL53" s="155">
        <f t="shared" si="32"/>
        <v>1</v>
      </c>
      <c r="BM53" s="155">
        <f t="shared" si="32"/>
        <v>1</v>
      </c>
      <c r="BN53" s="155">
        <f t="shared" si="32"/>
        <v>1</v>
      </c>
      <c r="BO53" s="155">
        <f t="shared" si="32"/>
        <v>1</v>
      </c>
      <c r="BP53" s="155">
        <f t="shared" si="32"/>
        <v>1</v>
      </c>
      <c r="BQ53" s="155">
        <f t="shared" si="32"/>
        <v>1</v>
      </c>
      <c r="BR53" s="155">
        <f t="shared" si="32"/>
        <v>1</v>
      </c>
    </row>
    <row r="54" spans="1:256" ht="25.5" x14ac:dyDescent="0.25">
      <c r="A54" s="242"/>
      <c r="B54" s="243"/>
      <c r="C54" s="244"/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3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3"/>
      <c r="AC54" s="244"/>
      <c r="AD54" s="244"/>
      <c r="AE54" s="244"/>
      <c r="AF54" s="244"/>
      <c r="AG54" s="244"/>
      <c r="AH54" s="244"/>
      <c r="AI54" s="243"/>
      <c r="AJ54" s="244"/>
      <c r="AK54" s="244"/>
      <c r="AL54" s="244"/>
      <c r="AM54" s="244"/>
      <c r="AN54" s="244"/>
      <c r="AO54" s="244"/>
      <c r="AP54" s="243"/>
      <c r="AQ54" s="245"/>
      <c r="AR54" s="245"/>
      <c r="AS54" s="245"/>
      <c r="AT54" s="245"/>
      <c r="AU54" s="245"/>
      <c r="AV54" s="245"/>
      <c r="AW54" s="245"/>
      <c r="AX54" s="245"/>
      <c r="AY54" s="245"/>
      <c r="AZ54" s="245"/>
      <c r="BA54" s="246"/>
      <c r="BB54" s="159" t="s">
        <v>205</v>
      </c>
      <c r="BC54" s="223"/>
      <c r="BD54" s="280">
        <v>321</v>
      </c>
      <c r="BE54" s="224">
        <v>393</v>
      </c>
      <c r="BF54" s="280">
        <v>219</v>
      </c>
      <c r="BG54" s="280">
        <v>226</v>
      </c>
      <c r="BH54" s="280">
        <v>277</v>
      </c>
      <c r="BI54" s="280">
        <v>465</v>
      </c>
      <c r="BJ54" s="280">
        <v>298</v>
      </c>
      <c r="BK54" s="280">
        <v>275</v>
      </c>
      <c r="BL54" s="280">
        <v>250</v>
      </c>
      <c r="BM54" s="280">
        <v>110</v>
      </c>
      <c r="BN54" s="280">
        <v>82</v>
      </c>
      <c r="BO54" s="280">
        <v>69</v>
      </c>
      <c r="BP54" s="280">
        <v>118</v>
      </c>
      <c r="BQ54" s="280">
        <v>65</v>
      </c>
      <c r="BR54" s="280">
        <v>68</v>
      </c>
    </row>
    <row r="55" spans="1:256" x14ac:dyDescent="0.25">
      <c r="A55" s="247"/>
      <c r="B55" s="243"/>
      <c r="C55" s="248"/>
      <c r="D55" s="248"/>
      <c r="E55" s="248"/>
      <c r="F55" s="248"/>
      <c r="G55" s="248"/>
      <c r="H55" s="248"/>
      <c r="I55" s="248"/>
      <c r="J55" s="248"/>
      <c r="K55" s="248"/>
      <c r="L55" s="248"/>
      <c r="M55" s="248"/>
      <c r="N55" s="248"/>
      <c r="O55" s="243"/>
      <c r="P55" s="248"/>
      <c r="Q55" s="248"/>
      <c r="R55" s="248"/>
      <c r="S55" s="248"/>
      <c r="T55" s="248"/>
      <c r="U55" s="248"/>
      <c r="V55" s="248"/>
      <c r="W55" s="248"/>
      <c r="X55" s="248"/>
      <c r="Y55" s="248"/>
      <c r="Z55" s="248"/>
      <c r="AA55" s="248"/>
      <c r="AB55" s="243"/>
      <c r="AC55" s="248"/>
      <c r="AD55" s="248"/>
      <c r="AE55" s="248"/>
      <c r="AF55" s="248"/>
      <c r="AG55" s="248"/>
      <c r="AH55" s="248"/>
      <c r="AI55" s="243"/>
      <c r="AJ55" s="248"/>
      <c r="AK55" s="248"/>
      <c r="AL55" s="248"/>
      <c r="AM55" s="248"/>
      <c r="AN55" s="248"/>
      <c r="AO55" s="248"/>
      <c r="AP55" s="243"/>
      <c r="AQ55" s="249"/>
      <c r="AR55" s="249"/>
      <c r="AS55" s="249"/>
      <c r="AT55" s="249"/>
      <c r="AU55" s="249"/>
      <c r="AV55" s="249"/>
      <c r="AW55" s="249"/>
      <c r="AX55" s="249"/>
      <c r="AY55" s="249"/>
      <c r="AZ55" s="249"/>
      <c r="BA55" s="250"/>
      <c r="BB55" s="159" t="s">
        <v>203</v>
      </c>
      <c r="BC55" s="223"/>
      <c r="BD55" s="281">
        <v>321</v>
      </c>
      <c r="BE55" s="230">
        <v>393</v>
      </c>
      <c r="BF55" s="281">
        <v>219</v>
      </c>
      <c r="BG55" s="281">
        <v>226</v>
      </c>
      <c r="BH55" s="281">
        <v>277</v>
      </c>
      <c r="BI55" s="281">
        <v>465</v>
      </c>
      <c r="BJ55" s="281">
        <v>298</v>
      </c>
      <c r="BK55" s="281">
        <v>275</v>
      </c>
      <c r="BL55" s="281">
        <v>250</v>
      </c>
      <c r="BM55" s="281">
        <v>110</v>
      </c>
      <c r="BN55" s="281">
        <v>82</v>
      </c>
      <c r="BO55" s="281">
        <v>69</v>
      </c>
      <c r="BP55" s="281">
        <v>118</v>
      </c>
      <c r="BQ55" s="281">
        <v>65</v>
      </c>
      <c r="BR55" s="281">
        <v>68</v>
      </c>
    </row>
    <row r="56" spans="1:256" s="158" customFormat="1" ht="25.5" x14ac:dyDescent="0.25">
      <c r="A56" s="251"/>
      <c r="B56" s="252"/>
      <c r="C56" s="253"/>
      <c r="D56" s="253"/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252"/>
      <c r="P56" s="253"/>
      <c r="Q56" s="253"/>
      <c r="R56" s="253"/>
      <c r="S56" s="253"/>
      <c r="T56" s="253"/>
      <c r="U56" s="253"/>
      <c r="V56" s="253"/>
      <c r="W56" s="253"/>
      <c r="X56" s="253"/>
      <c r="Y56" s="253"/>
      <c r="Z56" s="253"/>
      <c r="AA56" s="253"/>
      <c r="AB56" s="252"/>
      <c r="AC56" s="253"/>
      <c r="AD56" s="253"/>
      <c r="AE56" s="253"/>
      <c r="AF56" s="253"/>
      <c r="AG56" s="253"/>
      <c r="AH56" s="253"/>
      <c r="AI56" s="252"/>
      <c r="AJ56" s="253"/>
      <c r="AK56" s="253"/>
      <c r="AL56" s="253"/>
      <c r="AM56" s="253"/>
      <c r="AN56" s="253"/>
      <c r="AO56" s="253"/>
      <c r="AP56" s="252"/>
      <c r="AQ56" s="253"/>
      <c r="AR56" s="253"/>
      <c r="AS56" s="253"/>
      <c r="AT56" s="253"/>
      <c r="AU56" s="253"/>
      <c r="AV56" s="253"/>
      <c r="AW56" s="253"/>
      <c r="AX56" s="253"/>
      <c r="AY56" s="253"/>
      <c r="AZ56" s="253"/>
      <c r="BA56" s="254"/>
      <c r="BB56" s="197" t="s">
        <v>206</v>
      </c>
      <c r="BC56" s="241" t="s">
        <v>207</v>
      </c>
      <c r="BD56" s="155">
        <f t="shared" ref="BD56:BR56" si="33">IFERROR(ROUND((BD57/BD58),4),0)</f>
        <v>0</v>
      </c>
      <c r="BE56" s="155">
        <f t="shared" si="33"/>
        <v>8.3000000000000001E-3</v>
      </c>
      <c r="BF56" s="155">
        <f t="shared" si="33"/>
        <v>8.9999999999999998E-4</v>
      </c>
      <c r="BG56" s="155">
        <f t="shared" si="33"/>
        <v>5.0000000000000001E-4</v>
      </c>
      <c r="BH56" s="155">
        <f t="shared" si="33"/>
        <v>1.15E-2</v>
      </c>
      <c r="BI56" s="155">
        <f t="shared" si="33"/>
        <v>2.2700000000000001E-2</v>
      </c>
      <c r="BJ56" s="155">
        <f t="shared" si="33"/>
        <v>2.3999999999999998E-3</v>
      </c>
      <c r="BK56" s="155">
        <f t="shared" si="33"/>
        <v>5.7000000000000002E-3</v>
      </c>
      <c r="BL56" s="155">
        <f t="shared" si="33"/>
        <v>5.0000000000000001E-4</v>
      </c>
      <c r="BM56" s="155">
        <f t="shared" si="33"/>
        <v>7.1000000000000004E-3</v>
      </c>
      <c r="BN56" s="155">
        <f t="shared" si="33"/>
        <v>8.9999999999999998E-4</v>
      </c>
      <c r="BO56" s="155">
        <f t="shared" si="33"/>
        <v>6.1000000000000004E-3</v>
      </c>
      <c r="BP56" s="155">
        <f t="shared" si="33"/>
        <v>8.0000000000000002E-3</v>
      </c>
      <c r="BQ56" s="155">
        <f t="shared" si="33"/>
        <v>8.6E-3</v>
      </c>
      <c r="BR56" s="155">
        <f t="shared" si="33"/>
        <v>2.0000000000000001E-4</v>
      </c>
    </row>
    <row r="57" spans="1:256" s="291" customFormat="1" ht="25.5" x14ac:dyDescent="0.2">
      <c r="A57" s="282"/>
      <c r="B57" s="283"/>
      <c r="C57" s="284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3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3"/>
      <c r="AC57" s="284"/>
      <c r="AD57" s="284"/>
      <c r="AE57" s="284"/>
      <c r="AF57" s="284"/>
      <c r="AG57" s="284"/>
      <c r="AH57" s="284"/>
      <c r="AI57" s="283"/>
      <c r="AJ57" s="284"/>
      <c r="AK57" s="284"/>
      <c r="AL57" s="284"/>
      <c r="AM57" s="284"/>
      <c r="AN57" s="284"/>
      <c r="AO57" s="284"/>
      <c r="AP57" s="283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5"/>
      <c r="BB57" s="286" t="s">
        <v>208</v>
      </c>
      <c r="BC57" s="287"/>
      <c r="BD57" s="288" t="s">
        <v>56</v>
      </c>
      <c r="BE57" s="288">
        <v>2010.01</v>
      </c>
      <c r="BF57" s="289">
        <v>234.04</v>
      </c>
      <c r="BG57" s="289">
        <v>251.24</v>
      </c>
      <c r="BH57" s="289">
        <v>4799.03</v>
      </c>
      <c r="BI57" s="289">
        <v>8890.8700000000008</v>
      </c>
      <c r="BJ57" s="289">
        <v>773.34</v>
      </c>
      <c r="BK57" s="289">
        <v>1874.1</v>
      </c>
      <c r="BL57" s="289">
        <v>192.47</v>
      </c>
      <c r="BM57" s="289">
        <v>2434.2600000000002</v>
      </c>
      <c r="BN57" s="289">
        <v>493.72</v>
      </c>
      <c r="BO57" s="289">
        <v>1924.73</v>
      </c>
      <c r="BP57" s="289">
        <v>3277.34</v>
      </c>
      <c r="BQ57" s="289">
        <v>3280.89</v>
      </c>
      <c r="BR57" s="289">
        <v>170.67</v>
      </c>
      <c r="BS57" s="290"/>
      <c r="BT57" s="290"/>
      <c r="BU57" s="290"/>
      <c r="BV57" s="290"/>
      <c r="BW57" s="290"/>
      <c r="BX57" s="290"/>
      <c r="BY57" s="290"/>
      <c r="BZ57" s="290"/>
      <c r="CA57" s="290"/>
      <c r="CB57" s="290"/>
      <c r="CC57" s="290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  <c r="CR57" s="290"/>
      <c r="CS57" s="290"/>
      <c r="CT57" s="290"/>
      <c r="CU57" s="290"/>
      <c r="CV57" s="290"/>
      <c r="CW57" s="290"/>
      <c r="CX57" s="290"/>
      <c r="CY57" s="290"/>
      <c r="CZ57" s="290"/>
      <c r="DA57" s="290"/>
      <c r="DB57" s="290"/>
      <c r="DC57" s="290"/>
      <c r="DD57" s="290"/>
      <c r="DE57" s="290"/>
      <c r="DF57" s="290"/>
      <c r="DG57" s="290"/>
      <c r="DH57" s="290"/>
      <c r="DI57" s="290"/>
      <c r="DJ57" s="290"/>
      <c r="DK57" s="290"/>
      <c r="DL57" s="290"/>
      <c r="DM57" s="290"/>
      <c r="DN57" s="290"/>
      <c r="DO57" s="290"/>
      <c r="DP57" s="290"/>
      <c r="DQ57" s="290"/>
      <c r="DR57" s="290"/>
      <c r="DS57" s="290"/>
      <c r="DT57" s="290"/>
      <c r="DU57" s="290"/>
      <c r="DV57" s="290"/>
      <c r="DW57" s="290"/>
      <c r="DX57" s="290"/>
      <c r="DY57" s="290"/>
      <c r="DZ57" s="290"/>
      <c r="EA57" s="290"/>
      <c r="EB57" s="290"/>
      <c r="EC57" s="290"/>
      <c r="ED57" s="290"/>
      <c r="EE57" s="290"/>
      <c r="EF57" s="290"/>
      <c r="EG57" s="290"/>
      <c r="EH57" s="290"/>
      <c r="EI57" s="290"/>
      <c r="EJ57" s="290"/>
      <c r="EK57" s="290"/>
      <c r="EL57" s="290"/>
      <c r="EM57" s="290"/>
      <c r="EN57" s="290"/>
      <c r="EO57" s="290"/>
      <c r="EP57" s="290"/>
      <c r="EQ57" s="290"/>
      <c r="ER57" s="290"/>
      <c r="ES57" s="290"/>
      <c r="ET57" s="290"/>
      <c r="EU57" s="290"/>
      <c r="EV57" s="290"/>
      <c r="EW57" s="290"/>
      <c r="EX57" s="290"/>
      <c r="EY57" s="290"/>
      <c r="EZ57" s="290"/>
      <c r="FA57" s="290"/>
      <c r="FB57" s="290"/>
      <c r="FC57" s="290"/>
      <c r="FD57" s="290"/>
      <c r="FE57" s="290"/>
      <c r="FF57" s="290"/>
      <c r="FG57" s="290"/>
      <c r="FH57" s="290"/>
      <c r="FI57" s="290"/>
      <c r="FJ57" s="290"/>
      <c r="FK57" s="290"/>
      <c r="FL57" s="290"/>
      <c r="FM57" s="290"/>
      <c r="FN57" s="290"/>
      <c r="FO57" s="290"/>
      <c r="FP57" s="290"/>
      <c r="FQ57" s="290"/>
      <c r="FR57" s="290"/>
      <c r="FS57" s="290"/>
      <c r="FT57" s="290"/>
      <c r="FU57" s="290"/>
      <c r="FV57" s="290"/>
      <c r="FW57" s="290"/>
      <c r="FX57" s="290"/>
      <c r="FY57" s="290"/>
      <c r="FZ57" s="290"/>
      <c r="GA57" s="290"/>
      <c r="GB57" s="290"/>
      <c r="GC57" s="290"/>
      <c r="GD57" s="290"/>
      <c r="GE57" s="290"/>
      <c r="GF57" s="290"/>
      <c r="GG57" s="290"/>
      <c r="GH57" s="290"/>
      <c r="GI57" s="290"/>
      <c r="GJ57" s="290"/>
      <c r="GK57" s="290"/>
      <c r="GL57" s="290"/>
      <c r="GM57" s="290"/>
      <c r="GN57" s="290"/>
      <c r="GO57" s="290"/>
      <c r="GP57" s="290"/>
      <c r="GQ57" s="290"/>
      <c r="GR57" s="290"/>
      <c r="GS57" s="290"/>
      <c r="GT57" s="290"/>
      <c r="GU57" s="290"/>
      <c r="GV57" s="290"/>
      <c r="GW57" s="290"/>
      <c r="GX57" s="290"/>
      <c r="GY57" s="290"/>
      <c r="GZ57" s="290"/>
      <c r="HA57" s="290"/>
      <c r="HB57" s="290"/>
      <c r="HC57" s="290"/>
      <c r="HD57" s="290"/>
      <c r="HE57" s="290"/>
      <c r="HF57" s="290"/>
      <c r="HG57" s="290"/>
      <c r="HH57" s="290"/>
      <c r="HI57" s="290"/>
      <c r="HJ57" s="290"/>
      <c r="HK57" s="290"/>
      <c r="HL57" s="290"/>
      <c r="HM57" s="290"/>
      <c r="HN57" s="290"/>
      <c r="HO57" s="290"/>
      <c r="HP57" s="290"/>
      <c r="HQ57" s="290"/>
      <c r="HR57" s="290"/>
      <c r="HS57" s="290"/>
      <c r="HT57" s="290"/>
      <c r="HU57" s="290"/>
      <c r="HV57" s="290"/>
      <c r="HW57" s="290"/>
      <c r="HX57" s="290"/>
      <c r="HY57" s="290"/>
      <c r="HZ57" s="290"/>
      <c r="IA57" s="290"/>
      <c r="IB57" s="290"/>
      <c r="IC57" s="290"/>
      <c r="ID57" s="290"/>
      <c r="IE57" s="290"/>
      <c r="IF57" s="290"/>
      <c r="IG57" s="290"/>
      <c r="IH57" s="290"/>
      <c r="II57" s="290"/>
      <c r="IJ57" s="290"/>
      <c r="IK57" s="290"/>
      <c r="IL57" s="290"/>
      <c r="IM57" s="290"/>
      <c r="IN57" s="290"/>
      <c r="IO57" s="290"/>
      <c r="IP57" s="290"/>
      <c r="IQ57" s="290"/>
      <c r="IR57" s="290"/>
      <c r="IS57" s="290"/>
      <c r="IT57" s="290"/>
      <c r="IU57" s="290"/>
      <c r="IV57" s="290"/>
    </row>
    <row r="58" spans="1:256" s="291" customFormat="1" x14ac:dyDescent="0.2">
      <c r="A58" s="292"/>
      <c r="B58" s="293"/>
      <c r="C58" s="294"/>
      <c r="D58" s="294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3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3"/>
      <c r="AC58" s="294"/>
      <c r="AD58" s="294"/>
      <c r="AE58" s="294"/>
      <c r="AF58" s="294"/>
      <c r="AG58" s="294"/>
      <c r="AH58" s="294"/>
      <c r="AI58" s="293"/>
      <c r="AJ58" s="294"/>
      <c r="AK58" s="294"/>
      <c r="AL58" s="294"/>
      <c r="AM58" s="294"/>
      <c r="AN58" s="294"/>
      <c r="AO58" s="294"/>
      <c r="AP58" s="293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5"/>
      <c r="BB58" s="286" t="s">
        <v>209</v>
      </c>
      <c r="BC58" s="287"/>
      <c r="BD58" s="296" t="s">
        <v>56</v>
      </c>
      <c r="BE58" s="297">
        <v>241885.58</v>
      </c>
      <c r="BF58" s="296">
        <v>249753.83</v>
      </c>
      <c r="BG58" s="296">
        <v>501166.76</v>
      </c>
      <c r="BH58" s="296">
        <v>416563.04</v>
      </c>
      <c r="BI58" s="296">
        <v>391035.41</v>
      </c>
      <c r="BJ58" s="296">
        <v>326774.09000000003</v>
      </c>
      <c r="BK58" s="296">
        <v>326972.73</v>
      </c>
      <c r="BL58" s="296">
        <v>404640.69</v>
      </c>
      <c r="BM58" s="296">
        <v>344404.6</v>
      </c>
      <c r="BN58" s="296">
        <v>567325</v>
      </c>
      <c r="BO58" s="296">
        <v>316547.78000000003</v>
      </c>
      <c r="BP58" s="296">
        <v>407230.32</v>
      </c>
      <c r="BQ58" s="296">
        <v>380659.13</v>
      </c>
      <c r="BR58" s="296">
        <v>705042.62</v>
      </c>
      <c r="BS58" s="290"/>
      <c r="BT58" s="290"/>
      <c r="BU58" s="290"/>
      <c r="BV58" s="290"/>
      <c r="BW58" s="290"/>
      <c r="BX58" s="290"/>
      <c r="BY58" s="290"/>
      <c r="BZ58" s="290"/>
      <c r="CA58" s="290"/>
      <c r="CB58" s="290"/>
      <c r="CC58" s="290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  <c r="CR58" s="290"/>
      <c r="CS58" s="290"/>
      <c r="CT58" s="290"/>
      <c r="CU58" s="290"/>
      <c r="CV58" s="290"/>
      <c r="CW58" s="290"/>
      <c r="CX58" s="290"/>
      <c r="CY58" s="290"/>
      <c r="CZ58" s="290"/>
      <c r="DA58" s="290"/>
      <c r="DB58" s="290"/>
      <c r="DC58" s="290"/>
      <c r="DD58" s="290"/>
      <c r="DE58" s="290"/>
      <c r="DF58" s="290"/>
      <c r="DG58" s="290"/>
      <c r="DH58" s="290"/>
      <c r="DI58" s="290"/>
      <c r="DJ58" s="290"/>
      <c r="DK58" s="290"/>
      <c r="DL58" s="290"/>
      <c r="DM58" s="290"/>
      <c r="DN58" s="290"/>
      <c r="DO58" s="290"/>
      <c r="DP58" s="290"/>
      <c r="DQ58" s="290"/>
      <c r="DR58" s="290"/>
      <c r="DS58" s="290"/>
      <c r="DT58" s="290"/>
      <c r="DU58" s="290"/>
      <c r="DV58" s="290"/>
      <c r="DW58" s="290"/>
      <c r="DX58" s="290"/>
      <c r="DY58" s="290"/>
      <c r="DZ58" s="290"/>
      <c r="EA58" s="290"/>
      <c r="EB58" s="290"/>
      <c r="EC58" s="290"/>
      <c r="ED58" s="290"/>
      <c r="EE58" s="290"/>
      <c r="EF58" s="290"/>
      <c r="EG58" s="290"/>
      <c r="EH58" s="290"/>
      <c r="EI58" s="290"/>
      <c r="EJ58" s="290"/>
      <c r="EK58" s="290"/>
      <c r="EL58" s="290"/>
      <c r="EM58" s="290"/>
      <c r="EN58" s="290"/>
      <c r="EO58" s="290"/>
      <c r="EP58" s="290"/>
      <c r="EQ58" s="290"/>
      <c r="ER58" s="290"/>
      <c r="ES58" s="290"/>
      <c r="ET58" s="290"/>
      <c r="EU58" s="290"/>
      <c r="EV58" s="290"/>
      <c r="EW58" s="290"/>
      <c r="EX58" s="290"/>
      <c r="EY58" s="290"/>
      <c r="EZ58" s="290"/>
      <c r="FA58" s="290"/>
      <c r="FB58" s="290"/>
      <c r="FC58" s="290"/>
      <c r="FD58" s="290"/>
      <c r="FE58" s="290"/>
      <c r="FF58" s="290"/>
      <c r="FG58" s="290"/>
      <c r="FH58" s="290"/>
      <c r="FI58" s="290"/>
      <c r="FJ58" s="290"/>
      <c r="FK58" s="290"/>
      <c r="FL58" s="290"/>
      <c r="FM58" s="290"/>
      <c r="FN58" s="290"/>
      <c r="FO58" s="290"/>
      <c r="FP58" s="290"/>
      <c r="FQ58" s="290"/>
      <c r="FR58" s="290"/>
      <c r="FS58" s="290"/>
      <c r="FT58" s="290"/>
      <c r="FU58" s="290"/>
      <c r="FV58" s="290"/>
      <c r="FW58" s="290"/>
      <c r="FX58" s="290"/>
      <c r="FY58" s="290"/>
      <c r="FZ58" s="290"/>
      <c r="GA58" s="290"/>
      <c r="GB58" s="290"/>
      <c r="GC58" s="290"/>
      <c r="GD58" s="290"/>
      <c r="GE58" s="290"/>
      <c r="GF58" s="290"/>
      <c r="GG58" s="290"/>
      <c r="GH58" s="290"/>
      <c r="GI58" s="290"/>
      <c r="GJ58" s="290"/>
      <c r="GK58" s="290"/>
      <c r="GL58" s="290"/>
      <c r="GM58" s="290"/>
      <c r="GN58" s="290"/>
      <c r="GO58" s="290"/>
      <c r="GP58" s="290"/>
      <c r="GQ58" s="290"/>
      <c r="GR58" s="290"/>
      <c r="GS58" s="290"/>
      <c r="GT58" s="290"/>
      <c r="GU58" s="290"/>
      <c r="GV58" s="290"/>
      <c r="GW58" s="290"/>
      <c r="GX58" s="290"/>
      <c r="GY58" s="290"/>
      <c r="GZ58" s="290"/>
      <c r="HA58" s="290"/>
      <c r="HB58" s="290"/>
      <c r="HC58" s="290"/>
      <c r="HD58" s="290"/>
      <c r="HE58" s="290"/>
      <c r="HF58" s="290"/>
      <c r="HG58" s="290"/>
      <c r="HH58" s="290"/>
      <c r="HI58" s="290"/>
      <c r="HJ58" s="290"/>
      <c r="HK58" s="290"/>
      <c r="HL58" s="290"/>
      <c r="HM58" s="290"/>
      <c r="HN58" s="290"/>
      <c r="HO58" s="290"/>
      <c r="HP58" s="290"/>
      <c r="HQ58" s="290"/>
      <c r="HR58" s="290"/>
      <c r="HS58" s="290"/>
      <c r="HT58" s="290"/>
      <c r="HU58" s="290"/>
      <c r="HV58" s="290"/>
      <c r="HW58" s="290"/>
      <c r="HX58" s="290"/>
      <c r="HY58" s="290"/>
      <c r="HZ58" s="290"/>
      <c r="IA58" s="290"/>
      <c r="IB58" s="290"/>
      <c r="IC58" s="290"/>
      <c r="ID58" s="290"/>
      <c r="IE58" s="290"/>
      <c r="IF58" s="290"/>
      <c r="IG58" s="290"/>
      <c r="IH58" s="290"/>
      <c r="II58" s="290"/>
      <c r="IJ58" s="290"/>
      <c r="IK58" s="290"/>
      <c r="IL58" s="290"/>
      <c r="IM58" s="290"/>
      <c r="IN58" s="290"/>
      <c r="IO58" s="290"/>
      <c r="IP58" s="290"/>
      <c r="IQ58" s="290"/>
      <c r="IR58" s="290"/>
      <c r="IS58" s="290"/>
      <c r="IT58" s="290"/>
      <c r="IU58" s="290"/>
      <c r="IV58" s="290"/>
    </row>
    <row r="59" spans="1:256" s="158" customFormat="1" ht="14.25" hidden="1" customHeight="1" x14ac:dyDescent="0.25">
      <c r="A59" s="194" t="s">
        <v>210</v>
      </c>
      <c r="B59" s="216" t="s">
        <v>162</v>
      </c>
      <c r="C59" s="196">
        <v>0</v>
      </c>
      <c r="D59" s="196">
        <v>0</v>
      </c>
      <c r="E59" s="196">
        <v>0</v>
      </c>
      <c r="F59" s="196">
        <v>0</v>
      </c>
      <c r="G59" s="196">
        <v>0</v>
      </c>
      <c r="H59" s="196">
        <v>0</v>
      </c>
      <c r="I59" s="196">
        <v>0</v>
      </c>
      <c r="J59" s="196">
        <v>0</v>
      </c>
      <c r="K59" s="196">
        <v>0</v>
      </c>
      <c r="L59" s="196">
        <v>0</v>
      </c>
      <c r="M59" s="196">
        <v>0</v>
      </c>
      <c r="N59" s="196">
        <v>0</v>
      </c>
      <c r="O59" s="216" t="s">
        <v>162</v>
      </c>
      <c r="P59" s="196">
        <v>0</v>
      </c>
      <c r="Q59" s="196">
        <v>0</v>
      </c>
      <c r="R59" s="196">
        <v>0</v>
      </c>
      <c r="S59" s="196">
        <v>0</v>
      </c>
      <c r="T59" s="196">
        <v>0</v>
      </c>
      <c r="U59" s="196">
        <v>0</v>
      </c>
      <c r="V59" s="196">
        <v>0</v>
      </c>
      <c r="W59" s="196">
        <v>0</v>
      </c>
      <c r="X59" s="196">
        <v>0</v>
      </c>
      <c r="Y59" s="196">
        <v>0</v>
      </c>
      <c r="Z59" s="196">
        <v>0</v>
      </c>
      <c r="AA59" s="196">
        <v>0</v>
      </c>
      <c r="AB59" s="216" t="s">
        <v>162</v>
      </c>
      <c r="AC59" s="196">
        <v>0</v>
      </c>
      <c r="AD59" s="196">
        <v>0</v>
      </c>
      <c r="AE59" s="196">
        <v>0</v>
      </c>
      <c r="AF59" s="196">
        <v>0</v>
      </c>
      <c r="AG59" s="196">
        <v>0</v>
      </c>
      <c r="AH59" s="196">
        <v>8.5579803166452718E-4</v>
      </c>
      <c r="AI59" s="216" t="s">
        <v>163</v>
      </c>
      <c r="AJ59" s="196">
        <v>1.5463120457708365E-3</v>
      </c>
      <c r="AK59" s="196">
        <v>1.3034033309196234E-3</v>
      </c>
      <c r="AL59" s="196">
        <v>9.4073377234242712E-4</v>
      </c>
      <c r="AM59" s="196">
        <v>7.8165711307972901E-4</v>
      </c>
      <c r="AN59" s="196">
        <v>1.0180707559175363E-3</v>
      </c>
      <c r="AO59" s="196">
        <v>3.6381275770070337E-4</v>
      </c>
      <c r="AP59" s="216" t="s">
        <v>163</v>
      </c>
      <c r="AQ59" s="196">
        <f t="shared" ref="AQ59:BA59" si="34">IFERROR((AQ60/AQ61),0)</f>
        <v>6.4123116383456237E-4</v>
      </c>
      <c r="AR59" s="196">
        <f t="shared" si="34"/>
        <v>1.5809443507588533E-3</v>
      </c>
      <c r="AS59" s="196">
        <f t="shared" si="34"/>
        <v>1.4687163419171644E-3</v>
      </c>
      <c r="AT59" s="196">
        <f t="shared" si="34"/>
        <v>1.1695906432748538E-3</v>
      </c>
      <c r="AU59" s="196">
        <f t="shared" si="34"/>
        <v>1.4124293785310734E-3</v>
      </c>
      <c r="AV59" s="196">
        <f t="shared" si="34"/>
        <v>0</v>
      </c>
      <c r="AW59" s="196">
        <f t="shared" si="34"/>
        <v>3.6886757654002215E-4</v>
      </c>
      <c r="AX59" s="196">
        <f t="shared" si="34"/>
        <v>1.3429373702844585E-3</v>
      </c>
      <c r="AY59" s="196">
        <f t="shared" si="34"/>
        <v>6.9654051543998144E-4</v>
      </c>
      <c r="AZ59" s="196">
        <f t="shared" si="34"/>
        <v>0</v>
      </c>
      <c r="BA59" s="196">
        <f t="shared" si="34"/>
        <v>0</v>
      </c>
      <c r="BB59" s="260"/>
      <c r="BC59" s="261"/>
      <c r="BD59" s="261"/>
      <c r="BE59" s="261"/>
      <c r="BF59" s="298"/>
      <c r="BG59" s="299"/>
      <c r="BH59" s="299"/>
      <c r="BI59" s="299"/>
      <c r="BJ59" s="299"/>
      <c r="BK59" s="299"/>
      <c r="BL59" s="299"/>
      <c r="BM59" s="299"/>
      <c r="BN59" s="299"/>
      <c r="BO59" s="299"/>
      <c r="BP59" s="299"/>
      <c r="BQ59" s="299"/>
      <c r="BR59" s="299"/>
    </row>
    <row r="60" spans="1:256" s="162" customFormat="1" hidden="1" x14ac:dyDescent="0.2">
      <c r="A60" s="277" t="s">
        <v>211</v>
      </c>
      <c r="B60" s="95"/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95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95"/>
      <c r="AC60" s="206"/>
      <c r="AD60" s="206"/>
      <c r="AE60" s="206"/>
      <c r="AF60" s="206"/>
      <c r="AG60" s="206"/>
      <c r="AH60" s="206">
        <v>6</v>
      </c>
      <c r="AI60" s="95"/>
      <c r="AJ60" s="206">
        <v>10</v>
      </c>
      <c r="AK60" s="206">
        <v>9</v>
      </c>
      <c r="AL60" s="206">
        <v>7</v>
      </c>
      <c r="AM60" s="206">
        <v>6</v>
      </c>
      <c r="AN60" s="206">
        <v>8</v>
      </c>
      <c r="AO60" s="206">
        <v>3</v>
      </c>
      <c r="AP60" s="95"/>
      <c r="AQ60" s="206">
        <v>6</v>
      </c>
      <c r="AR60" s="206">
        <v>15</v>
      </c>
      <c r="AS60" s="206">
        <v>15</v>
      </c>
      <c r="AT60" s="206">
        <v>12</v>
      </c>
      <c r="AU60" s="206">
        <v>13</v>
      </c>
      <c r="AV60" s="206">
        <v>0</v>
      </c>
      <c r="AW60" s="206">
        <v>3</v>
      </c>
      <c r="AX60" s="206">
        <v>11</v>
      </c>
      <c r="AY60" s="206">
        <v>6</v>
      </c>
      <c r="AZ60" s="206"/>
      <c r="BA60" s="206"/>
      <c r="BB60" s="263"/>
      <c r="BC60" s="245"/>
      <c r="BD60" s="245"/>
      <c r="BE60" s="245"/>
      <c r="BF60" s="300"/>
      <c r="BG60" s="301"/>
      <c r="BH60" s="301"/>
      <c r="BI60" s="301"/>
      <c r="BJ60" s="301"/>
      <c r="BK60" s="301"/>
      <c r="BL60" s="301"/>
      <c r="BM60" s="301"/>
      <c r="BN60" s="301"/>
      <c r="BO60" s="301"/>
      <c r="BP60" s="301"/>
      <c r="BQ60" s="301"/>
      <c r="BR60" s="301"/>
      <c r="BS60" s="161"/>
      <c r="BT60" s="161"/>
      <c r="BU60" s="161"/>
      <c r="BV60" s="161"/>
      <c r="BW60" s="161"/>
      <c r="BX60" s="161"/>
      <c r="BY60" s="161"/>
      <c r="BZ60" s="161"/>
      <c r="CA60" s="161"/>
      <c r="CB60" s="161"/>
      <c r="CC60" s="161"/>
      <c r="CD60" s="161"/>
      <c r="CE60" s="161"/>
      <c r="CF60" s="161"/>
      <c r="CG60" s="161"/>
      <c r="CH60" s="161"/>
      <c r="CI60" s="161"/>
      <c r="CJ60" s="161"/>
      <c r="CK60" s="161"/>
      <c r="CL60" s="161"/>
      <c r="CM60" s="161"/>
      <c r="CN60" s="161"/>
      <c r="CO60" s="161"/>
      <c r="CP60" s="161"/>
      <c r="CQ60" s="161"/>
      <c r="CR60" s="161"/>
      <c r="CS60" s="161"/>
      <c r="CT60" s="161"/>
      <c r="CU60" s="161"/>
      <c r="CV60" s="161"/>
      <c r="CW60" s="161"/>
      <c r="CX60" s="161"/>
      <c r="CY60" s="161"/>
      <c r="CZ60" s="161"/>
      <c r="DA60" s="161"/>
      <c r="DB60" s="161"/>
      <c r="DC60" s="161"/>
      <c r="DD60" s="161"/>
      <c r="DE60" s="161"/>
      <c r="DF60" s="161"/>
      <c r="DG60" s="161"/>
      <c r="DH60" s="161"/>
      <c r="DI60" s="161"/>
      <c r="DJ60" s="161"/>
      <c r="DK60" s="161"/>
      <c r="DL60" s="161"/>
      <c r="DM60" s="161"/>
      <c r="DN60" s="161"/>
      <c r="DO60" s="161"/>
      <c r="DP60" s="161"/>
      <c r="DQ60" s="161"/>
      <c r="DR60" s="161"/>
      <c r="DS60" s="161"/>
      <c r="DT60" s="161"/>
      <c r="DU60" s="161"/>
      <c r="DV60" s="161"/>
      <c r="DW60" s="161"/>
      <c r="DX60" s="161"/>
      <c r="DY60" s="161"/>
      <c r="DZ60" s="161"/>
      <c r="EA60" s="161"/>
      <c r="EB60" s="161"/>
      <c r="EC60" s="161"/>
      <c r="ED60" s="161"/>
      <c r="EE60" s="161"/>
      <c r="EF60" s="161"/>
      <c r="EG60" s="161"/>
      <c r="EH60" s="161"/>
      <c r="EI60" s="161"/>
      <c r="EJ60" s="161"/>
      <c r="EK60" s="161"/>
      <c r="EL60" s="161"/>
      <c r="EM60" s="161"/>
      <c r="EN60" s="161"/>
      <c r="EO60" s="161"/>
      <c r="EP60" s="161"/>
      <c r="EQ60" s="161"/>
      <c r="ER60" s="161"/>
      <c r="ES60" s="161"/>
      <c r="ET60" s="161"/>
      <c r="EU60" s="161"/>
      <c r="EV60" s="161"/>
      <c r="EW60" s="161"/>
      <c r="EX60" s="161"/>
      <c r="EY60" s="161"/>
      <c r="EZ60" s="161"/>
      <c r="FA60" s="161"/>
      <c r="FB60" s="161"/>
      <c r="FC60" s="161"/>
      <c r="FD60" s="161"/>
      <c r="FE60" s="161"/>
      <c r="FF60" s="161"/>
      <c r="FG60" s="161"/>
      <c r="FH60" s="161"/>
      <c r="FI60" s="161"/>
      <c r="FJ60" s="161"/>
      <c r="FK60" s="161"/>
      <c r="FL60" s="161"/>
      <c r="FM60" s="161"/>
      <c r="FN60" s="161"/>
      <c r="FO60" s="161"/>
      <c r="FP60" s="161"/>
      <c r="FQ60" s="161"/>
      <c r="FR60" s="161"/>
      <c r="FS60" s="161"/>
      <c r="FT60" s="161"/>
      <c r="FU60" s="161"/>
      <c r="FV60" s="161"/>
      <c r="FW60" s="161"/>
      <c r="FX60" s="161"/>
      <c r="FY60" s="161"/>
      <c r="FZ60" s="161"/>
      <c r="GA60" s="161"/>
      <c r="GB60" s="161"/>
      <c r="GC60" s="161"/>
      <c r="GD60" s="161"/>
      <c r="GE60" s="161"/>
      <c r="GF60" s="161"/>
      <c r="GG60" s="161"/>
      <c r="GH60" s="161"/>
      <c r="GI60" s="161"/>
      <c r="GJ60" s="161"/>
      <c r="GK60" s="161"/>
      <c r="GL60" s="161"/>
      <c r="GM60" s="161"/>
      <c r="GN60" s="161"/>
      <c r="GO60" s="161"/>
      <c r="GP60" s="161"/>
      <c r="GQ60" s="161"/>
      <c r="GR60" s="161"/>
      <c r="GS60" s="161"/>
      <c r="GT60" s="161"/>
      <c r="GU60" s="161"/>
      <c r="GV60" s="161"/>
      <c r="GW60" s="161"/>
      <c r="GX60" s="161"/>
      <c r="GY60" s="161"/>
      <c r="GZ60" s="161"/>
      <c r="HA60" s="161"/>
      <c r="HB60" s="161"/>
      <c r="HC60" s="161"/>
      <c r="HD60" s="161"/>
      <c r="HE60" s="161"/>
      <c r="HF60" s="161"/>
      <c r="HG60" s="161"/>
      <c r="HH60" s="161"/>
      <c r="HI60" s="161"/>
      <c r="HJ60" s="161"/>
      <c r="HK60" s="161"/>
      <c r="HL60" s="161"/>
      <c r="HM60" s="161"/>
      <c r="HN60" s="161"/>
      <c r="HO60" s="161"/>
      <c r="HP60" s="161"/>
      <c r="HQ60" s="161"/>
      <c r="HR60" s="161"/>
      <c r="HS60" s="161"/>
      <c r="HT60" s="161"/>
      <c r="HU60" s="161"/>
      <c r="HV60" s="161"/>
      <c r="HW60" s="161"/>
      <c r="HX60" s="161"/>
      <c r="HY60" s="161"/>
      <c r="HZ60" s="161"/>
      <c r="IA60" s="161"/>
      <c r="IB60" s="161"/>
      <c r="IC60" s="161"/>
      <c r="ID60" s="161"/>
      <c r="IE60" s="161"/>
      <c r="IF60" s="161"/>
      <c r="IG60" s="161"/>
      <c r="IH60" s="161"/>
      <c r="II60" s="161"/>
      <c r="IJ60" s="161"/>
      <c r="IK60" s="161"/>
      <c r="IL60" s="161"/>
      <c r="IM60" s="161"/>
      <c r="IN60" s="161"/>
      <c r="IO60" s="161"/>
      <c r="IP60" s="161"/>
      <c r="IQ60" s="161"/>
      <c r="IR60" s="161"/>
      <c r="IS60" s="161"/>
      <c r="IT60" s="161"/>
      <c r="IU60" s="161"/>
      <c r="IV60" s="161"/>
    </row>
    <row r="61" spans="1:256" s="162" customFormat="1" hidden="1" x14ac:dyDescent="0.2">
      <c r="A61" s="159" t="s">
        <v>212</v>
      </c>
      <c r="B61" s="95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95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95"/>
      <c r="AC61" s="231"/>
      <c r="AD61" s="231"/>
      <c r="AE61" s="231"/>
      <c r="AF61" s="231"/>
      <c r="AG61" s="231"/>
      <c r="AH61" s="231">
        <v>7011</v>
      </c>
      <c r="AI61" s="95"/>
      <c r="AJ61" s="231">
        <v>6467</v>
      </c>
      <c r="AK61" s="231">
        <v>6905</v>
      </c>
      <c r="AL61" s="231">
        <v>7441</v>
      </c>
      <c r="AM61" s="231">
        <v>7676</v>
      </c>
      <c r="AN61" s="231">
        <v>7858</v>
      </c>
      <c r="AO61" s="231">
        <v>8246</v>
      </c>
      <c r="AP61" s="95"/>
      <c r="AQ61" s="231">
        <v>9357</v>
      </c>
      <c r="AR61" s="231">
        <v>9488</v>
      </c>
      <c r="AS61" s="231">
        <v>10213</v>
      </c>
      <c r="AT61" s="231">
        <v>10260</v>
      </c>
      <c r="AU61" s="231">
        <v>9204</v>
      </c>
      <c r="AV61" s="231">
        <v>8018</v>
      </c>
      <c r="AW61" s="231">
        <v>8133</v>
      </c>
      <c r="AX61" s="231">
        <v>8191</v>
      </c>
      <c r="AY61" s="231">
        <v>8614</v>
      </c>
      <c r="AZ61" s="231"/>
      <c r="BA61" s="231"/>
      <c r="BB61" s="302"/>
      <c r="BC61" s="249"/>
      <c r="BD61" s="249"/>
      <c r="BE61" s="249"/>
      <c r="BF61" s="300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  <c r="BR61" s="303"/>
      <c r="BS61" s="161"/>
      <c r="BT61" s="161"/>
      <c r="BU61" s="161"/>
      <c r="BV61" s="161"/>
      <c r="BW61" s="161"/>
      <c r="BX61" s="161"/>
      <c r="BY61" s="161"/>
      <c r="BZ61" s="161"/>
      <c r="CA61" s="161"/>
      <c r="CB61" s="161"/>
      <c r="CC61" s="161"/>
      <c r="CD61" s="161"/>
      <c r="CE61" s="161"/>
      <c r="CF61" s="161"/>
      <c r="CG61" s="161"/>
      <c r="CH61" s="161"/>
      <c r="CI61" s="161"/>
      <c r="CJ61" s="161"/>
      <c r="CK61" s="161"/>
      <c r="CL61" s="161"/>
      <c r="CM61" s="161"/>
      <c r="CN61" s="161"/>
      <c r="CO61" s="161"/>
      <c r="CP61" s="161"/>
      <c r="CQ61" s="161"/>
      <c r="CR61" s="161"/>
      <c r="CS61" s="161"/>
      <c r="CT61" s="161"/>
      <c r="CU61" s="161"/>
      <c r="CV61" s="161"/>
      <c r="CW61" s="161"/>
      <c r="CX61" s="161"/>
      <c r="CY61" s="161"/>
      <c r="CZ61" s="161"/>
      <c r="DA61" s="161"/>
      <c r="DB61" s="161"/>
      <c r="DC61" s="161"/>
      <c r="DD61" s="161"/>
      <c r="DE61" s="161"/>
      <c r="DF61" s="161"/>
      <c r="DG61" s="161"/>
      <c r="DH61" s="161"/>
      <c r="DI61" s="161"/>
      <c r="DJ61" s="161"/>
      <c r="DK61" s="161"/>
      <c r="DL61" s="161"/>
      <c r="DM61" s="161"/>
      <c r="DN61" s="161"/>
      <c r="DO61" s="161"/>
      <c r="DP61" s="161"/>
      <c r="DQ61" s="161"/>
      <c r="DR61" s="161"/>
      <c r="DS61" s="161"/>
      <c r="DT61" s="161"/>
      <c r="DU61" s="161"/>
      <c r="DV61" s="161"/>
      <c r="DW61" s="161"/>
      <c r="DX61" s="161"/>
      <c r="DY61" s="161"/>
      <c r="DZ61" s="161"/>
      <c r="EA61" s="161"/>
      <c r="EB61" s="161"/>
      <c r="EC61" s="161"/>
      <c r="ED61" s="161"/>
      <c r="EE61" s="161"/>
      <c r="EF61" s="161"/>
      <c r="EG61" s="161"/>
      <c r="EH61" s="161"/>
      <c r="EI61" s="161"/>
      <c r="EJ61" s="161"/>
      <c r="EK61" s="161"/>
      <c r="EL61" s="161"/>
      <c r="EM61" s="161"/>
      <c r="EN61" s="161"/>
      <c r="EO61" s="161"/>
      <c r="EP61" s="161"/>
      <c r="EQ61" s="161"/>
      <c r="ER61" s="161"/>
      <c r="ES61" s="161"/>
      <c r="ET61" s="161"/>
      <c r="EU61" s="161"/>
      <c r="EV61" s="161"/>
      <c r="EW61" s="161"/>
      <c r="EX61" s="161"/>
      <c r="EY61" s="161"/>
      <c r="EZ61" s="161"/>
      <c r="FA61" s="161"/>
      <c r="FB61" s="161"/>
      <c r="FC61" s="161"/>
      <c r="FD61" s="161"/>
      <c r="FE61" s="161"/>
      <c r="FF61" s="161"/>
      <c r="FG61" s="161"/>
      <c r="FH61" s="161"/>
      <c r="FI61" s="161"/>
      <c r="FJ61" s="161"/>
      <c r="FK61" s="161"/>
      <c r="FL61" s="161"/>
      <c r="FM61" s="161"/>
      <c r="FN61" s="161"/>
      <c r="FO61" s="161"/>
      <c r="FP61" s="161"/>
      <c r="FQ61" s="161"/>
      <c r="FR61" s="161"/>
      <c r="FS61" s="161"/>
      <c r="FT61" s="161"/>
      <c r="FU61" s="161"/>
      <c r="FV61" s="161"/>
      <c r="FW61" s="161"/>
      <c r="FX61" s="161"/>
      <c r="FY61" s="161"/>
      <c r="FZ61" s="161"/>
      <c r="GA61" s="161"/>
      <c r="GB61" s="161"/>
      <c r="GC61" s="161"/>
      <c r="GD61" s="161"/>
      <c r="GE61" s="161"/>
      <c r="GF61" s="161"/>
      <c r="GG61" s="161"/>
      <c r="GH61" s="161"/>
      <c r="GI61" s="161"/>
      <c r="GJ61" s="161"/>
      <c r="GK61" s="161"/>
      <c r="GL61" s="161"/>
      <c r="GM61" s="161"/>
      <c r="GN61" s="161"/>
      <c r="GO61" s="161"/>
      <c r="GP61" s="161"/>
      <c r="GQ61" s="161"/>
      <c r="GR61" s="161"/>
      <c r="GS61" s="161"/>
      <c r="GT61" s="161"/>
      <c r="GU61" s="161"/>
      <c r="GV61" s="161"/>
      <c r="GW61" s="161"/>
      <c r="GX61" s="161"/>
      <c r="GY61" s="161"/>
      <c r="GZ61" s="161"/>
      <c r="HA61" s="161"/>
      <c r="HB61" s="161"/>
      <c r="HC61" s="161"/>
      <c r="HD61" s="161"/>
      <c r="HE61" s="161"/>
      <c r="HF61" s="161"/>
      <c r="HG61" s="161"/>
      <c r="HH61" s="161"/>
      <c r="HI61" s="161"/>
      <c r="HJ61" s="161"/>
      <c r="HK61" s="161"/>
      <c r="HL61" s="161"/>
      <c r="HM61" s="161"/>
      <c r="HN61" s="161"/>
      <c r="HO61" s="161"/>
      <c r="HP61" s="161"/>
      <c r="HQ61" s="161"/>
      <c r="HR61" s="161"/>
      <c r="HS61" s="161"/>
      <c r="HT61" s="161"/>
      <c r="HU61" s="161"/>
      <c r="HV61" s="161"/>
      <c r="HW61" s="161"/>
      <c r="HX61" s="161"/>
      <c r="HY61" s="161"/>
      <c r="HZ61" s="161"/>
      <c r="IA61" s="161"/>
      <c r="IB61" s="161"/>
      <c r="IC61" s="161"/>
      <c r="ID61" s="161"/>
      <c r="IE61" s="161"/>
      <c r="IF61" s="161"/>
      <c r="IG61" s="161"/>
      <c r="IH61" s="161"/>
      <c r="II61" s="161"/>
      <c r="IJ61" s="161"/>
      <c r="IK61" s="161"/>
      <c r="IL61" s="161"/>
      <c r="IM61" s="161"/>
      <c r="IN61" s="161"/>
      <c r="IO61" s="161"/>
      <c r="IP61" s="161"/>
      <c r="IQ61" s="161"/>
      <c r="IR61" s="161"/>
      <c r="IS61" s="161"/>
      <c r="IT61" s="161"/>
      <c r="IU61" s="161"/>
      <c r="IV61" s="161"/>
    </row>
    <row r="62" spans="1:256" s="310" customFormat="1" hidden="1" x14ac:dyDescent="0.25">
      <c r="A62" s="304" t="s">
        <v>213</v>
      </c>
      <c r="B62" s="273" t="s">
        <v>214</v>
      </c>
      <c r="C62" s="305">
        <v>0</v>
      </c>
      <c r="D62" s="305">
        <v>0</v>
      </c>
      <c r="E62" s="305">
        <v>0</v>
      </c>
      <c r="F62" s="305">
        <v>0</v>
      </c>
      <c r="G62" s="305">
        <v>0</v>
      </c>
      <c r="H62" s="305">
        <v>0</v>
      </c>
      <c r="I62" s="305">
        <v>0</v>
      </c>
      <c r="J62" s="305">
        <v>0</v>
      </c>
      <c r="K62" s="305">
        <v>0</v>
      </c>
      <c r="L62" s="305">
        <v>0</v>
      </c>
      <c r="M62" s="305">
        <v>0</v>
      </c>
      <c r="N62" s="305">
        <v>0</v>
      </c>
      <c r="O62" s="273" t="s">
        <v>214</v>
      </c>
      <c r="P62" s="305">
        <v>10</v>
      </c>
      <c r="Q62" s="305">
        <v>10</v>
      </c>
      <c r="R62" s="305">
        <v>10</v>
      </c>
      <c r="S62" s="305">
        <v>10</v>
      </c>
      <c r="T62" s="305">
        <v>0</v>
      </c>
      <c r="U62" s="305">
        <v>0</v>
      </c>
      <c r="V62" s="305">
        <v>0</v>
      </c>
      <c r="W62" s="305">
        <v>0</v>
      </c>
      <c r="X62" s="305">
        <v>0</v>
      </c>
      <c r="Y62" s="305">
        <v>0</v>
      </c>
      <c r="Z62" s="305">
        <v>0</v>
      </c>
      <c r="AA62" s="305">
        <v>9</v>
      </c>
      <c r="AB62" s="273" t="s">
        <v>214</v>
      </c>
      <c r="AC62" s="305">
        <v>5</v>
      </c>
      <c r="AD62" s="305">
        <v>0</v>
      </c>
      <c r="AE62" s="305">
        <v>9</v>
      </c>
      <c r="AF62" s="305">
        <v>0</v>
      </c>
      <c r="AG62" s="305">
        <v>0</v>
      </c>
      <c r="AH62" s="305">
        <v>10</v>
      </c>
      <c r="AI62" s="273" t="s">
        <v>214</v>
      </c>
      <c r="AJ62" s="305">
        <v>0</v>
      </c>
      <c r="AK62" s="305">
        <v>0</v>
      </c>
      <c r="AL62" s="305">
        <v>0</v>
      </c>
      <c r="AM62" s="305">
        <v>0</v>
      </c>
      <c r="AN62" s="305">
        <v>0</v>
      </c>
      <c r="AO62" s="305">
        <v>0</v>
      </c>
      <c r="AP62" s="273" t="s">
        <v>214</v>
      </c>
      <c r="AQ62" s="305">
        <f t="shared" ref="AQ62:BA62" si="35">AQ64</f>
        <v>0</v>
      </c>
      <c r="AR62" s="305">
        <f t="shared" si="35"/>
        <v>0</v>
      </c>
      <c r="AS62" s="305">
        <f t="shared" si="35"/>
        <v>0</v>
      </c>
      <c r="AT62" s="305">
        <f t="shared" si="35"/>
        <v>0</v>
      </c>
      <c r="AU62" s="305">
        <f t="shared" si="35"/>
        <v>0</v>
      </c>
      <c r="AV62" s="305">
        <f t="shared" si="35"/>
        <v>0</v>
      </c>
      <c r="AW62" s="305">
        <f t="shared" si="35"/>
        <v>0</v>
      </c>
      <c r="AX62" s="305">
        <f t="shared" si="35"/>
        <v>0</v>
      </c>
      <c r="AY62" s="305">
        <f t="shared" si="35"/>
        <v>0</v>
      </c>
      <c r="AZ62" s="305">
        <f t="shared" si="35"/>
        <v>0</v>
      </c>
      <c r="BA62" s="305">
        <f t="shared" si="35"/>
        <v>0</v>
      </c>
      <c r="BB62" s="306"/>
      <c r="BC62" s="306"/>
      <c r="BD62" s="306"/>
      <c r="BE62" s="307"/>
      <c r="BF62" s="308"/>
      <c r="BG62" s="309"/>
      <c r="BH62" s="309"/>
      <c r="BI62" s="309"/>
      <c r="BJ62" s="309"/>
      <c r="BK62" s="309"/>
      <c r="BL62" s="309"/>
      <c r="BM62" s="309"/>
      <c r="BN62" s="309"/>
      <c r="BO62" s="309"/>
      <c r="BP62" s="309"/>
      <c r="BQ62" s="309"/>
      <c r="BR62" s="309"/>
    </row>
    <row r="63" spans="1:256" hidden="1" x14ac:dyDescent="0.25">
      <c r="A63" s="222" t="s">
        <v>215</v>
      </c>
      <c r="B63" s="223"/>
      <c r="C63" s="224">
        <v>0</v>
      </c>
      <c r="D63" s="224">
        <v>0</v>
      </c>
      <c r="E63" s="224">
        <v>0</v>
      </c>
      <c r="F63" s="224">
        <v>0</v>
      </c>
      <c r="G63" s="224">
        <v>0</v>
      </c>
      <c r="H63" s="224">
        <v>0</v>
      </c>
      <c r="I63" s="224">
        <v>0</v>
      </c>
      <c r="J63" s="224">
        <v>0</v>
      </c>
      <c r="K63" s="224">
        <v>0</v>
      </c>
      <c r="L63" s="224">
        <v>0</v>
      </c>
      <c r="M63" s="224">
        <v>0</v>
      </c>
      <c r="N63" s="224">
        <v>0</v>
      </c>
      <c r="O63" s="223"/>
      <c r="P63" s="224">
        <v>9</v>
      </c>
      <c r="Q63" s="224">
        <v>9</v>
      </c>
      <c r="R63" s="224">
        <v>5.612903225806452</v>
      </c>
      <c r="S63" s="224">
        <v>9</v>
      </c>
      <c r="T63" s="224">
        <v>0</v>
      </c>
      <c r="U63" s="224">
        <v>0</v>
      </c>
      <c r="V63" s="224">
        <v>0</v>
      </c>
      <c r="W63" s="224">
        <v>0</v>
      </c>
      <c r="X63" s="224">
        <v>0</v>
      </c>
      <c r="Y63" s="224">
        <v>0</v>
      </c>
      <c r="Z63" s="224">
        <v>0</v>
      </c>
      <c r="AA63" s="224">
        <v>8</v>
      </c>
      <c r="AB63" s="223"/>
      <c r="AC63" s="224">
        <v>3</v>
      </c>
      <c r="AD63" s="224">
        <v>0</v>
      </c>
      <c r="AE63" s="224">
        <v>7</v>
      </c>
      <c r="AF63" s="224">
        <v>0</v>
      </c>
      <c r="AG63" s="224">
        <v>0</v>
      </c>
      <c r="AH63" s="224">
        <v>8</v>
      </c>
      <c r="AI63" s="223"/>
      <c r="AJ63" s="224">
        <v>0</v>
      </c>
      <c r="AK63" s="224"/>
      <c r="AL63" s="224"/>
      <c r="AM63" s="224"/>
      <c r="AN63" s="224"/>
      <c r="AO63" s="224"/>
      <c r="AP63" s="223"/>
      <c r="AQ63" s="224"/>
      <c r="AR63" s="224"/>
      <c r="AS63" s="224"/>
      <c r="AT63" s="224"/>
      <c r="AU63" s="224"/>
      <c r="AV63" s="224"/>
      <c r="AW63" s="224"/>
      <c r="AX63" s="224"/>
      <c r="AY63" s="224"/>
      <c r="AZ63" s="224"/>
      <c r="BA63" s="224"/>
      <c r="BB63" s="311"/>
      <c r="BC63" s="311"/>
      <c r="BD63" s="311"/>
      <c r="BE63" s="312"/>
      <c r="BF63" s="313"/>
      <c r="BG63" s="313"/>
      <c r="BH63" s="313"/>
      <c r="BI63" s="313"/>
      <c r="BJ63" s="313"/>
      <c r="BK63" s="313"/>
      <c r="BL63" s="313"/>
      <c r="BM63" s="313"/>
      <c r="BN63" s="313"/>
      <c r="BO63" s="313"/>
      <c r="BP63" s="313"/>
      <c r="BQ63" s="313"/>
      <c r="BR63" s="313"/>
    </row>
    <row r="64" spans="1:256" hidden="1" x14ac:dyDescent="0.25">
      <c r="A64" s="198" t="s">
        <v>216</v>
      </c>
      <c r="B64" s="223"/>
      <c r="C64" s="230">
        <v>0</v>
      </c>
      <c r="D64" s="230">
        <v>0</v>
      </c>
      <c r="E64" s="230">
        <v>0</v>
      </c>
      <c r="F64" s="230">
        <v>0</v>
      </c>
      <c r="G64" s="230">
        <v>0</v>
      </c>
      <c r="H64" s="230">
        <v>0</v>
      </c>
      <c r="I64" s="230">
        <v>0</v>
      </c>
      <c r="J64" s="230">
        <v>0</v>
      </c>
      <c r="K64" s="230">
        <v>0</v>
      </c>
      <c r="L64" s="230">
        <v>0</v>
      </c>
      <c r="M64" s="230">
        <v>0</v>
      </c>
      <c r="N64" s="230">
        <v>0</v>
      </c>
      <c r="O64" s="223"/>
      <c r="P64" s="230">
        <v>10</v>
      </c>
      <c r="Q64" s="230">
        <v>10</v>
      </c>
      <c r="R64" s="230">
        <v>10</v>
      </c>
      <c r="S64" s="230">
        <v>10</v>
      </c>
      <c r="T64" s="230">
        <v>0</v>
      </c>
      <c r="U64" s="230">
        <v>0</v>
      </c>
      <c r="V64" s="230">
        <v>0</v>
      </c>
      <c r="W64" s="230">
        <v>0</v>
      </c>
      <c r="X64" s="230">
        <v>0</v>
      </c>
      <c r="Y64" s="230">
        <v>0</v>
      </c>
      <c r="Z64" s="230">
        <v>0</v>
      </c>
      <c r="AA64" s="230">
        <v>9</v>
      </c>
      <c r="AB64" s="223"/>
      <c r="AC64" s="230">
        <v>5</v>
      </c>
      <c r="AD64" s="230">
        <v>0</v>
      </c>
      <c r="AE64" s="230">
        <v>9</v>
      </c>
      <c r="AF64" s="230">
        <v>0</v>
      </c>
      <c r="AG64" s="230">
        <v>0</v>
      </c>
      <c r="AH64" s="230">
        <v>10</v>
      </c>
      <c r="AI64" s="223"/>
      <c r="AJ64" s="230">
        <v>0</v>
      </c>
      <c r="AK64" s="230"/>
      <c r="AL64" s="230"/>
      <c r="AM64" s="230"/>
      <c r="AN64" s="230"/>
      <c r="AO64" s="230"/>
      <c r="AP64" s="223"/>
      <c r="AQ64" s="230"/>
      <c r="AR64" s="230"/>
      <c r="AS64" s="230"/>
      <c r="AT64" s="230"/>
      <c r="AU64" s="230"/>
      <c r="AV64" s="230"/>
      <c r="AW64" s="230"/>
      <c r="AX64" s="230"/>
      <c r="AY64" s="230"/>
      <c r="AZ64" s="230"/>
      <c r="BA64" s="230"/>
      <c r="BB64" s="314"/>
      <c r="BC64" s="314"/>
      <c r="BD64" s="314"/>
      <c r="BE64" s="315"/>
      <c r="BF64" s="316"/>
      <c r="BG64" s="316"/>
      <c r="BH64" s="316"/>
      <c r="BI64" s="316"/>
      <c r="BJ64" s="316"/>
      <c r="BK64" s="316"/>
      <c r="BL64" s="316"/>
      <c r="BM64" s="316"/>
      <c r="BN64" s="316"/>
      <c r="BO64" s="316"/>
      <c r="BP64" s="316"/>
      <c r="BQ64" s="316"/>
      <c r="BR64" s="316"/>
    </row>
    <row r="65" spans="1:256" ht="6" customHeight="1" x14ac:dyDescent="0.25"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P65" s="318"/>
      <c r="AQ65" s="142"/>
      <c r="AR65" s="142"/>
      <c r="AS65" s="142"/>
      <c r="AT65" s="142"/>
      <c r="AU65" s="142"/>
      <c r="AV65" s="142"/>
      <c r="AW65" s="142"/>
      <c r="AX65" s="142"/>
      <c r="AY65" s="142"/>
      <c r="AZ65" s="142"/>
      <c r="BA65" s="142"/>
      <c r="BB65" s="319"/>
      <c r="BC65" s="319"/>
      <c r="BD65" s="319"/>
      <c r="BE65" s="319"/>
      <c r="BF65" s="142"/>
      <c r="BG65" s="142"/>
      <c r="BH65" s="142"/>
      <c r="BI65" s="142"/>
      <c r="BJ65" s="142"/>
      <c r="BK65" s="142"/>
      <c r="BL65" s="142"/>
      <c r="BM65" s="142"/>
      <c r="BN65" s="142"/>
      <c r="BO65" s="142"/>
      <c r="BP65" s="142"/>
      <c r="BQ65" s="142"/>
      <c r="BR65" s="142"/>
    </row>
    <row r="66" spans="1:256" s="210" customFormat="1" x14ac:dyDescent="0.2">
      <c r="A66" s="320" t="s">
        <v>217</v>
      </c>
      <c r="B66" s="321"/>
      <c r="C66" s="322">
        <v>43831</v>
      </c>
      <c r="D66" s="322">
        <v>43862</v>
      </c>
      <c r="E66" s="322">
        <v>43891</v>
      </c>
      <c r="F66" s="322">
        <v>43922</v>
      </c>
      <c r="G66" s="322">
        <v>43952</v>
      </c>
      <c r="H66" s="322">
        <v>43983</v>
      </c>
      <c r="I66" s="322">
        <v>44013</v>
      </c>
      <c r="J66" s="322">
        <v>44044</v>
      </c>
      <c r="K66" s="322">
        <v>44075</v>
      </c>
      <c r="L66" s="322">
        <v>44105</v>
      </c>
      <c r="M66" s="322">
        <v>44136</v>
      </c>
      <c r="N66" s="322">
        <v>44166</v>
      </c>
      <c r="O66" s="321"/>
      <c r="P66" s="322">
        <v>44197</v>
      </c>
      <c r="Q66" s="322">
        <v>44228</v>
      </c>
      <c r="R66" s="322">
        <v>44256</v>
      </c>
      <c r="S66" s="322">
        <v>44287</v>
      </c>
      <c r="T66" s="322">
        <v>44317</v>
      </c>
      <c r="U66" s="322">
        <v>44348</v>
      </c>
      <c r="V66" s="322">
        <v>44378</v>
      </c>
      <c r="W66" s="322">
        <v>44409</v>
      </c>
      <c r="X66" s="322">
        <v>44440</v>
      </c>
      <c r="Y66" s="322">
        <v>44470</v>
      </c>
      <c r="Z66" s="322">
        <v>44501</v>
      </c>
      <c r="AA66" s="322">
        <v>44531</v>
      </c>
      <c r="AB66" s="321"/>
      <c r="AC66" s="322">
        <v>44562</v>
      </c>
      <c r="AD66" s="322">
        <v>44593</v>
      </c>
      <c r="AE66" s="322">
        <v>44621</v>
      </c>
      <c r="AF66" s="322">
        <v>44652</v>
      </c>
      <c r="AG66" s="322">
        <v>44682</v>
      </c>
      <c r="AH66" s="322">
        <v>44713</v>
      </c>
      <c r="AI66" s="321"/>
      <c r="AJ66" s="322">
        <v>44743</v>
      </c>
      <c r="AK66" s="322">
        <v>44774</v>
      </c>
      <c r="AL66" s="322">
        <v>44805</v>
      </c>
      <c r="AM66" s="322">
        <v>44835</v>
      </c>
      <c r="AN66" s="322">
        <v>44866</v>
      </c>
      <c r="AO66" s="322">
        <v>44896</v>
      </c>
      <c r="AP66" s="321"/>
      <c r="AQ66" s="322">
        <f t="shared" ref="AQ66:BR66" si="36">AQ$4</f>
        <v>44927</v>
      </c>
      <c r="AR66" s="322">
        <f t="shared" si="36"/>
        <v>44958</v>
      </c>
      <c r="AS66" s="322">
        <f t="shared" si="36"/>
        <v>44986</v>
      </c>
      <c r="AT66" s="322">
        <f t="shared" si="36"/>
        <v>45017</v>
      </c>
      <c r="AU66" s="322">
        <f t="shared" si="36"/>
        <v>45047</v>
      </c>
      <c r="AV66" s="322">
        <f t="shared" si="36"/>
        <v>45078</v>
      </c>
      <c r="AW66" s="322">
        <f t="shared" si="36"/>
        <v>45108</v>
      </c>
      <c r="AX66" s="322">
        <f t="shared" si="36"/>
        <v>45139</v>
      </c>
      <c r="AY66" s="322">
        <f t="shared" si="36"/>
        <v>45170</v>
      </c>
      <c r="AZ66" s="322" t="str">
        <f>AZ$4</f>
        <v>01-15-Out-23</v>
      </c>
      <c r="BA66" s="322">
        <f>BA$4</f>
        <v>45200</v>
      </c>
      <c r="BB66" s="440" t="s">
        <v>217</v>
      </c>
      <c r="BC66" s="441"/>
      <c r="BD66" s="323" t="str">
        <f>BD25</f>
        <v>16-31-Out-23</v>
      </c>
      <c r="BE66" s="323">
        <f>BE25</f>
        <v>45200</v>
      </c>
      <c r="BF66" s="323" t="e">
        <f t="shared" ca="1" si="36"/>
        <v>#NAME?</v>
      </c>
      <c r="BG66" s="323" t="e">
        <f t="shared" ca="1" si="36"/>
        <v>#NAME?</v>
      </c>
      <c r="BH66" s="323" t="e">
        <f t="shared" ca="1" si="36"/>
        <v>#NAME?</v>
      </c>
      <c r="BI66" s="323" t="e">
        <f t="shared" ca="1" si="36"/>
        <v>#NAME?</v>
      </c>
      <c r="BJ66" s="323" t="e">
        <f t="shared" ca="1" si="36"/>
        <v>#NAME?</v>
      </c>
      <c r="BK66" s="323" t="e">
        <f t="shared" ca="1" si="36"/>
        <v>#NAME?</v>
      </c>
      <c r="BL66" s="323" t="e">
        <f t="shared" ca="1" si="36"/>
        <v>#NAME?</v>
      </c>
      <c r="BM66" s="323" t="e">
        <f t="shared" ca="1" si="36"/>
        <v>#NAME?</v>
      </c>
      <c r="BN66" s="323" t="e">
        <f t="shared" ca="1" si="36"/>
        <v>#NAME?</v>
      </c>
      <c r="BO66" s="323" t="e">
        <f t="shared" ca="1" si="36"/>
        <v>#NAME?</v>
      </c>
      <c r="BP66" s="323" t="e">
        <f t="shared" ca="1" si="36"/>
        <v>#NAME?</v>
      </c>
      <c r="BQ66" s="323" t="e">
        <f t="shared" ca="1" si="36"/>
        <v>#NAME?</v>
      </c>
      <c r="BR66" s="323" t="e">
        <f t="shared" ca="1" si="36"/>
        <v>#NAME?</v>
      </c>
      <c r="BS66" s="209"/>
      <c r="BT66" s="209"/>
      <c r="BU66" s="209"/>
      <c r="BV66" s="209"/>
      <c r="BW66" s="209"/>
      <c r="BX66" s="209"/>
      <c r="BY66" s="209"/>
      <c r="BZ66" s="209"/>
      <c r="CA66" s="209"/>
      <c r="CB66" s="209"/>
      <c r="CC66" s="209"/>
      <c r="CD66" s="209"/>
      <c r="CE66" s="209"/>
      <c r="CF66" s="209"/>
      <c r="CG66" s="209"/>
      <c r="CH66" s="209"/>
      <c r="CI66" s="209"/>
      <c r="CJ66" s="209"/>
      <c r="CK66" s="209"/>
      <c r="CL66" s="209"/>
      <c r="CM66" s="209"/>
      <c r="CN66" s="209"/>
      <c r="CO66" s="209"/>
      <c r="CP66" s="209"/>
      <c r="CQ66" s="209"/>
      <c r="CR66" s="209"/>
      <c r="CS66" s="209"/>
      <c r="CT66" s="209"/>
      <c r="CU66" s="209"/>
      <c r="CV66" s="209"/>
      <c r="CW66" s="209"/>
      <c r="CX66" s="209"/>
      <c r="CY66" s="209"/>
      <c r="CZ66" s="209"/>
      <c r="DA66" s="209"/>
      <c r="DB66" s="209"/>
      <c r="DC66" s="209"/>
      <c r="DD66" s="209"/>
      <c r="DE66" s="209"/>
      <c r="DF66" s="209"/>
      <c r="DG66" s="209"/>
      <c r="DH66" s="209"/>
      <c r="DI66" s="209"/>
      <c r="DJ66" s="209"/>
      <c r="DK66" s="209"/>
      <c r="DL66" s="209"/>
      <c r="DM66" s="209"/>
      <c r="DN66" s="209"/>
      <c r="DO66" s="209"/>
      <c r="DP66" s="209"/>
      <c r="DQ66" s="209"/>
      <c r="DR66" s="209"/>
      <c r="DS66" s="209"/>
      <c r="DT66" s="209"/>
      <c r="DU66" s="209"/>
      <c r="DV66" s="209"/>
      <c r="DW66" s="209"/>
      <c r="DX66" s="209"/>
      <c r="DY66" s="209"/>
      <c r="DZ66" s="209"/>
      <c r="EA66" s="209"/>
      <c r="EB66" s="209"/>
      <c r="EC66" s="209"/>
      <c r="ED66" s="209"/>
      <c r="EE66" s="209"/>
      <c r="EF66" s="209"/>
      <c r="EG66" s="209"/>
      <c r="EH66" s="209"/>
      <c r="EI66" s="209"/>
      <c r="EJ66" s="209"/>
      <c r="EK66" s="209"/>
      <c r="EL66" s="209"/>
      <c r="EM66" s="209"/>
      <c r="EN66" s="209"/>
      <c r="EO66" s="209"/>
      <c r="EP66" s="209"/>
      <c r="EQ66" s="209"/>
      <c r="ER66" s="209"/>
      <c r="ES66" s="209"/>
      <c r="ET66" s="209"/>
      <c r="EU66" s="209"/>
      <c r="EV66" s="209"/>
      <c r="EW66" s="209"/>
      <c r="EX66" s="209"/>
      <c r="EY66" s="209"/>
      <c r="EZ66" s="209"/>
      <c r="FA66" s="209"/>
      <c r="FB66" s="209"/>
      <c r="FC66" s="209"/>
      <c r="FD66" s="209"/>
      <c r="FE66" s="209"/>
      <c r="FF66" s="209"/>
      <c r="FG66" s="209"/>
      <c r="FH66" s="209"/>
      <c r="FI66" s="209"/>
      <c r="FJ66" s="209"/>
      <c r="FK66" s="209"/>
      <c r="FL66" s="209"/>
      <c r="FM66" s="209"/>
      <c r="FN66" s="209"/>
      <c r="FO66" s="209"/>
      <c r="FP66" s="209"/>
      <c r="FQ66" s="209"/>
      <c r="FR66" s="209"/>
      <c r="FS66" s="209"/>
      <c r="FT66" s="209"/>
      <c r="FU66" s="209"/>
      <c r="FV66" s="209"/>
      <c r="FW66" s="209"/>
      <c r="FX66" s="209"/>
      <c r="FY66" s="209"/>
      <c r="FZ66" s="209"/>
      <c r="GA66" s="209"/>
      <c r="GB66" s="209"/>
      <c r="GC66" s="209"/>
      <c r="GD66" s="209"/>
      <c r="GE66" s="209"/>
      <c r="GF66" s="209"/>
      <c r="GG66" s="209"/>
      <c r="GH66" s="209"/>
      <c r="GI66" s="209"/>
      <c r="GJ66" s="209"/>
      <c r="GK66" s="209"/>
      <c r="GL66" s="209"/>
      <c r="GM66" s="209"/>
      <c r="GN66" s="209"/>
      <c r="GO66" s="209"/>
      <c r="GP66" s="209"/>
      <c r="GQ66" s="209"/>
      <c r="GR66" s="209"/>
      <c r="GS66" s="209"/>
      <c r="GT66" s="209"/>
      <c r="GU66" s="209"/>
      <c r="GV66" s="209"/>
      <c r="GW66" s="209"/>
      <c r="GX66" s="209"/>
      <c r="GY66" s="209"/>
      <c r="GZ66" s="209"/>
      <c r="HA66" s="209"/>
      <c r="HB66" s="209"/>
      <c r="HC66" s="209"/>
      <c r="HD66" s="209"/>
      <c r="HE66" s="209"/>
      <c r="HF66" s="209"/>
      <c r="HG66" s="209"/>
      <c r="HH66" s="209"/>
      <c r="HI66" s="209"/>
      <c r="HJ66" s="209"/>
      <c r="HK66" s="209"/>
      <c r="HL66" s="209"/>
      <c r="HM66" s="209"/>
      <c r="HN66" s="209"/>
      <c r="HO66" s="209"/>
      <c r="HP66" s="209"/>
      <c r="HQ66" s="209"/>
      <c r="HR66" s="209"/>
      <c r="HS66" s="209"/>
      <c r="HT66" s="209"/>
      <c r="HU66" s="209"/>
      <c r="HV66" s="209"/>
      <c r="HW66" s="209"/>
      <c r="HX66" s="209"/>
      <c r="HY66" s="209"/>
      <c r="HZ66" s="209"/>
      <c r="IA66" s="209"/>
      <c r="IB66" s="209"/>
      <c r="IC66" s="209"/>
      <c r="ID66" s="209"/>
      <c r="IE66" s="209"/>
      <c r="IF66" s="209"/>
      <c r="IG66" s="209"/>
      <c r="IH66" s="209"/>
      <c r="II66" s="209"/>
      <c r="IJ66" s="209"/>
      <c r="IK66" s="209"/>
      <c r="IL66" s="209"/>
      <c r="IM66" s="209"/>
      <c r="IN66" s="209"/>
      <c r="IO66" s="209"/>
      <c r="IP66" s="209"/>
      <c r="IQ66" s="209"/>
      <c r="IR66" s="209"/>
      <c r="IS66" s="209"/>
      <c r="IT66" s="209"/>
      <c r="IU66" s="209"/>
      <c r="IV66" s="209"/>
    </row>
    <row r="67" spans="1:256" s="185" customFormat="1" x14ac:dyDescent="0.2">
      <c r="A67" s="324" t="s">
        <v>218</v>
      </c>
      <c r="B67" s="325"/>
      <c r="C67" s="183">
        <v>0</v>
      </c>
      <c r="D67" s="183">
        <v>0</v>
      </c>
      <c r="E67" s="183">
        <v>0</v>
      </c>
      <c r="F67" s="183">
        <v>0</v>
      </c>
      <c r="G67" s="183">
        <v>0</v>
      </c>
      <c r="H67" s="183">
        <v>0</v>
      </c>
      <c r="I67" s="183">
        <v>0</v>
      </c>
      <c r="J67" s="183">
        <v>0</v>
      </c>
      <c r="K67" s="183">
        <v>0</v>
      </c>
      <c r="L67" s="183">
        <v>0</v>
      </c>
      <c r="M67" s="183">
        <v>0</v>
      </c>
      <c r="N67" s="183">
        <v>0</v>
      </c>
      <c r="O67" s="325"/>
      <c r="P67" s="183">
        <v>0</v>
      </c>
      <c r="Q67" s="183">
        <v>0</v>
      </c>
      <c r="R67" s="183">
        <v>0</v>
      </c>
      <c r="S67" s="183">
        <v>0</v>
      </c>
      <c r="T67" s="183">
        <v>0</v>
      </c>
      <c r="U67" s="183">
        <v>0</v>
      </c>
      <c r="V67" s="183">
        <v>0</v>
      </c>
      <c r="W67" s="183">
        <v>0</v>
      </c>
      <c r="X67" s="183">
        <v>0</v>
      </c>
      <c r="Y67" s="183">
        <v>0</v>
      </c>
      <c r="Z67" s="183">
        <v>0</v>
      </c>
      <c r="AA67" s="183">
        <v>0</v>
      </c>
      <c r="AB67" s="325"/>
      <c r="AC67" s="183">
        <v>1</v>
      </c>
      <c r="AD67" s="183">
        <v>1</v>
      </c>
      <c r="AE67" s="183">
        <v>1</v>
      </c>
      <c r="AF67" s="183">
        <v>1</v>
      </c>
      <c r="AG67" s="183">
        <v>0.7142857142857143</v>
      </c>
      <c r="AH67" s="183">
        <v>0.83333333333333337</v>
      </c>
      <c r="AI67" s="325"/>
      <c r="AJ67" s="183">
        <v>0.9</v>
      </c>
      <c r="AK67" s="183">
        <v>0.77777777777777779</v>
      </c>
      <c r="AL67" s="183">
        <v>0.5714285714285714</v>
      </c>
      <c r="AM67" s="183">
        <v>0.33333333333333331</v>
      </c>
      <c r="AN67" s="183">
        <v>0.625</v>
      </c>
      <c r="AO67" s="183">
        <v>0.33333333333333331</v>
      </c>
      <c r="AP67" s="325"/>
      <c r="AQ67" s="183">
        <v>1</v>
      </c>
      <c r="AR67" s="183">
        <v>0.6</v>
      </c>
      <c r="AS67" s="183">
        <v>0.53333333333333333</v>
      </c>
      <c r="AT67" s="183">
        <v>0.41666666666666669</v>
      </c>
      <c r="AU67" s="183">
        <v>0.61538461538461542</v>
      </c>
      <c r="AV67" s="183">
        <v>0</v>
      </c>
      <c r="AW67" s="183">
        <v>0.66666666666666663</v>
      </c>
      <c r="AX67" s="183">
        <v>0.27272727272727271</v>
      </c>
      <c r="AY67" s="183">
        <v>0.33333333333333331</v>
      </c>
      <c r="AZ67" s="224" t="s">
        <v>56</v>
      </c>
      <c r="BA67" s="183">
        <v>0.54545454545454541</v>
      </c>
      <c r="BB67" s="435" t="s">
        <v>218</v>
      </c>
      <c r="BC67" s="436"/>
      <c r="BD67" s="224" t="s">
        <v>56</v>
      </c>
      <c r="BE67" s="183">
        <f>BA67</f>
        <v>0.54545454545454541</v>
      </c>
      <c r="BF67" s="183">
        <v>0</v>
      </c>
      <c r="BG67" s="183">
        <v>0.5</v>
      </c>
      <c r="BH67" s="183">
        <v>0.21428571428571427</v>
      </c>
      <c r="BI67" s="183">
        <v>0.42857142857142855</v>
      </c>
      <c r="BJ67" s="183">
        <v>0</v>
      </c>
      <c r="BK67" s="183">
        <v>4.3478260869565216E-2</v>
      </c>
      <c r="BL67" s="183">
        <v>0.25</v>
      </c>
      <c r="BM67" s="183">
        <v>0</v>
      </c>
      <c r="BN67" s="183">
        <v>0.66666666666666663</v>
      </c>
      <c r="BO67" s="183">
        <v>0.61538461538461542</v>
      </c>
      <c r="BP67" s="183">
        <v>0.36363636363636365</v>
      </c>
      <c r="BQ67" s="183">
        <v>0.6</v>
      </c>
      <c r="BR67" s="183">
        <v>0.45454545454545453</v>
      </c>
      <c r="BS67" s="184"/>
      <c r="BT67" s="184"/>
      <c r="BU67" s="184"/>
      <c r="BV67" s="184"/>
      <c r="BW67" s="184"/>
      <c r="BX67" s="184"/>
      <c r="BY67" s="184"/>
      <c r="BZ67" s="184"/>
      <c r="CA67" s="184"/>
      <c r="CB67" s="184"/>
      <c r="CC67" s="184"/>
      <c r="CD67" s="184"/>
      <c r="CE67" s="184"/>
      <c r="CF67" s="184"/>
      <c r="CG67" s="184"/>
      <c r="CH67" s="184"/>
      <c r="CI67" s="184"/>
      <c r="CJ67" s="184"/>
      <c r="CK67" s="184"/>
      <c r="CL67" s="184"/>
      <c r="CM67" s="184"/>
      <c r="CN67" s="184"/>
      <c r="CO67" s="184"/>
      <c r="CP67" s="184"/>
      <c r="CQ67" s="184"/>
      <c r="CR67" s="184"/>
      <c r="CS67" s="184"/>
      <c r="CT67" s="184"/>
      <c r="CU67" s="184"/>
      <c r="CV67" s="184"/>
      <c r="CW67" s="184"/>
      <c r="CX67" s="184"/>
      <c r="CY67" s="184"/>
      <c r="CZ67" s="184"/>
      <c r="DA67" s="184"/>
      <c r="DB67" s="184"/>
      <c r="DC67" s="184"/>
      <c r="DD67" s="184"/>
      <c r="DE67" s="184"/>
      <c r="DF67" s="184"/>
      <c r="DG67" s="184"/>
      <c r="DH67" s="184"/>
      <c r="DI67" s="184"/>
      <c r="DJ67" s="184"/>
      <c r="DK67" s="184"/>
      <c r="DL67" s="184"/>
      <c r="DM67" s="184"/>
      <c r="DN67" s="184"/>
      <c r="DO67" s="184"/>
      <c r="DP67" s="184"/>
      <c r="DQ67" s="184"/>
      <c r="DR67" s="184"/>
      <c r="DS67" s="184"/>
      <c r="DT67" s="184"/>
      <c r="DU67" s="184"/>
      <c r="DV67" s="184"/>
      <c r="DW67" s="184"/>
      <c r="DX67" s="184"/>
      <c r="DY67" s="184"/>
      <c r="DZ67" s="184"/>
      <c r="EA67" s="184"/>
      <c r="EB67" s="184"/>
      <c r="EC67" s="184"/>
      <c r="ED67" s="184"/>
      <c r="EE67" s="184"/>
      <c r="EF67" s="184"/>
      <c r="EG67" s="184"/>
      <c r="EH67" s="184"/>
      <c r="EI67" s="184"/>
      <c r="EJ67" s="184"/>
      <c r="EK67" s="184"/>
      <c r="EL67" s="184"/>
      <c r="EM67" s="184"/>
      <c r="EN67" s="184"/>
      <c r="EO67" s="184"/>
      <c r="EP67" s="184"/>
      <c r="EQ67" s="184"/>
      <c r="ER67" s="184"/>
      <c r="ES67" s="184"/>
      <c r="ET67" s="184"/>
      <c r="EU67" s="184"/>
      <c r="EV67" s="184"/>
      <c r="EW67" s="184"/>
      <c r="EX67" s="184"/>
      <c r="EY67" s="184"/>
      <c r="EZ67" s="184"/>
      <c r="FA67" s="184"/>
      <c r="FB67" s="184"/>
      <c r="FC67" s="184"/>
      <c r="FD67" s="184"/>
      <c r="FE67" s="184"/>
      <c r="FF67" s="184"/>
      <c r="FG67" s="184"/>
      <c r="FH67" s="184"/>
      <c r="FI67" s="184"/>
      <c r="FJ67" s="184"/>
      <c r="FK67" s="184"/>
      <c r="FL67" s="184"/>
      <c r="FM67" s="184"/>
      <c r="FN67" s="184"/>
      <c r="FO67" s="184"/>
      <c r="FP67" s="184"/>
      <c r="FQ67" s="184"/>
      <c r="FR67" s="184"/>
      <c r="FS67" s="184"/>
      <c r="FT67" s="184"/>
      <c r="FU67" s="184"/>
      <c r="FV67" s="184"/>
      <c r="FW67" s="184"/>
      <c r="FX67" s="184"/>
      <c r="FY67" s="184"/>
      <c r="FZ67" s="184"/>
      <c r="GA67" s="184"/>
      <c r="GB67" s="184"/>
      <c r="GC67" s="184"/>
      <c r="GD67" s="184"/>
      <c r="GE67" s="184"/>
      <c r="GF67" s="184"/>
      <c r="GG67" s="184"/>
      <c r="GH67" s="184"/>
      <c r="GI67" s="184"/>
      <c r="GJ67" s="184"/>
      <c r="GK67" s="184"/>
      <c r="GL67" s="184"/>
      <c r="GM67" s="184"/>
      <c r="GN67" s="184"/>
      <c r="GO67" s="184"/>
      <c r="GP67" s="184"/>
      <c r="GQ67" s="184"/>
      <c r="GR67" s="184"/>
      <c r="GS67" s="184"/>
      <c r="GT67" s="184"/>
      <c r="GU67" s="184"/>
      <c r="GV67" s="184"/>
      <c r="GW67" s="184"/>
      <c r="GX67" s="184"/>
      <c r="GY67" s="184"/>
      <c r="GZ67" s="184"/>
      <c r="HA67" s="184"/>
      <c r="HB67" s="184"/>
      <c r="HC67" s="184"/>
      <c r="HD67" s="184"/>
      <c r="HE67" s="184"/>
      <c r="HF67" s="184"/>
      <c r="HG67" s="184"/>
      <c r="HH67" s="184"/>
      <c r="HI67" s="184"/>
      <c r="HJ67" s="184"/>
      <c r="HK67" s="184"/>
      <c r="HL67" s="184"/>
      <c r="HM67" s="184"/>
      <c r="HN67" s="184"/>
      <c r="HO67" s="184"/>
      <c r="HP67" s="184"/>
      <c r="HQ67" s="184"/>
      <c r="HR67" s="184"/>
      <c r="HS67" s="184"/>
      <c r="HT67" s="184"/>
      <c r="HU67" s="184"/>
      <c r="HV67" s="184"/>
      <c r="HW67" s="184"/>
      <c r="HX67" s="184"/>
      <c r="HY67" s="184"/>
      <c r="HZ67" s="184"/>
      <c r="IA67" s="184"/>
      <c r="IB67" s="184"/>
      <c r="IC67" s="184"/>
      <c r="ID67" s="184"/>
      <c r="IE67" s="184"/>
      <c r="IF67" s="184"/>
      <c r="IG67" s="184"/>
      <c r="IH67" s="184"/>
      <c r="II67" s="184"/>
      <c r="IJ67" s="184"/>
      <c r="IK67" s="184"/>
      <c r="IL67" s="184"/>
      <c r="IM67" s="184"/>
      <c r="IN67" s="184"/>
      <c r="IO67" s="184"/>
      <c r="IP67" s="184"/>
      <c r="IQ67" s="184"/>
      <c r="IR67" s="184"/>
      <c r="IS67" s="184"/>
      <c r="IT67" s="184"/>
      <c r="IU67" s="184"/>
      <c r="IV67" s="184"/>
    </row>
    <row r="68" spans="1:256" s="184" customFormat="1" x14ac:dyDescent="0.25">
      <c r="A68" s="326" t="s">
        <v>219</v>
      </c>
      <c r="B68" s="325"/>
      <c r="C68" s="183">
        <v>0.97849999999999993</v>
      </c>
      <c r="D68" s="183">
        <v>0.97559999999999991</v>
      </c>
      <c r="E68" s="183">
        <v>0.96520000000000006</v>
      </c>
      <c r="F68" s="183">
        <v>0.94930000000000003</v>
      </c>
      <c r="G68" s="183">
        <v>0.99720000000000009</v>
      </c>
      <c r="H68" s="183">
        <v>0.96739999999999993</v>
      </c>
      <c r="I68" s="183">
        <v>0.94799999999999995</v>
      </c>
      <c r="J68" s="183">
        <v>0.96140000000000003</v>
      </c>
      <c r="K68" s="183">
        <v>0.94499999999999995</v>
      </c>
      <c r="L68" s="183">
        <v>0.96210000000000007</v>
      </c>
      <c r="M68" s="183">
        <v>0.95290000000000008</v>
      </c>
      <c r="N68" s="183">
        <v>0.94600000000000006</v>
      </c>
      <c r="O68" s="325"/>
      <c r="P68" s="183">
        <v>0.9467000000000001</v>
      </c>
      <c r="Q68" s="183">
        <v>0.96430000000000005</v>
      </c>
      <c r="R68" s="183">
        <v>0.97170000000000001</v>
      </c>
      <c r="S68" s="183">
        <v>0.93609999999999993</v>
      </c>
      <c r="T68" s="183">
        <v>0.95750000000000002</v>
      </c>
      <c r="U68" s="183">
        <v>0.94300000000000006</v>
      </c>
      <c r="V68" s="183">
        <v>0.95750000000000002</v>
      </c>
      <c r="W68" s="183">
        <v>0.96709999999999996</v>
      </c>
      <c r="X68" s="183">
        <v>0.92799999999999994</v>
      </c>
      <c r="Y68" s="183">
        <v>0.94130000000000003</v>
      </c>
      <c r="Z68" s="183">
        <v>0.93809999999999993</v>
      </c>
      <c r="AA68" s="183">
        <v>0.91549999999999998</v>
      </c>
      <c r="AB68" s="325"/>
      <c r="AC68" s="183">
        <v>0.9012</v>
      </c>
      <c r="AD68" s="183">
        <v>0.89280000000000004</v>
      </c>
      <c r="AE68" s="183">
        <v>0.90600000000000003</v>
      </c>
      <c r="AF68" s="183">
        <v>0.89399999999999991</v>
      </c>
      <c r="AG68" s="183">
        <v>0.89409999999999989</v>
      </c>
      <c r="AH68" s="183">
        <v>0.93835000000000002</v>
      </c>
      <c r="AI68" s="325"/>
      <c r="AJ68" s="183">
        <v>0.90200000000000002</v>
      </c>
      <c r="AK68" s="183">
        <v>0.87339999999999995</v>
      </c>
      <c r="AL68" s="183">
        <v>0.91339999999999999</v>
      </c>
      <c r="AM68" s="183">
        <v>0.85240000000000005</v>
      </c>
      <c r="AN68" s="183">
        <v>0.8156000000000001</v>
      </c>
      <c r="AO68" s="183">
        <v>0.87779999999999991</v>
      </c>
      <c r="AP68" s="325"/>
      <c r="AQ68" s="183">
        <v>0.92630000000000012</v>
      </c>
      <c r="AR68" s="183">
        <v>0.93369999999999997</v>
      </c>
      <c r="AS68" s="183">
        <v>0.91870000000000007</v>
      </c>
      <c r="AT68" s="183">
        <v>0.91660000000000008</v>
      </c>
      <c r="AU68" s="183">
        <v>0.9464999999999999</v>
      </c>
      <c r="AV68" s="183">
        <v>0.97930000000000006</v>
      </c>
      <c r="AW68" s="183">
        <v>0.94009999999999994</v>
      </c>
      <c r="AX68" s="183">
        <v>0.94860000000000011</v>
      </c>
      <c r="AY68" s="183">
        <v>0.88389999999999991</v>
      </c>
      <c r="AZ68" s="230" t="s">
        <v>56</v>
      </c>
      <c r="BA68" s="183">
        <v>0.94950000000000001</v>
      </c>
      <c r="BB68" s="435" t="s">
        <v>219</v>
      </c>
      <c r="BC68" s="436"/>
      <c r="BD68" s="230" t="s">
        <v>56</v>
      </c>
      <c r="BE68" s="183">
        <f>BA68</f>
        <v>0.94950000000000001</v>
      </c>
      <c r="BF68" s="183">
        <v>0.93090000000000006</v>
      </c>
      <c r="BG68" s="183">
        <v>0.95879999999999999</v>
      </c>
      <c r="BH68" s="183">
        <v>0.92080000000000006</v>
      </c>
      <c r="BI68" s="183">
        <v>0.91260000000000008</v>
      </c>
      <c r="BJ68" s="183">
        <v>0.90189999999999992</v>
      </c>
      <c r="BK68" s="183">
        <v>0.91189999999999993</v>
      </c>
      <c r="BL68" s="183">
        <v>0.89009999999999989</v>
      </c>
      <c r="BM68" s="183">
        <v>0.91649999999999998</v>
      </c>
      <c r="BN68" s="183">
        <v>0.90800000000000003</v>
      </c>
      <c r="BO68" s="183">
        <v>0.91820000000000002</v>
      </c>
      <c r="BP68" s="183">
        <v>0.9657</v>
      </c>
      <c r="BQ68" s="183">
        <v>0.90600000000000003</v>
      </c>
      <c r="BR68" s="183">
        <v>0.87519999999999998</v>
      </c>
    </row>
    <row r="69" spans="1:256" ht="6" customHeight="1" x14ac:dyDescent="0.25"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A69" s="142"/>
      <c r="AP69" s="318"/>
      <c r="AQ69" s="142"/>
      <c r="AR69" s="142"/>
      <c r="AS69" s="142"/>
      <c r="AT69" s="142"/>
      <c r="AU69" s="142"/>
      <c r="AV69" s="142"/>
      <c r="AW69" s="142"/>
      <c r="AX69" s="142"/>
      <c r="AY69" s="142"/>
      <c r="AZ69" s="142"/>
      <c r="BA69" s="142"/>
      <c r="BB69" s="142"/>
      <c r="BC69" s="142"/>
      <c r="BD69" s="142"/>
      <c r="BE69" s="142"/>
      <c r="BF69" s="142"/>
      <c r="BG69" s="142"/>
      <c r="BH69" s="142"/>
      <c r="BI69" s="142"/>
      <c r="BJ69" s="142"/>
      <c r="BK69" s="142"/>
      <c r="BL69" s="142"/>
      <c r="BM69" s="142"/>
      <c r="BN69" s="142"/>
      <c r="BO69" s="142"/>
      <c r="BP69" s="142"/>
      <c r="BQ69" s="142"/>
      <c r="BR69" s="142"/>
    </row>
    <row r="70" spans="1:256" s="210" customFormat="1" x14ac:dyDescent="0.2">
      <c r="A70" s="327" t="s">
        <v>220</v>
      </c>
      <c r="B70" s="327" t="s">
        <v>221</v>
      </c>
      <c r="C70" s="327">
        <v>43831</v>
      </c>
      <c r="D70" s="327">
        <v>43862</v>
      </c>
      <c r="E70" s="327">
        <v>43891</v>
      </c>
      <c r="F70" s="327">
        <v>43922</v>
      </c>
      <c r="G70" s="327">
        <v>43952</v>
      </c>
      <c r="H70" s="327">
        <v>43983</v>
      </c>
      <c r="I70" s="327">
        <v>44013</v>
      </c>
      <c r="J70" s="327">
        <v>44044</v>
      </c>
      <c r="K70" s="327">
        <v>44075</v>
      </c>
      <c r="L70" s="327">
        <v>44105</v>
      </c>
      <c r="M70" s="327">
        <v>44136</v>
      </c>
      <c r="N70" s="327">
        <v>44166</v>
      </c>
      <c r="O70" s="327" t="s">
        <v>221</v>
      </c>
      <c r="P70" s="327">
        <v>44197</v>
      </c>
      <c r="Q70" s="327">
        <v>44228</v>
      </c>
      <c r="R70" s="327">
        <v>44256</v>
      </c>
      <c r="S70" s="327">
        <v>44287</v>
      </c>
      <c r="T70" s="327">
        <v>44317</v>
      </c>
      <c r="U70" s="327">
        <v>44348</v>
      </c>
      <c r="V70" s="327">
        <v>44378</v>
      </c>
      <c r="W70" s="327">
        <v>44409</v>
      </c>
      <c r="X70" s="327">
        <v>44440</v>
      </c>
      <c r="Y70" s="327">
        <v>44470</v>
      </c>
      <c r="Z70" s="327">
        <v>44501</v>
      </c>
      <c r="AA70" s="327">
        <v>44531</v>
      </c>
      <c r="AB70" s="327" t="s">
        <v>221</v>
      </c>
      <c r="AC70" s="327">
        <v>44562</v>
      </c>
      <c r="AD70" s="327">
        <v>44593</v>
      </c>
      <c r="AE70" s="327">
        <v>44621</v>
      </c>
      <c r="AF70" s="327">
        <v>44652</v>
      </c>
      <c r="AG70" s="327">
        <v>44682</v>
      </c>
      <c r="AH70" s="327">
        <v>44713</v>
      </c>
      <c r="AI70" s="327" t="s">
        <v>221</v>
      </c>
      <c r="AJ70" s="327">
        <v>44743</v>
      </c>
      <c r="AK70" s="327">
        <v>44774</v>
      </c>
      <c r="AL70" s="327">
        <v>44805</v>
      </c>
      <c r="AM70" s="327">
        <v>44835</v>
      </c>
      <c r="AN70" s="327">
        <v>44866</v>
      </c>
      <c r="AO70" s="327">
        <v>44896</v>
      </c>
      <c r="AP70" s="328" t="str">
        <f>AP25</f>
        <v>Meta</v>
      </c>
      <c r="AQ70" s="327">
        <f t="shared" ref="AQ70:BA70" si="37">AQ66</f>
        <v>44927</v>
      </c>
      <c r="AR70" s="327">
        <f t="shared" si="37"/>
        <v>44958</v>
      </c>
      <c r="AS70" s="327">
        <f t="shared" si="37"/>
        <v>44986</v>
      </c>
      <c r="AT70" s="327">
        <f t="shared" si="37"/>
        <v>45017</v>
      </c>
      <c r="AU70" s="327">
        <f t="shared" si="37"/>
        <v>45047</v>
      </c>
      <c r="AV70" s="327">
        <f t="shared" si="37"/>
        <v>45078</v>
      </c>
      <c r="AW70" s="327">
        <f t="shared" si="37"/>
        <v>45108</v>
      </c>
      <c r="AX70" s="327">
        <f t="shared" si="37"/>
        <v>45139</v>
      </c>
      <c r="AY70" s="328">
        <f t="shared" si="37"/>
        <v>45170</v>
      </c>
      <c r="AZ70" s="328" t="str">
        <f t="shared" si="37"/>
        <v>01-15-Out-23</v>
      </c>
      <c r="BA70" s="328">
        <f t="shared" si="37"/>
        <v>45200</v>
      </c>
      <c r="BB70" s="329" t="s">
        <v>220</v>
      </c>
      <c r="BC70" s="329" t="str">
        <f>BC25</f>
        <v>Meta</v>
      </c>
      <c r="BD70" s="330" t="str">
        <f t="shared" ref="BD70:BR70" si="38">BD66</f>
        <v>16-31-Out-23</v>
      </c>
      <c r="BE70" s="330">
        <f t="shared" si="38"/>
        <v>45200</v>
      </c>
      <c r="BF70" s="330" t="e">
        <f t="shared" ca="1" si="38"/>
        <v>#NAME?</v>
      </c>
      <c r="BG70" s="330" t="e">
        <f t="shared" ca="1" si="38"/>
        <v>#NAME?</v>
      </c>
      <c r="BH70" s="330" t="e">
        <f t="shared" ca="1" si="38"/>
        <v>#NAME?</v>
      </c>
      <c r="BI70" s="330" t="e">
        <f t="shared" ca="1" si="38"/>
        <v>#NAME?</v>
      </c>
      <c r="BJ70" s="330" t="e">
        <f t="shared" ca="1" si="38"/>
        <v>#NAME?</v>
      </c>
      <c r="BK70" s="330" t="e">
        <f t="shared" ca="1" si="38"/>
        <v>#NAME?</v>
      </c>
      <c r="BL70" s="330" t="e">
        <f t="shared" ca="1" si="38"/>
        <v>#NAME?</v>
      </c>
      <c r="BM70" s="330" t="e">
        <f t="shared" ca="1" si="38"/>
        <v>#NAME?</v>
      </c>
      <c r="BN70" s="330" t="e">
        <f t="shared" ca="1" si="38"/>
        <v>#NAME?</v>
      </c>
      <c r="BO70" s="330" t="e">
        <f t="shared" ca="1" si="38"/>
        <v>#NAME?</v>
      </c>
      <c r="BP70" s="330" t="e">
        <f t="shared" ca="1" si="38"/>
        <v>#NAME?</v>
      </c>
      <c r="BQ70" s="330" t="e">
        <f t="shared" ca="1" si="38"/>
        <v>#NAME?</v>
      </c>
      <c r="BR70" s="330" t="e">
        <f t="shared" ca="1" si="38"/>
        <v>#NAME?</v>
      </c>
      <c r="BS70" s="209"/>
      <c r="BT70" s="209"/>
      <c r="BU70" s="209"/>
      <c r="BV70" s="209"/>
      <c r="BW70" s="209"/>
      <c r="BX70" s="209"/>
      <c r="BY70" s="209"/>
      <c r="BZ70" s="209"/>
      <c r="CA70" s="209"/>
      <c r="CB70" s="209"/>
      <c r="CC70" s="209"/>
      <c r="CD70" s="209"/>
      <c r="CE70" s="209"/>
      <c r="CF70" s="209"/>
      <c r="CG70" s="209"/>
      <c r="CH70" s="209"/>
      <c r="CI70" s="209"/>
      <c r="CJ70" s="209"/>
      <c r="CK70" s="209"/>
      <c r="CL70" s="209"/>
      <c r="CM70" s="209"/>
      <c r="CN70" s="209"/>
      <c r="CO70" s="209"/>
      <c r="CP70" s="209"/>
      <c r="CQ70" s="209"/>
      <c r="CR70" s="209"/>
      <c r="CS70" s="209"/>
      <c r="CT70" s="209"/>
      <c r="CU70" s="209"/>
      <c r="CV70" s="209"/>
      <c r="CW70" s="209"/>
      <c r="CX70" s="209"/>
      <c r="CY70" s="209"/>
      <c r="CZ70" s="209"/>
      <c r="DA70" s="209"/>
      <c r="DB70" s="209"/>
      <c r="DC70" s="209"/>
      <c r="DD70" s="209"/>
      <c r="DE70" s="209"/>
      <c r="DF70" s="209"/>
      <c r="DG70" s="209"/>
      <c r="DH70" s="209"/>
      <c r="DI70" s="209"/>
      <c r="DJ70" s="209"/>
      <c r="DK70" s="209"/>
      <c r="DL70" s="209"/>
      <c r="DM70" s="209"/>
      <c r="DN70" s="209"/>
      <c r="DO70" s="209"/>
      <c r="DP70" s="209"/>
      <c r="DQ70" s="209"/>
      <c r="DR70" s="209"/>
      <c r="DS70" s="209"/>
      <c r="DT70" s="209"/>
      <c r="DU70" s="209"/>
      <c r="DV70" s="209"/>
      <c r="DW70" s="209"/>
      <c r="DX70" s="209"/>
      <c r="DY70" s="209"/>
      <c r="DZ70" s="209"/>
      <c r="EA70" s="209"/>
      <c r="EB70" s="209"/>
      <c r="EC70" s="209"/>
      <c r="ED70" s="209"/>
      <c r="EE70" s="209"/>
      <c r="EF70" s="209"/>
      <c r="EG70" s="209"/>
      <c r="EH70" s="209"/>
      <c r="EI70" s="209"/>
      <c r="EJ70" s="209"/>
      <c r="EK70" s="209"/>
      <c r="EL70" s="209"/>
      <c r="EM70" s="209"/>
      <c r="EN70" s="209"/>
      <c r="EO70" s="209"/>
      <c r="EP70" s="209"/>
      <c r="EQ70" s="209"/>
      <c r="ER70" s="209"/>
      <c r="ES70" s="209"/>
      <c r="ET70" s="209"/>
      <c r="EU70" s="209"/>
      <c r="EV70" s="209"/>
      <c r="EW70" s="209"/>
      <c r="EX70" s="209"/>
      <c r="EY70" s="209"/>
      <c r="EZ70" s="209"/>
      <c r="FA70" s="209"/>
      <c r="FB70" s="209"/>
      <c r="FC70" s="209"/>
      <c r="FD70" s="209"/>
      <c r="FE70" s="209"/>
      <c r="FF70" s="209"/>
      <c r="FG70" s="209"/>
      <c r="FH70" s="209"/>
      <c r="FI70" s="209"/>
      <c r="FJ70" s="209"/>
      <c r="FK70" s="209"/>
      <c r="FL70" s="209"/>
      <c r="FM70" s="209"/>
      <c r="FN70" s="209"/>
      <c r="FO70" s="209"/>
      <c r="FP70" s="209"/>
      <c r="FQ70" s="209"/>
      <c r="FR70" s="209"/>
      <c r="FS70" s="209"/>
      <c r="FT70" s="209"/>
      <c r="FU70" s="209"/>
      <c r="FV70" s="209"/>
      <c r="FW70" s="209"/>
      <c r="FX70" s="209"/>
      <c r="FY70" s="209"/>
      <c r="FZ70" s="209"/>
      <c r="GA70" s="209"/>
      <c r="GB70" s="209"/>
      <c r="GC70" s="209"/>
      <c r="GD70" s="209"/>
      <c r="GE70" s="209"/>
      <c r="GF70" s="209"/>
      <c r="GG70" s="209"/>
      <c r="GH70" s="209"/>
      <c r="GI70" s="209"/>
      <c r="GJ70" s="209"/>
      <c r="GK70" s="209"/>
      <c r="GL70" s="209"/>
      <c r="GM70" s="209"/>
      <c r="GN70" s="209"/>
      <c r="GO70" s="209"/>
      <c r="GP70" s="209"/>
      <c r="GQ70" s="209"/>
      <c r="GR70" s="209"/>
      <c r="GS70" s="209"/>
      <c r="GT70" s="209"/>
      <c r="GU70" s="209"/>
      <c r="GV70" s="209"/>
      <c r="GW70" s="209"/>
      <c r="GX70" s="209"/>
      <c r="GY70" s="209"/>
      <c r="GZ70" s="209"/>
      <c r="HA70" s="209"/>
      <c r="HB70" s="209"/>
      <c r="HC70" s="209"/>
      <c r="HD70" s="209"/>
      <c r="HE70" s="209"/>
      <c r="HF70" s="209"/>
      <c r="HG70" s="209"/>
      <c r="HH70" s="209"/>
      <c r="HI70" s="209"/>
      <c r="HJ70" s="209"/>
      <c r="HK70" s="209"/>
      <c r="HL70" s="209"/>
      <c r="HM70" s="209"/>
      <c r="HN70" s="209"/>
      <c r="HO70" s="209"/>
      <c r="HP70" s="209"/>
      <c r="HQ70" s="209"/>
      <c r="HR70" s="209"/>
      <c r="HS70" s="209"/>
      <c r="HT70" s="209"/>
      <c r="HU70" s="209"/>
      <c r="HV70" s="209"/>
      <c r="HW70" s="209"/>
      <c r="HX70" s="209"/>
      <c r="HY70" s="209"/>
      <c r="HZ70" s="209"/>
      <c r="IA70" s="209"/>
      <c r="IB70" s="209"/>
      <c r="IC70" s="209"/>
      <c r="ID70" s="209"/>
      <c r="IE70" s="209"/>
      <c r="IF70" s="209"/>
      <c r="IG70" s="209"/>
      <c r="IH70" s="209"/>
      <c r="II70" s="209"/>
      <c r="IJ70" s="209"/>
      <c r="IK70" s="209"/>
      <c r="IL70" s="209"/>
      <c r="IM70" s="209"/>
      <c r="IN70" s="209"/>
      <c r="IO70" s="209"/>
      <c r="IP70" s="209"/>
      <c r="IQ70" s="209"/>
      <c r="IR70" s="209"/>
      <c r="IS70" s="209"/>
      <c r="IT70" s="209"/>
      <c r="IU70" s="209"/>
      <c r="IV70" s="209"/>
    </row>
    <row r="71" spans="1:256" s="185" customFormat="1" ht="17.25" customHeight="1" x14ac:dyDescent="0.2">
      <c r="A71" s="331" t="s">
        <v>132</v>
      </c>
      <c r="B71" s="332" t="s">
        <v>133</v>
      </c>
      <c r="C71" s="332">
        <v>0</v>
      </c>
      <c r="D71" s="332">
        <v>0</v>
      </c>
      <c r="E71" s="332">
        <v>0</v>
      </c>
      <c r="F71" s="332">
        <v>0</v>
      </c>
      <c r="G71" s="332">
        <v>0</v>
      </c>
      <c r="H71" s="332">
        <v>0</v>
      </c>
      <c r="I71" s="332">
        <v>0</v>
      </c>
      <c r="J71" s="332">
        <v>0</v>
      </c>
      <c r="K71" s="332">
        <v>0</v>
      </c>
      <c r="L71" s="332">
        <v>0</v>
      </c>
      <c r="M71" s="332">
        <v>0</v>
      </c>
      <c r="N71" s="332">
        <v>0</v>
      </c>
      <c r="O71" s="332" t="s">
        <v>133</v>
      </c>
      <c r="P71" s="332">
        <v>0.63029999999999997</v>
      </c>
      <c r="Q71" s="332">
        <v>0.67859999999999998</v>
      </c>
      <c r="R71" s="332">
        <v>0.74550000000000005</v>
      </c>
      <c r="S71" s="332">
        <v>0.69689999999999996</v>
      </c>
      <c r="T71" s="332">
        <v>0.66849999999999998</v>
      </c>
      <c r="U71" s="332">
        <v>0.6956</v>
      </c>
      <c r="V71" s="332">
        <v>0.62250000000000005</v>
      </c>
      <c r="W71" s="332">
        <v>0.6653</v>
      </c>
      <c r="X71" s="332">
        <v>0.56850000000000001</v>
      </c>
      <c r="Y71" s="332">
        <v>0.37269999999999998</v>
      </c>
      <c r="Z71" s="332">
        <v>0.49530000000000002</v>
      </c>
      <c r="AA71" s="332">
        <v>0.6139</v>
      </c>
      <c r="AB71" s="332" t="s">
        <v>133</v>
      </c>
      <c r="AC71" s="332">
        <v>0.69550000000000001</v>
      </c>
      <c r="AD71" s="332">
        <v>0.55530000000000002</v>
      </c>
      <c r="AE71" s="332">
        <v>0.73380000000000001</v>
      </c>
      <c r="AF71" s="332">
        <v>0.77849999999999997</v>
      </c>
      <c r="AG71" s="332">
        <v>0.80079999999999996</v>
      </c>
      <c r="AH71" s="332">
        <v>0.59119999999999995</v>
      </c>
      <c r="AI71" s="333" t="s">
        <v>133</v>
      </c>
      <c r="AJ71" s="332">
        <v>0.6603</v>
      </c>
      <c r="AK71" s="332">
        <v>0.8024</v>
      </c>
      <c r="AL71" s="332">
        <v>0.85370000000000001</v>
      </c>
      <c r="AM71" s="332">
        <v>0.88360000000000005</v>
      </c>
      <c r="AN71" s="332">
        <v>0.86960000000000004</v>
      </c>
      <c r="AO71" s="332">
        <v>0.84619999999999995</v>
      </c>
      <c r="AP71" s="332" t="str">
        <f t="shared" ref="AP71:BA71" si="39">AP5</f>
        <v>≥ 85%</v>
      </c>
      <c r="AQ71" s="332">
        <f t="shared" si="39"/>
        <v>0.88370000000000004</v>
      </c>
      <c r="AR71" s="332">
        <f t="shared" si="39"/>
        <v>0.85519999999999996</v>
      </c>
      <c r="AS71" s="332">
        <f t="shared" si="39"/>
        <v>0.84189999999999998</v>
      </c>
      <c r="AT71" s="332">
        <f t="shared" si="39"/>
        <v>0.88959999999999995</v>
      </c>
      <c r="AU71" s="332">
        <f t="shared" si="39"/>
        <v>0.879</v>
      </c>
      <c r="AV71" s="334">
        <f t="shared" si="39"/>
        <v>0.83989999999999998</v>
      </c>
      <c r="AW71" s="332">
        <f t="shared" si="39"/>
        <v>0.89090000000000003</v>
      </c>
      <c r="AX71" s="332">
        <f t="shared" si="39"/>
        <v>0.92349999999999999</v>
      </c>
      <c r="AY71" s="332">
        <f t="shared" si="39"/>
        <v>0.8931</v>
      </c>
      <c r="AZ71" s="332">
        <f t="shared" si="39"/>
        <v>0.87060000000000004</v>
      </c>
      <c r="BA71" s="332">
        <f t="shared" si="39"/>
        <v>0.87009999999999998</v>
      </c>
      <c r="BB71" s="335" t="s">
        <v>134</v>
      </c>
      <c r="BC71" s="332" t="str">
        <f t="shared" ref="BC71:BR71" si="40">BC5</f>
        <v>≥ 85%</v>
      </c>
      <c r="BD71" s="332">
        <f t="shared" si="40"/>
        <v>0.86960000000000004</v>
      </c>
      <c r="BE71" s="332">
        <f t="shared" si="40"/>
        <v>0.87009999999999998</v>
      </c>
      <c r="BF71" s="332">
        <f t="shared" si="40"/>
        <v>0.9486</v>
      </c>
      <c r="BG71" s="332">
        <f t="shared" si="40"/>
        <v>0.94840000000000002</v>
      </c>
      <c r="BH71" s="332">
        <f t="shared" si="40"/>
        <v>0.93220000000000003</v>
      </c>
      <c r="BI71" s="332">
        <f t="shared" si="40"/>
        <v>0.94489999999999996</v>
      </c>
      <c r="BJ71" s="332">
        <f t="shared" si="40"/>
        <v>0.96709999999999996</v>
      </c>
      <c r="BK71" s="332">
        <f t="shared" si="40"/>
        <v>0.97899999999999998</v>
      </c>
      <c r="BL71" s="332">
        <f t="shared" si="40"/>
        <v>0.97670000000000001</v>
      </c>
      <c r="BM71" s="332">
        <f t="shared" si="40"/>
        <v>0.98</v>
      </c>
      <c r="BN71" s="332">
        <f t="shared" si="40"/>
        <v>0.98599999999999999</v>
      </c>
      <c r="BO71" s="332">
        <f t="shared" si="40"/>
        <v>0.98509999999999998</v>
      </c>
      <c r="BP71" s="332">
        <f t="shared" si="40"/>
        <v>0.98080000000000001</v>
      </c>
      <c r="BQ71" s="332">
        <f t="shared" si="40"/>
        <v>0.99239999999999995</v>
      </c>
      <c r="BR71" s="332">
        <f t="shared" si="40"/>
        <v>0.99390000000000001</v>
      </c>
      <c r="BS71" s="184"/>
      <c r="BT71" s="184"/>
      <c r="BU71" s="184"/>
      <c r="BV71" s="184"/>
      <c r="BW71" s="184"/>
      <c r="BX71" s="184"/>
      <c r="BY71" s="184"/>
      <c r="BZ71" s="184"/>
      <c r="CA71" s="184"/>
      <c r="CB71" s="184"/>
      <c r="CC71" s="184"/>
      <c r="CD71" s="184"/>
      <c r="CE71" s="184"/>
      <c r="CF71" s="184"/>
      <c r="CG71" s="184"/>
      <c r="CH71" s="184"/>
      <c r="CI71" s="184"/>
      <c r="CJ71" s="184"/>
      <c r="CK71" s="184"/>
      <c r="CL71" s="184"/>
      <c r="CM71" s="184"/>
      <c r="CN71" s="184"/>
      <c r="CO71" s="184"/>
      <c r="CP71" s="184"/>
      <c r="CQ71" s="184"/>
      <c r="CR71" s="184"/>
      <c r="CS71" s="184"/>
      <c r="CT71" s="184"/>
      <c r="CU71" s="184"/>
      <c r="CV71" s="184"/>
      <c r="CW71" s="184"/>
      <c r="CX71" s="184"/>
      <c r="CY71" s="184"/>
      <c r="CZ71" s="184"/>
      <c r="DA71" s="184"/>
      <c r="DB71" s="184"/>
      <c r="DC71" s="184"/>
      <c r="DD71" s="184"/>
      <c r="DE71" s="184"/>
      <c r="DF71" s="184"/>
      <c r="DG71" s="184"/>
      <c r="DH71" s="184"/>
      <c r="DI71" s="184"/>
      <c r="DJ71" s="184"/>
      <c r="DK71" s="184"/>
      <c r="DL71" s="184"/>
      <c r="DM71" s="184"/>
      <c r="DN71" s="184"/>
      <c r="DO71" s="184"/>
      <c r="DP71" s="184"/>
      <c r="DQ71" s="184"/>
      <c r="DR71" s="184"/>
      <c r="DS71" s="184"/>
      <c r="DT71" s="184"/>
      <c r="DU71" s="184"/>
      <c r="DV71" s="184"/>
      <c r="DW71" s="184"/>
      <c r="DX71" s="184"/>
      <c r="DY71" s="184"/>
      <c r="DZ71" s="184"/>
      <c r="EA71" s="184"/>
      <c r="EB71" s="184"/>
      <c r="EC71" s="184"/>
      <c r="ED71" s="184"/>
      <c r="EE71" s="184"/>
      <c r="EF71" s="184"/>
      <c r="EG71" s="184"/>
      <c r="EH71" s="184"/>
      <c r="EI71" s="184"/>
      <c r="EJ71" s="184"/>
      <c r="EK71" s="184"/>
      <c r="EL71" s="184"/>
      <c r="EM71" s="184"/>
      <c r="EN71" s="184"/>
      <c r="EO71" s="184"/>
      <c r="EP71" s="184"/>
      <c r="EQ71" s="184"/>
      <c r="ER71" s="184"/>
      <c r="ES71" s="184"/>
      <c r="ET71" s="184"/>
      <c r="EU71" s="184"/>
      <c r="EV71" s="184"/>
      <c r="EW71" s="184"/>
      <c r="EX71" s="184"/>
      <c r="EY71" s="184"/>
      <c r="EZ71" s="184"/>
      <c r="FA71" s="184"/>
      <c r="FB71" s="184"/>
      <c r="FC71" s="184"/>
      <c r="FD71" s="184"/>
      <c r="FE71" s="184"/>
      <c r="FF71" s="184"/>
      <c r="FG71" s="184"/>
      <c r="FH71" s="184"/>
      <c r="FI71" s="184"/>
      <c r="FJ71" s="184"/>
      <c r="FK71" s="184"/>
      <c r="FL71" s="184"/>
      <c r="FM71" s="184"/>
      <c r="FN71" s="184"/>
      <c r="FO71" s="184"/>
      <c r="FP71" s="184"/>
      <c r="FQ71" s="184"/>
      <c r="FR71" s="184"/>
      <c r="FS71" s="184"/>
      <c r="FT71" s="184"/>
      <c r="FU71" s="184"/>
      <c r="FV71" s="184"/>
      <c r="FW71" s="184"/>
      <c r="FX71" s="184"/>
      <c r="FY71" s="184"/>
      <c r="FZ71" s="184"/>
      <c r="GA71" s="184"/>
      <c r="GB71" s="184"/>
      <c r="GC71" s="184"/>
      <c r="GD71" s="184"/>
      <c r="GE71" s="184"/>
      <c r="GF71" s="184"/>
      <c r="GG71" s="184"/>
      <c r="GH71" s="184"/>
      <c r="GI71" s="184"/>
      <c r="GJ71" s="184"/>
      <c r="GK71" s="184"/>
      <c r="GL71" s="184"/>
      <c r="GM71" s="184"/>
      <c r="GN71" s="184"/>
      <c r="GO71" s="184"/>
      <c r="GP71" s="184"/>
      <c r="GQ71" s="184"/>
      <c r="GR71" s="184"/>
      <c r="GS71" s="184"/>
      <c r="GT71" s="184"/>
      <c r="GU71" s="184"/>
      <c r="GV71" s="184"/>
      <c r="GW71" s="184"/>
      <c r="GX71" s="184"/>
      <c r="GY71" s="184"/>
      <c r="GZ71" s="184"/>
      <c r="HA71" s="184"/>
      <c r="HB71" s="184"/>
      <c r="HC71" s="184"/>
      <c r="HD71" s="184"/>
      <c r="HE71" s="184"/>
      <c r="HF71" s="184"/>
      <c r="HG71" s="184"/>
      <c r="HH71" s="184"/>
      <c r="HI71" s="184"/>
      <c r="HJ71" s="184"/>
      <c r="HK71" s="184"/>
      <c r="HL71" s="184"/>
      <c r="HM71" s="184"/>
      <c r="HN71" s="184"/>
      <c r="HO71" s="184"/>
      <c r="HP71" s="184"/>
      <c r="HQ71" s="184"/>
      <c r="HR71" s="184"/>
      <c r="HS71" s="184"/>
      <c r="HT71" s="184"/>
      <c r="HU71" s="184"/>
      <c r="HV71" s="184"/>
      <c r="HW71" s="184"/>
      <c r="HX71" s="184"/>
      <c r="HY71" s="184"/>
      <c r="HZ71" s="184"/>
      <c r="IA71" s="184"/>
      <c r="IB71" s="184"/>
      <c r="IC71" s="184"/>
      <c r="ID71" s="184"/>
      <c r="IE71" s="184"/>
      <c r="IF71" s="184"/>
      <c r="IG71" s="184"/>
      <c r="IH71" s="184"/>
      <c r="II71" s="184"/>
      <c r="IJ71" s="184"/>
      <c r="IK71" s="184"/>
      <c r="IL71" s="184"/>
      <c r="IM71" s="184"/>
      <c r="IN71" s="184"/>
      <c r="IO71" s="184"/>
      <c r="IP71" s="184"/>
      <c r="IQ71" s="184"/>
      <c r="IR71" s="184"/>
      <c r="IS71" s="184"/>
      <c r="IT71" s="184"/>
      <c r="IU71" s="184"/>
      <c r="IV71" s="184"/>
    </row>
    <row r="72" spans="1:256" s="193" customFormat="1" ht="17.25" customHeight="1" x14ac:dyDescent="0.2">
      <c r="A72" s="336" t="s">
        <v>137</v>
      </c>
      <c r="B72" s="337" t="s">
        <v>138</v>
      </c>
      <c r="C72" s="337">
        <v>0</v>
      </c>
      <c r="D72" s="337">
        <v>0</v>
      </c>
      <c r="E72" s="337">
        <v>0</v>
      </c>
      <c r="F72" s="337">
        <v>0</v>
      </c>
      <c r="G72" s="337">
        <v>0</v>
      </c>
      <c r="H72" s="337">
        <v>0</v>
      </c>
      <c r="I72" s="337">
        <v>0</v>
      </c>
      <c r="J72" s="337">
        <v>1</v>
      </c>
      <c r="K72" s="337">
        <v>0.95</v>
      </c>
      <c r="L72" s="337">
        <v>3.17</v>
      </c>
      <c r="M72" s="337">
        <v>2.95</v>
      </c>
      <c r="N72" s="337">
        <v>3.22</v>
      </c>
      <c r="O72" s="337" t="s">
        <v>138</v>
      </c>
      <c r="P72" s="337">
        <v>2.37</v>
      </c>
      <c r="Q72" s="337">
        <v>2.91</v>
      </c>
      <c r="R72" s="337">
        <v>6.06</v>
      </c>
      <c r="S72" s="337">
        <v>6.27</v>
      </c>
      <c r="T72" s="337">
        <v>5.89</v>
      </c>
      <c r="U72" s="337">
        <v>6.25</v>
      </c>
      <c r="V72" s="337">
        <v>5.51</v>
      </c>
      <c r="W72" s="337">
        <v>4.29</v>
      </c>
      <c r="X72" s="337">
        <v>3.63</v>
      </c>
      <c r="Y72" s="337">
        <v>2.83</v>
      </c>
      <c r="Z72" s="337">
        <v>3.91</v>
      </c>
      <c r="AA72" s="337">
        <v>4</v>
      </c>
      <c r="AB72" s="337" t="s">
        <v>138</v>
      </c>
      <c r="AC72" s="337">
        <v>3.46</v>
      </c>
      <c r="AD72" s="337">
        <v>5.15</v>
      </c>
      <c r="AE72" s="337">
        <v>3.49</v>
      </c>
      <c r="AF72" s="337">
        <v>3.72</v>
      </c>
      <c r="AG72" s="337">
        <v>3.8</v>
      </c>
      <c r="AH72" s="337">
        <v>4.46</v>
      </c>
      <c r="AI72" s="338" t="s">
        <v>138</v>
      </c>
      <c r="AJ72" s="337">
        <v>4.1100000000000003</v>
      </c>
      <c r="AK72" s="337">
        <v>3.74</v>
      </c>
      <c r="AL72" s="337">
        <v>4.0599999999999996</v>
      </c>
      <c r="AM72" s="337">
        <v>3.91</v>
      </c>
      <c r="AN72" s="337">
        <v>4.16</v>
      </c>
      <c r="AO72" s="337">
        <v>4.42</v>
      </c>
      <c r="AP72" s="337" t="str">
        <f t="shared" ref="AP72:BA72" si="41">AP8</f>
        <v>≤ 5 (Dias)</v>
      </c>
      <c r="AQ72" s="337">
        <f t="shared" si="41"/>
        <v>4.2699999999999996</v>
      </c>
      <c r="AR72" s="337">
        <f t="shared" si="41"/>
        <v>4.22</v>
      </c>
      <c r="AS72" s="337">
        <f t="shared" si="41"/>
        <v>3.93</v>
      </c>
      <c r="AT72" s="337">
        <f t="shared" si="41"/>
        <v>4.76</v>
      </c>
      <c r="AU72" s="337">
        <f t="shared" si="41"/>
        <v>4.6399999999999997</v>
      </c>
      <c r="AV72" s="337">
        <f t="shared" si="41"/>
        <v>4.6500000000000004</v>
      </c>
      <c r="AW72" s="337">
        <f t="shared" si="41"/>
        <v>4.7</v>
      </c>
      <c r="AX72" s="337">
        <f t="shared" si="41"/>
        <v>4.1900000000000004</v>
      </c>
      <c r="AY72" s="337">
        <f t="shared" si="41"/>
        <v>4.16</v>
      </c>
      <c r="AZ72" s="337">
        <f t="shared" si="41"/>
        <v>5.0199999999999996</v>
      </c>
      <c r="BA72" s="337">
        <f t="shared" si="41"/>
        <v>4.59</v>
      </c>
      <c r="BB72" s="339" t="s">
        <v>139</v>
      </c>
      <c r="BC72" s="337" t="str">
        <f>BC8</f>
        <v>≤ 5 (Dias)</v>
      </c>
      <c r="BD72" s="337">
        <f t="shared" ref="BD72:BR72" si="42">BD8</f>
        <v>4.24</v>
      </c>
      <c r="BE72" s="337">
        <f t="shared" si="42"/>
        <v>4.59</v>
      </c>
      <c r="BF72" s="337">
        <f t="shared" si="42"/>
        <v>4.7</v>
      </c>
      <c r="BG72" s="337">
        <f t="shared" si="42"/>
        <v>3.93</v>
      </c>
      <c r="BH72" s="337">
        <f t="shared" si="42"/>
        <v>4.1399999999999997</v>
      </c>
      <c r="BI72" s="337">
        <f t="shared" si="42"/>
        <v>3.84</v>
      </c>
      <c r="BJ72" s="337">
        <f t="shared" si="42"/>
        <v>4.3899999999999997</v>
      </c>
      <c r="BK72" s="337">
        <f t="shared" si="42"/>
        <v>4.59</v>
      </c>
      <c r="BL72" s="337">
        <f t="shared" si="42"/>
        <v>4.22</v>
      </c>
      <c r="BM72" s="337">
        <f t="shared" si="42"/>
        <v>4.1100000000000003</v>
      </c>
      <c r="BN72" s="337">
        <f t="shared" si="42"/>
        <v>3.84</v>
      </c>
      <c r="BO72" s="337">
        <f t="shared" si="42"/>
        <v>3.53</v>
      </c>
      <c r="BP72" s="337">
        <f t="shared" si="42"/>
        <v>3.72</v>
      </c>
      <c r="BQ72" s="337">
        <f t="shared" si="42"/>
        <v>4.38</v>
      </c>
      <c r="BR72" s="337">
        <f t="shared" si="42"/>
        <v>4.43</v>
      </c>
      <c r="BS72" s="192"/>
      <c r="BT72" s="192"/>
      <c r="BU72" s="192"/>
      <c r="BV72" s="192"/>
      <c r="BW72" s="192"/>
      <c r="BX72" s="192"/>
      <c r="BY72" s="192"/>
      <c r="BZ72" s="192"/>
      <c r="CA72" s="192"/>
      <c r="CB72" s="192"/>
      <c r="CC72" s="192"/>
      <c r="CD72" s="192"/>
      <c r="CE72" s="192"/>
      <c r="CF72" s="192"/>
      <c r="CG72" s="192"/>
      <c r="CH72" s="192"/>
      <c r="CI72" s="192"/>
      <c r="CJ72" s="192"/>
      <c r="CK72" s="192"/>
      <c r="CL72" s="192"/>
      <c r="CM72" s="192"/>
      <c r="CN72" s="192"/>
      <c r="CO72" s="192"/>
      <c r="CP72" s="192"/>
      <c r="CQ72" s="192"/>
      <c r="CR72" s="192"/>
      <c r="CS72" s="192"/>
      <c r="CT72" s="192"/>
      <c r="CU72" s="192"/>
      <c r="CV72" s="192"/>
      <c r="CW72" s="192"/>
      <c r="CX72" s="192"/>
      <c r="CY72" s="192"/>
      <c r="CZ72" s="192"/>
      <c r="DA72" s="192"/>
      <c r="DB72" s="192"/>
      <c r="DC72" s="192"/>
      <c r="DD72" s="192"/>
      <c r="DE72" s="192"/>
      <c r="DF72" s="192"/>
      <c r="DG72" s="192"/>
      <c r="DH72" s="192"/>
      <c r="DI72" s="192"/>
      <c r="DJ72" s="192"/>
      <c r="DK72" s="192"/>
      <c r="DL72" s="192"/>
      <c r="DM72" s="192"/>
      <c r="DN72" s="192"/>
      <c r="DO72" s="192"/>
      <c r="DP72" s="192"/>
      <c r="DQ72" s="192"/>
      <c r="DR72" s="192"/>
      <c r="DS72" s="192"/>
      <c r="DT72" s="192"/>
      <c r="DU72" s="192"/>
      <c r="DV72" s="192"/>
      <c r="DW72" s="192"/>
      <c r="DX72" s="192"/>
      <c r="DY72" s="192"/>
      <c r="DZ72" s="192"/>
      <c r="EA72" s="192"/>
      <c r="EB72" s="192"/>
      <c r="EC72" s="192"/>
      <c r="ED72" s="192"/>
      <c r="EE72" s="192"/>
      <c r="EF72" s="192"/>
      <c r="EG72" s="192"/>
      <c r="EH72" s="192"/>
      <c r="EI72" s="192"/>
      <c r="EJ72" s="192"/>
      <c r="EK72" s="192"/>
      <c r="EL72" s="192"/>
      <c r="EM72" s="192"/>
      <c r="EN72" s="192"/>
      <c r="EO72" s="192"/>
      <c r="EP72" s="192"/>
      <c r="EQ72" s="192"/>
      <c r="ER72" s="192"/>
      <c r="ES72" s="192"/>
      <c r="ET72" s="192"/>
      <c r="EU72" s="192"/>
      <c r="EV72" s="192"/>
      <c r="EW72" s="192"/>
      <c r="EX72" s="192"/>
      <c r="EY72" s="192"/>
      <c r="EZ72" s="192"/>
      <c r="FA72" s="192"/>
      <c r="FB72" s="192"/>
      <c r="FC72" s="192"/>
      <c r="FD72" s="192"/>
      <c r="FE72" s="192"/>
      <c r="FF72" s="192"/>
      <c r="FG72" s="192"/>
      <c r="FH72" s="192"/>
      <c r="FI72" s="192"/>
      <c r="FJ72" s="192"/>
      <c r="FK72" s="192"/>
      <c r="FL72" s="192"/>
      <c r="FM72" s="192"/>
      <c r="FN72" s="192"/>
      <c r="FO72" s="192"/>
      <c r="FP72" s="192"/>
      <c r="FQ72" s="192"/>
      <c r="FR72" s="192"/>
      <c r="FS72" s="192"/>
      <c r="FT72" s="192"/>
      <c r="FU72" s="192"/>
      <c r="FV72" s="192"/>
      <c r="FW72" s="192"/>
      <c r="FX72" s="192"/>
      <c r="FY72" s="192"/>
      <c r="FZ72" s="192"/>
      <c r="GA72" s="192"/>
      <c r="GB72" s="192"/>
      <c r="GC72" s="192"/>
      <c r="GD72" s="192"/>
      <c r="GE72" s="192"/>
      <c r="GF72" s="192"/>
      <c r="GG72" s="192"/>
      <c r="GH72" s="192"/>
      <c r="GI72" s="192"/>
      <c r="GJ72" s="192"/>
      <c r="GK72" s="192"/>
      <c r="GL72" s="192"/>
      <c r="GM72" s="192"/>
      <c r="GN72" s="192"/>
      <c r="GO72" s="192"/>
      <c r="GP72" s="192"/>
      <c r="GQ72" s="192"/>
      <c r="GR72" s="192"/>
      <c r="GS72" s="192"/>
      <c r="GT72" s="192"/>
      <c r="GU72" s="192"/>
      <c r="GV72" s="192"/>
      <c r="GW72" s="192"/>
      <c r="GX72" s="192"/>
      <c r="GY72" s="192"/>
      <c r="GZ72" s="192"/>
      <c r="HA72" s="192"/>
      <c r="HB72" s="192"/>
      <c r="HC72" s="192"/>
      <c r="HD72" s="192"/>
      <c r="HE72" s="192"/>
      <c r="HF72" s="192"/>
      <c r="HG72" s="192"/>
      <c r="HH72" s="192"/>
      <c r="HI72" s="192"/>
      <c r="HJ72" s="192"/>
      <c r="HK72" s="192"/>
      <c r="HL72" s="192"/>
      <c r="HM72" s="192"/>
      <c r="HN72" s="192"/>
      <c r="HO72" s="192"/>
      <c r="HP72" s="192"/>
      <c r="HQ72" s="192"/>
      <c r="HR72" s="192"/>
      <c r="HS72" s="192"/>
      <c r="HT72" s="192"/>
      <c r="HU72" s="192"/>
      <c r="HV72" s="192"/>
      <c r="HW72" s="192"/>
      <c r="HX72" s="192"/>
      <c r="HY72" s="192"/>
      <c r="HZ72" s="192"/>
      <c r="IA72" s="192"/>
      <c r="IB72" s="192"/>
      <c r="IC72" s="192"/>
      <c r="ID72" s="192"/>
      <c r="IE72" s="192"/>
      <c r="IF72" s="192"/>
      <c r="IG72" s="192"/>
      <c r="IH72" s="192"/>
      <c r="II72" s="192"/>
      <c r="IJ72" s="192"/>
      <c r="IK72" s="192"/>
      <c r="IL72" s="192"/>
      <c r="IM72" s="192"/>
      <c r="IN72" s="192"/>
      <c r="IO72" s="192"/>
      <c r="IP72" s="192"/>
      <c r="IQ72" s="192"/>
      <c r="IR72" s="192"/>
      <c r="IS72" s="192"/>
      <c r="IT72" s="192"/>
      <c r="IU72" s="192"/>
      <c r="IV72" s="192"/>
    </row>
    <row r="73" spans="1:256" s="193" customFormat="1" ht="17.25" customHeight="1" x14ac:dyDescent="0.2">
      <c r="A73" s="336" t="s">
        <v>141</v>
      </c>
      <c r="B73" s="337" t="s">
        <v>142</v>
      </c>
      <c r="C73" s="337">
        <v>0</v>
      </c>
      <c r="D73" s="337">
        <v>0</v>
      </c>
      <c r="E73" s="337">
        <v>0</v>
      </c>
      <c r="F73" s="337">
        <v>0</v>
      </c>
      <c r="G73" s="337">
        <v>0</v>
      </c>
      <c r="H73" s="337">
        <v>0</v>
      </c>
      <c r="I73" s="337">
        <v>0</v>
      </c>
      <c r="J73" s="337">
        <v>0</v>
      </c>
      <c r="K73" s="337">
        <v>0</v>
      </c>
      <c r="L73" s="337">
        <v>0</v>
      </c>
      <c r="M73" s="337">
        <v>0</v>
      </c>
      <c r="N73" s="337">
        <v>0</v>
      </c>
      <c r="O73" s="337" t="s">
        <v>142</v>
      </c>
      <c r="P73" s="337">
        <v>0</v>
      </c>
      <c r="Q73" s="337">
        <v>0</v>
      </c>
      <c r="R73" s="337">
        <v>0</v>
      </c>
      <c r="S73" s="337">
        <v>0</v>
      </c>
      <c r="T73" s="337">
        <v>0</v>
      </c>
      <c r="U73" s="337">
        <v>0</v>
      </c>
      <c r="V73" s="337">
        <v>0</v>
      </c>
      <c r="W73" s="337">
        <v>0</v>
      </c>
      <c r="X73" s="337">
        <v>0</v>
      </c>
      <c r="Y73" s="337">
        <v>0</v>
      </c>
      <c r="Z73" s="337">
        <v>0</v>
      </c>
      <c r="AA73" s="337">
        <v>0</v>
      </c>
      <c r="AB73" s="337" t="s">
        <v>142</v>
      </c>
      <c r="AC73" s="337">
        <v>0</v>
      </c>
      <c r="AD73" s="337">
        <v>0</v>
      </c>
      <c r="AE73" s="337">
        <v>0</v>
      </c>
      <c r="AF73" s="337">
        <v>0</v>
      </c>
      <c r="AG73" s="337">
        <v>0</v>
      </c>
      <c r="AH73" s="337" t="s">
        <v>143</v>
      </c>
      <c r="AI73" s="338" t="s">
        <v>144</v>
      </c>
      <c r="AJ73" s="337" t="s">
        <v>145</v>
      </c>
      <c r="AK73" s="337" t="s">
        <v>146</v>
      </c>
      <c r="AL73" s="337" t="s">
        <v>147</v>
      </c>
      <c r="AM73" s="337" t="s">
        <v>147</v>
      </c>
      <c r="AN73" s="337" t="s">
        <v>148</v>
      </c>
      <c r="AO73" s="340">
        <v>4.7222222222222221E-2</v>
      </c>
      <c r="AP73" s="340" t="str">
        <f t="shared" ref="AP73:BA73" si="43">AP11</f>
        <v>≤ 2 (Horas)</v>
      </c>
      <c r="AQ73" s="340">
        <f t="shared" si="43"/>
        <v>4.5138888888888888E-2</v>
      </c>
      <c r="AR73" s="340">
        <f t="shared" si="43"/>
        <v>3.2986111111111112E-2</v>
      </c>
      <c r="AS73" s="340">
        <f t="shared" si="43"/>
        <v>4.5138888888888888E-2</v>
      </c>
      <c r="AT73" s="340">
        <f t="shared" si="43"/>
        <v>4.7222222222222221E-2</v>
      </c>
      <c r="AU73" s="340">
        <f t="shared" si="43"/>
        <v>4.5138888888888888E-2</v>
      </c>
      <c r="AV73" s="340">
        <f t="shared" si="43"/>
        <v>5.1388888888888894E-2</v>
      </c>
      <c r="AW73" s="340">
        <f t="shared" si="43"/>
        <v>4.027777777777778E-2</v>
      </c>
      <c r="AX73" s="340">
        <f t="shared" si="43"/>
        <v>4.1666666666666664E-2</v>
      </c>
      <c r="AY73" s="340">
        <f t="shared" si="43"/>
        <v>5.6944444444444443E-2</v>
      </c>
      <c r="AZ73" s="340">
        <f t="shared" si="43"/>
        <v>5.9722222222222225E-2</v>
      </c>
      <c r="BA73" s="340">
        <f t="shared" si="43"/>
        <v>5.7638888888888885E-2</v>
      </c>
      <c r="BB73" s="341" t="s">
        <v>150</v>
      </c>
      <c r="BC73" s="342" t="str">
        <f t="shared" ref="BC73:BR73" si="44">BC12</f>
        <v>≤ 24 (Horas)</v>
      </c>
      <c r="BD73" s="342">
        <f t="shared" si="44"/>
        <v>15.259319227230904</v>
      </c>
      <c r="BE73" s="342">
        <f t="shared" si="44"/>
        <v>16.44613722560625</v>
      </c>
      <c r="BF73" s="342">
        <f t="shared" si="44"/>
        <v>6.112080961416825</v>
      </c>
      <c r="BG73" s="342">
        <f t="shared" si="44"/>
        <v>5.1317081400253031</v>
      </c>
      <c r="BH73" s="342">
        <f t="shared" si="44"/>
        <v>7.2265694057069272</v>
      </c>
      <c r="BI73" s="342">
        <f t="shared" si="44"/>
        <v>5.3741305958302501</v>
      </c>
      <c r="BJ73" s="342">
        <f t="shared" si="44"/>
        <v>3.584266363354363</v>
      </c>
      <c r="BK73" s="342">
        <f t="shared" si="44"/>
        <v>2.3629826353421883</v>
      </c>
      <c r="BL73" s="342">
        <f t="shared" si="44"/>
        <v>2.4161195863622389</v>
      </c>
      <c r="BM73" s="342">
        <f t="shared" si="44"/>
        <v>2.0130612244897979</v>
      </c>
      <c r="BN73" s="342">
        <f t="shared" si="44"/>
        <v>1.308559837728196</v>
      </c>
      <c r="BO73" s="342">
        <f t="shared" si="44"/>
        <v>1.2814211755151781</v>
      </c>
      <c r="BP73" s="342">
        <f t="shared" si="44"/>
        <v>1.7477324632952689</v>
      </c>
      <c r="BQ73" s="342">
        <f t="shared" si="44"/>
        <v>0.80503022974607541</v>
      </c>
      <c r="BR73" s="342">
        <f t="shared" si="44"/>
        <v>0.65253244793238685</v>
      </c>
      <c r="BS73" s="192"/>
      <c r="BT73" s="192"/>
      <c r="BU73" s="192"/>
      <c r="BV73" s="192"/>
      <c r="BW73" s="192"/>
      <c r="BX73" s="192"/>
      <c r="BY73" s="192"/>
      <c r="BZ73" s="192"/>
      <c r="CA73" s="192"/>
      <c r="CB73" s="192"/>
      <c r="CC73" s="192"/>
      <c r="CD73" s="192"/>
      <c r="CE73" s="192"/>
      <c r="CF73" s="192"/>
      <c r="CG73" s="192"/>
      <c r="CH73" s="192"/>
      <c r="CI73" s="192"/>
      <c r="CJ73" s="192"/>
      <c r="CK73" s="192"/>
      <c r="CL73" s="192"/>
      <c r="CM73" s="192"/>
      <c r="CN73" s="192"/>
      <c r="CO73" s="192"/>
      <c r="CP73" s="192"/>
      <c r="CQ73" s="192"/>
      <c r="CR73" s="192"/>
      <c r="CS73" s="192"/>
      <c r="CT73" s="192"/>
      <c r="CU73" s="192"/>
      <c r="CV73" s="192"/>
      <c r="CW73" s="192"/>
      <c r="CX73" s="192"/>
      <c r="CY73" s="192"/>
      <c r="CZ73" s="192"/>
      <c r="DA73" s="192"/>
      <c r="DB73" s="192"/>
      <c r="DC73" s="192"/>
      <c r="DD73" s="192"/>
      <c r="DE73" s="192"/>
      <c r="DF73" s="192"/>
      <c r="DG73" s="192"/>
      <c r="DH73" s="192"/>
      <c r="DI73" s="192"/>
      <c r="DJ73" s="192"/>
      <c r="DK73" s="192"/>
      <c r="DL73" s="192"/>
      <c r="DM73" s="192"/>
      <c r="DN73" s="192"/>
      <c r="DO73" s="192"/>
      <c r="DP73" s="192"/>
      <c r="DQ73" s="192"/>
      <c r="DR73" s="192"/>
      <c r="DS73" s="192"/>
      <c r="DT73" s="192"/>
      <c r="DU73" s="192"/>
      <c r="DV73" s="192"/>
      <c r="DW73" s="192"/>
      <c r="DX73" s="192"/>
      <c r="DY73" s="192"/>
      <c r="DZ73" s="192"/>
      <c r="EA73" s="192"/>
      <c r="EB73" s="192"/>
      <c r="EC73" s="192"/>
      <c r="ED73" s="192"/>
      <c r="EE73" s="192"/>
      <c r="EF73" s="192"/>
      <c r="EG73" s="192"/>
      <c r="EH73" s="192"/>
      <c r="EI73" s="192"/>
      <c r="EJ73" s="192"/>
      <c r="EK73" s="192"/>
      <c r="EL73" s="192"/>
      <c r="EM73" s="192"/>
      <c r="EN73" s="192"/>
      <c r="EO73" s="192"/>
      <c r="EP73" s="192"/>
      <c r="EQ73" s="192"/>
      <c r="ER73" s="192"/>
      <c r="ES73" s="192"/>
      <c r="ET73" s="192"/>
      <c r="EU73" s="192"/>
      <c r="EV73" s="192"/>
      <c r="EW73" s="192"/>
      <c r="EX73" s="192"/>
      <c r="EY73" s="192"/>
      <c r="EZ73" s="192"/>
      <c r="FA73" s="192"/>
      <c r="FB73" s="192"/>
      <c r="FC73" s="192"/>
      <c r="FD73" s="192"/>
      <c r="FE73" s="192"/>
      <c r="FF73" s="192"/>
      <c r="FG73" s="192"/>
      <c r="FH73" s="192"/>
      <c r="FI73" s="192"/>
      <c r="FJ73" s="192"/>
      <c r="FK73" s="192"/>
      <c r="FL73" s="192"/>
      <c r="FM73" s="192"/>
      <c r="FN73" s="192"/>
      <c r="FO73" s="192"/>
      <c r="FP73" s="192"/>
      <c r="FQ73" s="192"/>
      <c r="FR73" s="192"/>
      <c r="FS73" s="192"/>
      <c r="FT73" s="192"/>
      <c r="FU73" s="192"/>
      <c r="FV73" s="192"/>
      <c r="FW73" s="192"/>
      <c r="FX73" s="192"/>
      <c r="FY73" s="192"/>
      <c r="FZ73" s="192"/>
      <c r="GA73" s="192"/>
      <c r="GB73" s="192"/>
      <c r="GC73" s="192"/>
      <c r="GD73" s="192"/>
      <c r="GE73" s="192"/>
      <c r="GF73" s="192"/>
      <c r="GG73" s="192"/>
      <c r="GH73" s="192"/>
      <c r="GI73" s="192"/>
      <c r="GJ73" s="192"/>
      <c r="GK73" s="192"/>
      <c r="GL73" s="192"/>
      <c r="GM73" s="192"/>
      <c r="GN73" s="192"/>
      <c r="GO73" s="192"/>
      <c r="GP73" s="192"/>
      <c r="GQ73" s="192"/>
      <c r="GR73" s="192"/>
      <c r="GS73" s="192"/>
      <c r="GT73" s="192"/>
      <c r="GU73" s="192"/>
      <c r="GV73" s="192"/>
      <c r="GW73" s="192"/>
      <c r="GX73" s="192"/>
      <c r="GY73" s="192"/>
      <c r="GZ73" s="192"/>
      <c r="HA73" s="192"/>
      <c r="HB73" s="192"/>
      <c r="HC73" s="192"/>
      <c r="HD73" s="192"/>
      <c r="HE73" s="192"/>
      <c r="HF73" s="192"/>
      <c r="HG73" s="192"/>
      <c r="HH73" s="192"/>
      <c r="HI73" s="192"/>
      <c r="HJ73" s="192"/>
      <c r="HK73" s="192"/>
      <c r="HL73" s="192"/>
      <c r="HM73" s="192"/>
      <c r="HN73" s="192"/>
      <c r="HO73" s="192"/>
      <c r="HP73" s="192"/>
      <c r="HQ73" s="192"/>
      <c r="HR73" s="192"/>
      <c r="HS73" s="192"/>
      <c r="HT73" s="192"/>
      <c r="HU73" s="192"/>
      <c r="HV73" s="192"/>
      <c r="HW73" s="192"/>
      <c r="HX73" s="192"/>
      <c r="HY73" s="192"/>
      <c r="HZ73" s="192"/>
      <c r="IA73" s="192"/>
      <c r="IB73" s="192"/>
      <c r="IC73" s="192"/>
      <c r="ID73" s="192"/>
      <c r="IE73" s="192"/>
      <c r="IF73" s="192"/>
      <c r="IG73" s="192"/>
      <c r="IH73" s="192"/>
      <c r="II73" s="192"/>
      <c r="IJ73" s="192"/>
      <c r="IK73" s="192"/>
      <c r="IL73" s="192"/>
      <c r="IM73" s="192"/>
      <c r="IN73" s="192"/>
      <c r="IO73" s="192"/>
      <c r="IP73" s="192"/>
      <c r="IQ73" s="192"/>
      <c r="IR73" s="192"/>
      <c r="IS73" s="192"/>
      <c r="IT73" s="192"/>
      <c r="IU73" s="192"/>
      <c r="IV73" s="192"/>
    </row>
    <row r="74" spans="1:256" s="185" customFormat="1" ht="26.25" customHeight="1" x14ac:dyDescent="0.2">
      <c r="A74" s="331" t="s">
        <v>222</v>
      </c>
      <c r="B74" s="332" t="s">
        <v>154</v>
      </c>
      <c r="C74" s="332">
        <v>0</v>
      </c>
      <c r="D74" s="332">
        <v>0</v>
      </c>
      <c r="E74" s="332">
        <v>0</v>
      </c>
      <c r="F74" s="332">
        <v>0</v>
      </c>
      <c r="G74" s="332">
        <v>0</v>
      </c>
      <c r="H74" s="332">
        <v>0</v>
      </c>
      <c r="I74" s="332">
        <v>0</v>
      </c>
      <c r="J74" s="332">
        <v>0</v>
      </c>
      <c r="K74" s="332">
        <v>0</v>
      </c>
      <c r="L74" s="332">
        <v>0</v>
      </c>
      <c r="M74" s="332">
        <v>0</v>
      </c>
      <c r="N74" s="332">
        <v>0</v>
      </c>
      <c r="O74" s="332" t="s">
        <v>154</v>
      </c>
      <c r="P74" s="332">
        <v>1.201923076923077E-2</v>
      </c>
      <c r="Q74" s="332">
        <v>1.834862385321101E-2</v>
      </c>
      <c r="R74" s="332">
        <v>4.736842105263158E-2</v>
      </c>
      <c r="S74" s="332">
        <v>0</v>
      </c>
      <c r="T74" s="332">
        <v>3.6842105263157891E-2</v>
      </c>
      <c r="U74" s="332">
        <v>1.0638297872340425E-2</v>
      </c>
      <c r="V74" s="332">
        <v>5.5555555555555558E-3</v>
      </c>
      <c r="W74" s="332">
        <v>0</v>
      </c>
      <c r="X74" s="332">
        <v>1.1450381679389313E-2</v>
      </c>
      <c r="Y74" s="332">
        <v>4.5454545454545452E-3</v>
      </c>
      <c r="Z74" s="332">
        <v>3.1746031746031744E-2</v>
      </c>
      <c r="AA74" s="332">
        <v>4.6692607003891051E-2</v>
      </c>
      <c r="AB74" s="332" t="s">
        <v>154</v>
      </c>
      <c r="AC74" s="332">
        <v>2.5423728813559324E-2</v>
      </c>
      <c r="AD74" s="332">
        <v>6.6225165562913907E-3</v>
      </c>
      <c r="AE74" s="332">
        <v>1.8867924528301886E-2</v>
      </c>
      <c r="AF74" s="332">
        <v>3.8860103626943004E-2</v>
      </c>
      <c r="AG74" s="332">
        <v>7.7306733167082295E-2</v>
      </c>
      <c r="AH74" s="332">
        <v>2.7450980392156862E-2</v>
      </c>
      <c r="AI74" s="333" t="s">
        <v>155</v>
      </c>
      <c r="AJ74" s="332">
        <v>4.142011834319527E-2</v>
      </c>
      <c r="AK74" s="332">
        <v>4.0449438202247189E-2</v>
      </c>
      <c r="AL74" s="332">
        <v>2.2727272727272728E-2</v>
      </c>
      <c r="AM74" s="332">
        <v>2.771362586605081E-2</v>
      </c>
      <c r="AN74" s="332">
        <v>3.0303030303030304E-2</v>
      </c>
      <c r="AO74" s="332">
        <v>2.1428571428571429E-2</v>
      </c>
      <c r="AP74" s="332" t="str">
        <f t="shared" ref="AP74:BA74" si="45">AP15</f>
        <v>&lt; 20%</v>
      </c>
      <c r="AQ74" s="332">
        <f t="shared" si="45"/>
        <v>4.4444444444444446E-2</v>
      </c>
      <c r="AR74" s="332">
        <f t="shared" si="45"/>
        <v>3.9900249376558602E-2</v>
      </c>
      <c r="AS74" s="332">
        <f t="shared" si="45"/>
        <v>2.9345372460496615E-2</v>
      </c>
      <c r="AT74" s="332">
        <f t="shared" si="45"/>
        <v>4.5112781954887216E-2</v>
      </c>
      <c r="AU74" s="332">
        <f t="shared" si="45"/>
        <v>2.5000000000000001E-2</v>
      </c>
      <c r="AV74" s="332">
        <f t="shared" si="45"/>
        <v>5.2631578947368418E-2</v>
      </c>
      <c r="AW74" s="332">
        <f t="shared" si="45"/>
        <v>2.4390243902439025E-2</v>
      </c>
      <c r="AX74" s="332">
        <f t="shared" si="45"/>
        <v>1.4675052410901468E-2</v>
      </c>
      <c r="AY74" s="332">
        <f t="shared" si="45"/>
        <v>1.9417475728155338E-2</v>
      </c>
      <c r="AZ74" s="332">
        <f t="shared" si="45"/>
        <v>1.015228426395939E-2</v>
      </c>
      <c r="BA74" s="332">
        <f t="shared" si="45"/>
        <v>1.6771488469601678E-2</v>
      </c>
      <c r="BB74" s="335" t="s">
        <v>156</v>
      </c>
      <c r="BC74" s="332" t="str">
        <f t="shared" ref="BC74:BR74" si="46">BC15</f>
        <v>&lt; 8%</v>
      </c>
      <c r="BD74" s="332">
        <f t="shared" si="46"/>
        <v>1.43E-2</v>
      </c>
      <c r="BE74" s="332">
        <f t="shared" si="46"/>
        <v>1.6799999999999999E-2</v>
      </c>
      <c r="BF74" s="332">
        <f t="shared" si="46"/>
        <v>4.1099999999999998E-2</v>
      </c>
      <c r="BG74" s="332">
        <f t="shared" si="46"/>
        <v>1.7399999999999999E-2</v>
      </c>
      <c r="BH74" s="332">
        <f t="shared" si="46"/>
        <v>1.54E-2</v>
      </c>
      <c r="BI74" s="332">
        <f t="shared" si="46"/>
        <v>1.67E-2</v>
      </c>
      <c r="BJ74" s="332">
        <f t="shared" si="46"/>
        <v>1.34E-2</v>
      </c>
      <c r="BK74" s="332">
        <f t="shared" si="46"/>
        <v>8.2000000000000007E-3</v>
      </c>
      <c r="BL74" s="332">
        <f t="shared" si="46"/>
        <v>1.2800000000000001E-2</v>
      </c>
      <c r="BM74" s="332">
        <f t="shared" si="46"/>
        <v>1.2999999999999999E-2</v>
      </c>
      <c r="BN74" s="332">
        <f t="shared" si="46"/>
        <v>1.2699999999999999E-2</v>
      </c>
      <c r="BO74" s="332">
        <f t="shared" si="46"/>
        <v>1.67E-2</v>
      </c>
      <c r="BP74" s="332">
        <f t="shared" si="46"/>
        <v>1.4E-2</v>
      </c>
      <c r="BQ74" s="332">
        <f t="shared" si="46"/>
        <v>2.8799999999999999E-2</v>
      </c>
      <c r="BR74" s="332">
        <f t="shared" si="46"/>
        <v>2.1600000000000001E-2</v>
      </c>
      <c r="BS74" s="184"/>
      <c r="BT74" s="184"/>
      <c r="BU74" s="184"/>
      <c r="BV74" s="184"/>
      <c r="BW74" s="184"/>
      <c r="BX74" s="184"/>
      <c r="BY74" s="184"/>
      <c r="BZ74" s="184"/>
      <c r="CA74" s="184"/>
      <c r="CB74" s="184"/>
      <c r="CC74" s="184"/>
      <c r="CD74" s="184"/>
      <c r="CE74" s="184"/>
      <c r="CF74" s="184"/>
      <c r="CG74" s="184"/>
      <c r="CH74" s="184"/>
      <c r="CI74" s="184"/>
      <c r="CJ74" s="184"/>
      <c r="CK74" s="184"/>
      <c r="CL74" s="184"/>
      <c r="CM74" s="184"/>
      <c r="CN74" s="184"/>
      <c r="CO74" s="184"/>
      <c r="CP74" s="184"/>
      <c r="CQ74" s="184"/>
      <c r="CR74" s="184"/>
      <c r="CS74" s="184"/>
      <c r="CT74" s="184"/>
      <c r="CU74" s="184"/>
      <c r="CV74" s="184"/>
      <c r="CW74" s="184"/>
      <c r="CX74" s="184"/>
      <c r="CY74" s="184"/>
      <c r="CZ74" s="184"/>
      <c r="DA74" s="184"/>
      <c r="DB74" s="184"/>
      <c r="DC74" s="184"/>
      <c r="DD74" s="184"/>
      <c r="DE74" s="184"/>
      <c r="DF74" s="184"/>
      <c r="DG74" s="184"/>
      <c r="DH74" s="184"/>
      <c r="DI74" s="184"/>
      <c r="DJ74" s="184"/>
      <c r="DK74" s="184"/>
      <c r="DL74" s="184"/>
      <c r="DM74" s="184"/>
      <c r="DN74" s="184"/>
      <c r="DO74" s="184"/>
      <c r="DP74" s="184"/>
      <c r="DQ74" s="184"/>
      <c r="DR74" s="184"/>
      <c r="DS74" s="184"/>
      <c r="DT74" s="184"/>
      <c r="DU74" s="184"/>
      <c r="DV74" s="184"/>
      <c r="DW74" s="184"/>
      <c r="DX74" s="184"/>
      <c r="DY74" s="184"/>
      <c r="DZ74" s="184"/>
      <c r="EA74" s="184"/>
      <c r="EB74" s="184"/>
      <c r="EC74" s="184"/>
      <c r="ED74" s="184"/>
      <c r="EE74" s="184"/>
      <c r="EF74" s="184"/>
      <c r="EG74" s="184"/>
      <c r="EH74" s="184"/>
      <c r="EI74" s="184"/>
      <c r="EJ74" s="184"/>
      <c r="EK74" s="184"/>
      <c r="EL74" s="184"/>
      <c r="EM74" s="184"/>
      <c r="EN74" s="184"/>
      <c r="EO74" s="184"/>
      <c r="EP74" s="184"/>
      <c r="EQ74" s="184"/>
      <c r="ER74" s="184"/>
      <c r="ES74" s="184"/>
      <c r="ET74" s="184"/>
      <c r="EU74" s="184"/>
      <c r="EV74" s="184"/>
      <c r="EW74" s="184"/>
      <c r="EX74" s="184"/>
      <c r="EY74" s="184"/>
      <c r="EZ74" s="184"/>
      <c r="FA74" s="184"/>
      <c r="FB74" s="184"/>
      <c r="FC74" s="184"/>
      <c r="FD74" s="184"/>
      <c r="FE74" s="184"/>
      <c r="FF74" s="184"/>
      <c r="FG74" s="184"/>
      <c r="FH74" s="184"/>
      <c r="FI74" s="184"/>
      <c r="FJ74" s="184"/>
      <c r="FK74" s="184"/>
      <c r="FL74" s="184"/>
      <c r="FM74" s="184"/>
      <c r="FN74" s="184"/>
      <c r="FO74" s="184"/>
      <c r="FP74" s="184"/>
      <c r="FQ74" s="184"/>
      <c r="FR74" s="184"/>
      <c r="FS74" s="184"/>
      <c r="FT74" s="184"/>
      <c r="FU74" s="184"/>
      <c r="FV74" s="184"/>
      <c r="FW74" s="184"/>
      <c r="FX74" s="184"/>
      <c r="FY74" s="184"/>
      <c r="FZ74" s="184"/>
      <c r="GA74" s="184"/>
      <c r="GB74" s="184"/>
      <c r="GC74" s="184"/>
      <c r="GD74" s="184"/>
      <c r="GE74" s="184"/>
      <c r="GF74" s="184"/>
      <c r="GG74" s="184"/>
      <c r="GH74" s="184"/>
      <c r="GI74" s="184"/>
      <c r="GJ74" s="184"/>
      <c r="GK74" s="184"/>
      <c r="GL74" s="184"/>
      <c r="GM74" s="184"/>
      <c r="GN74" s="184"/>
      <c r="GO74" s="184"/>
      <c r="GP74" s="184"/>
      <c r="GQ74" s="184"/>
      <c r="GR74" s="184"/>
      <c r="GS74" s="184"/>
      <c r="GT74" s="184"/>
      <c r="GU74" s="184"/>
      <c r="GV74" s="184"/>
      <c r="GW74" s="184"/>
      <c r="GX74" s="184"/>
      <c r="GY74" s="184"/>
      <c r="GZ74" s="184"/>
      <c r="HA74" s="184"/>
      <c r="HB74" s="184"/>
      <c r="HC74" s="184"/>
      <c r="HD74" s="184"/>
      <c r="HE74" s="184"/>
      <c r="HF74" s="184"/>
      <c r="HG74" s="184"/>
      <c r="HH74" s="184"/>
      <c r="HI74" s="184"/>
      <c r="HJ74" s="184"/>
      <c r="HK74" s="184"/>
      <c r="HL74" s="184"/>
      <c r="HM74" s="184"/>
      <c r="HN74" s="184"/>
      <c r="HO74" s="184"/>
      <c r="HP74" s="184"/>
      <c r="HQ74" s="184"/>
      <c r="HR74" s="184"/>
      <c r="HS74" s="184"/>
      <c r="HT74" s="184"/>
      <c r="HU74" s="184"/>
      <c r="HV74" s="184"/>
      <c r="HW74" s="184"/>
      <c r="HX74" s="184"/>
      <c r="HY74" s="184"/>
      <c r="HZ74" s="184"/>
      <c r="IA74" s="184"/>
      <c r="IB74" s="184"/>
      <c r="IC74" s="184"/>
      <c r="ID74" s="184"/>
      <c r="IE74" s="184"/>
      <c r="IF74" s="184"/>
      <c r="IG74" s="184"/>
      <c r="IH74" s="184"/>
      <c r="II74" s="184"/>
      <c r="IJ74" s="184"/>
      <c r="IK74" s="184"/>
      <c r="IL74" s="184"/>
      <c r="IM74" s="184"/>
      <c r="IN74" s="184"/>
      <c r="IO74" s="184"/>
      <c r="IP74" s="184"/>
      <c r="IQ74" s="184"/>
      <c r="IR74" s="184"/>
      <c r="IS74" s="184"/>
      <c r="IT74" s="184"/>
      <c r="IU74" s="184"/>
      <c r="IV74" s="184"/>
    </row>
    <row r="75" spans="1:256" s="185" customFormat="1" ht="23.25" customHeight="1" x14ac:dyDescent="0.2">
      <c r="A75" s="331" t="s">
        <v>161</v>
      </c>
      <c r="B75" s="332" t="s">
        <v>162</v>
      </c>
      <c r="C75" s="332">
        <v>0</v>
      </c>
      <c r="D75" s="332">
        <v>0</v>
      </c>
      <c r="E75" s="332">
        <v>0</v>
      </c>
      <c r="F75" s="332">
        <v>0</v>
      </c>
      <c r="G75" s="332">
        <v>0</v>
      </c>
      <c r="H75" s="332">
        <v>0</v>
      </c>
      <c r="I75" s="332">
        <v>0</v>
      </c>
      <c r="J75" s="332">
        <v>0</v>
      </c>
      <c r="K75" s="332">
        <v>0</v>
      </c>
      <c r="L75" s="332">
        <v>0</v>
      </c>
      <c r="M75" s="332">
        <v>0</v>
      </c>
      <c r="N75" s="332">
        <v>0</v>
      </c>
      <c r="O75" s="332" t="s">
        <v>162</v>
      </c>
      <c r="P75" s="332">
        <v>0</v>
      </c>
      <c r="Q75" s="332">
        <v>0</v>
      </c>
      <c r="R75" s="332">
        <v>0</v>
      </c>
      <c r="S75" s="332">
        <v>0</v>
      </c>
      <c r="T75" s="332">
        <v>0</v>
      </c>
      <c r="U75" s="332">
        <v>0</v>
      </c>
      <c r="V75" s="332">
        <v>0</v>
      </c>
      <c r="W75" s="332">
        <v>0</v>
      </c>
      <c r="X75" s="332">
        <v>0</v>
      </c>
      <c r="Y75" s="332">
        <v>0</v>
      </c>
      <c r="Z75" s="332">
        <v>0</v>
      </c>
      <c r="AA75" s="332">
        <v>1.8867924528301886E-2</v>
      </c>
      <c r="AB75" s="332" t="s">
        <v>162</v>
      </c>
      <c r="AC75" s="332">
        <v>1.9607843137254902E-2</v>
      </c>
      <c r="AD75" s="332">
        <v>2.7777777777777776E-2</v>
      </c>
      <c r="AE75" s="332">
        <v>2.5000000000000001E-2</v>
      </c>
      <c r="AF75" s="332">
        <v>0</v>
      </c>
      <c r="AG75" s="332">
        <v>2.3255813953488372E-2</v>
      </c>
      <c r="AH75" s="332">
        <v>2.2222222222222223E-2</v>
      </c>
      <c r="AI75" s="333" t="s">
        <v>163</v>
      </c>
      <c r="AJ75" s="332">
        <v>0</v>
      </c>
      <c r="AK75" s="332">
        <v>0</v>
      </c>
      <c r="AL75" s="332">
        <v>0</v>
      </c>
      <c r="AM75" s="332">
        <v>0</v>
      </c>
      <c r="AN75" s="332">
        <v>0</v>
      </c>
      <c r="AO75" s="332">
        <v>5.128205128205128E-2</v>
      </c>
      <c r="AP75" s="332" t="str">
        <f t="shared" ref="AP75:BA75" si="47">AP18</f>
        <v>&lt; 5%</v>
      </c>
      <c r="AQ75" s="332">
        <f t="shared" si="47"/>
        <v>0</v>
      </c>
      <c r="AR75" s="332">
        <f t="shared" si="47"/>
        <v>0</v>
      </c>
      <c r="AS75" s="332">
        <f t="shared" si="47"/>
        <v>0</v>
      </c>
      <c r="AT75" s="332">
        <f t="shared" si="47"/>
        <v>0</v>
      </c>
      <c r="AU75" s="332">
        <f t="shared" si="47"/>
        <v>2.3255813953488372E-2</v>
      </c>
      <c r="AV75" s="332">
        <f t="shared" si="47"/>
        <v>2.4390243902439025E-2</v>
      </c>
      <c r="AW75" s="332">
        <f t="shared" si="47"/>
        <v>2.5000000000000001E-2</v>
      </c>
      <c r="AX75" s="332">
        <f t="shared" si="47"/>
        <v>2.9411764705882353E-2</v>
      </c>
      <c r="AY75" s="332">
        <f t="shared" si="47"/>
        <v>0</v>
      </c>
      <c r="AZ75" s="332">
        <f t="shared" si="47"/>
        <v>0</v>
      </c>
      <c r="BA75" s="332">
        <f t="shared" si="47"/>
        <v>0</v>
      </c>
      <c r="BB75" s="335" t="s">
        <v>164</v>
      </c>
      <c r="BC75" s="332" t="str">
        <f t="shared" ref="BC75:BR75" si="48">BC18</f>
        <v>&lt; 5%</v>
      </c>
      <c r="BD75" s="332">
        <f t="shared" si="48"/>
        <v>0</v>
      </c>
      <c r="BE75" s="332">
        <f t="shared" si="48"/>
        <v>0</v>
      </c>
      <c r="BF75" s="332">
        <f t="shared" si="48"/>
        <v>0.02</v>
      </c>
      <c r="BG75" s="332">
        <f t="shared" si="48"/>
        <v>0</v>
      </c>
      <c r="BH75" s="332">
        <f t="shared" si="48"/>
        <v>1.89E-2</v>
      </c>
      <c r="BI75" s="332">
        <f t="shared" si="48"/>
        <v>0</v>
      </c>
      <c r="BJ75" s="332">
        <f t="shared" si="48"/>
        <v>0</v>
      </c>
      <c r="BK75" s="332">
        <f t="shared" si="48"/>
        <v>0</v>
      </c>
      <c r="BL75" s="332">
        <f t="shared" si="48"/>
        <v>4.0800000000000003E-2</v>
      </c>
      <c r="BM75" s="332">
        <f t="shared" si="48"/>
        <v>2.0799999999999999E-2</v>
      </c>
      <c r="BN75" s="332">
        <f t="shared" si="48"/>
        <v>0</v>
      </c>
      <c r="BO75" s="332">
        <f t="shared" si="48"/>
        <v>0</v>
      </c>
      <c r="BP75" s="332">
        <f t="shared" si="48"/>
        <v>2.1299999999999999E-2</v>
      </c>
      <c r="BQ75" s="332">
        <f t="shared" si="48"/>
        <v>1.9599999999999999E-2</v>
      </c>
      <c r="BR75" s="332">
        <f t="shared" si="48"/>
        <v>0</v>
      </c>
      <c r="BS75" s="184"/>
      <c r="BT75" s="184"/>
      <c r="BU75" s="184"/>
      <c r="BV75" s="184"/>
      <c r="BW75" s="184"/>
      <c r="BX75" s="184"/>
      <c r="BY75" s="184"/>
      <c r="BZ75" s="184"/>
      <c r="CA75" s="184"/>
      <c r="CB75" s="184"/>
      <c r="CC75" s="184"/>
      <c r="CD75" s="184"/>
      <c r="CE75" s="184"/>
      <c r="CF75" s="184"/>
      <c r="CG75" s="184"/>
      <c r="CH75" s="184"/>
      <c r="CI75" s="184"/>
      <c r="CJ75" s="184"/>
      <c r="CK75" s="184"/>
      <c r="CL75" s="184"/>
      <c r="CM75" s="184"/>
      <c r="CN75" s="184"/>
      <c r="CO75" s="184"/>
      <c r="CP75" s="184"/>
      <c r="CQ75" s="184"/>
      <c r="CR75" s="184"/>
      <c r="CS75" s="184"/>
      <c r="CT75" s="184"/>
      <c r="CU75" s="184"/>
      <c r="CV75" s="184"/>
      <c r="CW75" s="184"/>
      <c r="CX75" s="184"/>
      <c r="CY75" s="184"/>
      <c r="CZ75" s="184"/>
      <c r="DA75" s="184"/>
      <c r="DB75" s="184"/>
      <c r="DC75" s="184"/>
      <c r="DD75" s="184"/>
      <c r="DE75" s="184"/>
      <c r="DF75" s="184"/>
      <c r="DG75" s="184"/>
      <c r="DH75" s="184"/>
      <c r="DI75" s="184"/>
      <c r="DJ75" s="184"/>
      <c r="DK75" s="184"/>
      <c r="DL75" s="184"/>
      <c r="DM75" s="184"/>
      <c r="DN75" s="184"/>
      <c r="DO75" s="184"/>
      <c r="DP75" s="184"/>
      <c r="DQ75" s="184"/>
      <c r="DR75" s="184"/>
      <c r="DS75" s="184"/>
      <c r="DT75" s="184"/>
      <c r="DU75" s="184"/>
      <c r="DV75" s="184"/>
      <c r="DW75" s="184"/>
      <c r="DX75" s="184"/>
      <c r="DY75" s="184"/>
      <c r="DZ75" s="184"/>
      <c r="EA75" s="184"/>
      <c r="EB75" s="184"/>
      <c r="EC75" s="184"/>
      <c r="ED75" s="184"/>
      <c r="EE75" s="184"/>
      <c r="EF75" s="184"/>
      <c r="EG75" s="184"/>
      <c r="EH75" s="184"/>
      <c r="EI75" s="184"/>
      <c r="EJ75" s="184"/>
      <c r="EK75" s="184"/>
      <c r="EL75" s="184"/>
      <c r="EM75" s="184"/>
      <c r="EN75" s="184"/>
      <c r="EO75" s="184"/>
      <c r="EP75" s="184"/>
      <c r="EQ75" s="184"/>
      <c r="ER75" s="184"/>
      <c r="ES75" s="184"/>
      <c r="ET75" s="184"/>
      <c r="EU75" s="184"/>
      <c r="EV75" s="184"/>
      <c r="EW75" s="184"/>
      <c r="EX75" s="184"/>
      <c r="EY75" s="184"/>
      <c r="EZ75" s="184"/>
      <c r="FA75" s="184"/>
      <c r="FB75" s="184"/>
      <c r="FC75" s="184"/>
      <c r="FD75" s="184"/>
      <c r="FE75" s="184"/>
      <c r="FF75" s="184"/>
      <c r="FG75" s="184"/>
      <c r="FH75" s="184"/>
      <c r="FI75" s="184"/>
      <c r="FJ75" s="184"/>
      <c r="FK75" s="184"/>
      <c r="FL75" s="184"/>
      <c r="FM75" s="184"/>
      <c r="FN75" s="184"/>
      <c r="FO75" s="184"/>
      <c r="FP75" s="184"/>
      <c r="FQ75" s="184"/>
      <c r="FR75" s="184"/>
      <c r="FS75" s="184"/>
      <c r="FT75" s="184"/>
      <c r="FU75" s="184"/>
      <c r="FV75" s="184"/>
      <c r="FW75" s="184"/>
      <c r="FX75" s="184"/>
      <c r="FY75" s="184"/>
      <c r="FZ75" s="184"/>
      <c r="GA75" s="184"/>
      <c r="GB75" s="184"/>
      <c r="GC75" s="184"/>
      <c r="GD75" s="184"/>
      <c r="GE75" s="184"/>
      <c r="GF75" s="184"/>
      <c r="GG75" s="184"/>
      <c r="GH75" s="184"/>
      <c r="GI75" s="184"/>
      <c r="GJ75" s="184"/>
      <c r="GK75" s="184"/>
      <c r="GL75" s="184"/>
      <c r="GM75" s="184"/>
      <c r="GN75" s="184"/>
      <c r="GO75" s="184"/>
      <c r="GP75" s="184"/>
      <c r="GQ75" s="184"/>
      <c r="GR75" s="184"/>
      <c r="GS75" s="184"/>
      <c r="GT75" s="184"/>
      <c r="GU75" s="184"/>
      <c r="GV75" s="184"/>
      <c r="GW75" s="184"/>
      <c r="GX75" s="184"/>
      <c r="GY75" s="184"/>
      <c r="GZ75" s="184"/>
      <c r="HA75" s="184"/>
      <c r="HB75" s="184"/>
      <c r="HC75" s="184"/>
      <c r="HD75" s="184"/>
      <c r="HE75" s="184"/>
      <c r="HF75" s="184"/>
      <c r="HG75" s="184"/>
      <c r="HH75" s="184"/>
      <c r="HI75" s="184"/>
      <c r="HJ75" s="184"/>
      <c r="HK75" s="184"/>
      <c r="HL75" s="184"/>
      <c r="HM75" s="184"/>
      <c r="HN75" s="184"/>
      <c r="HO75" s="184"/>
      <c r="HP75" s="184"/>
      <c r="HQ75" s="184"/>
      <c r="HR75" s="184"/>
      <c r="HS75" s="184"/>
      <c r="HT75" s="184"/>
      <c r="HU75" s="184"/>
      <c r="HV75" s="184"/>
      <c r="HW75" s="184"/>
      <c r="HX75" s="184"/>
      <c r="HY75" s="184"/>
      <c r="HZ75" s="184"/>
      <c r="IA75" s="184"/>
      <c r="IB75" s="184"/>
      <c r="IC75" s="184"/>
      <c r="ID75" s="184"/>
      <c r="IE75" s="184"/>
      <c r="IF75" s="184"/>
      <c r="IG75" s="184"/>
      <c r="IH75" s="184"/>
      <c r="II75" s="184"/>
      <c r="IJ75" s="184"/>
      <c r="IK75" s="184"/>
      <c r="IL75" s="184"/>
      <c r="IM75" s="184"/>
      <c r="IN75" s="184"/>
      <c r="IO75" s="184"/>
      <c r="IP75" s="184"/>
      <c r="IQ75" s="184"/>
      <c r="IR75" s="184"/>
      <c r="IS75" s="184"/>
      <c r="IT75" s="184"/>
      <c r="IU75" s="184"/>
      <c r="IV75" s="184"/>
    </row>
    <row r="76" spans="1:256" s="185" customFormat="1" ht="21.75" customHeight="1" x14ac:dyDescent="0.2">
      <c r="A76" s="331" t="s">
        <v>167</v>
      </c>
      <c r="B76" s="332" t="s">
        <v>168</v>
      </c>
      <c r="C76" s="332">
        <v>0</v>
      </c>
      <c r="D76" s="332">
        <v>0</v>
      </c>
      <c r="E76" s="332">
        <v>0</v>
      </c>
      <c r="F76" s="332">
        <v>2.4509803921568627E-3</v>
      </c>
      <c r="G76" s="332">
        <v>0</v>
      </c>
      <c r="H76" s="332">
        <v>3.0303030303030304E-2</v>
      </c>
      <c r="I76" s="332">
        <v>0.125</v>
      </c>
      <c r="J76" s="332">
        <v>0.14122137404580154</v>
      </c>
      <c r="K76" s="332">
        <v>9.9630996309963096E-2</v>
      </c>
      <c r="L76" s="332">
        <v>0.11872146118721461</v>
      </c>
      <c r="M76" s="332">
        <v>0.33980582524271846</v>
      </c>
      <c r="N76" s="332">
        <v>0.17511520737327188</v>
      </c>
      <c r="O76" s="332" t="s">
        <v>168</v>
      </c>
      <c r="P76" s="332">
        <v>5.4166666666666669E-2</v>
      </c>
      <c r="Q76" s="332">
        <v>1.2853470437017995E-2</v>
      </c>
      <c r="R76" s="332">
        <v>1.8018018018018018E-2</v>
      </c>
      <c r="S76" s="332">
        <v>4.4776119402985072E-2</v>
      </c>
      <c r="T76" s="332">
        <v>0</v>
      </c>
      <c r="U76" s="332">
        <v>3.5353535353535352E-2</v>
      </c>
      <c r="V76" s="332">
        <v>1.0526315789473684E-2</v>
      </c>
      <c r="W76" s="332">
        <v>5.1813471502590676E-3</v>
      </c>
      <c r="X76" s="332">
        <v>0</v>
      </c>
      <c r="Y76" s="332">
        <v>1.0676156583629894E-2</v>
      </c>
      <c r="Z76" s="332">
        <v>0</v>
      </c>
      <c r="AA76" s="332">
        <v>9.8360655737704916E-2</v>
      </c>
      <c r="AB76" s="332" t="s">
        <v>168</v>
      </c>
      <c r="AC76" s="332">
        <v>0</v>
      </c>
      <c r="AD76" s="332">
        <v>0.1396508728179551</v>
      </c>
      <c r="AE76" s="332">
        <v>0.29292929292929293</v>
      </c>
      <c r="AF76" s="332">
        <v>0.11055276381909548</v>
      </c>
      <c r="AG76" s="332">
        <v>4.0100250626566414E-2</v>
      </c>
      <c r="AH76" s="332">
        <v>8.8888888888888889E-3</v>
      </c>
      <c r="AI76" s="333" t="s">
        <v>169</v>
      </c>
      <c r="AJ76" s="332">
        <v>8.9999999999999993E-3</v>
      </c>
      <c r="AK76" s="332">
        <v>8.9820359281437123E-3</v>
      </c>
      <c r="AL76" s="332">
        <v>1.1389521640091117E-2</v>
      </c>
      <c r="AM76" s="332">
        <v>2.4813895781637717E-3</v>
      </c>
      <c r="AN76" s="332">
        <v>6.9605568445475635E-3</v>
      </c>
      <c r="AO76" s="332">
        <v>0</v>
      </c>
      <c r="AP76" s="332" t="str">
        <f t="shared" ref="AP76:BA76" si="49">AP22</f>
        <v>≤ 1%</v>
      </c>
      <c r="AQ76" s="332">
        <f t="shared" si="49"/>
        <v>0</v>
      </c>
      <c r="AR76" s="332">
        <f t="shared" si="49"/>
        <v>0</v>
      </c>
      <c r="AS76" s="332">
        <f t="shared" si="49"/>
        <v>0</v>
      </c>
      <c r="AT76" s="332">
        <f t="shared" si="49"/>
        <v>0</v>
      </c>
      <c r="AU76" s="332">
        <f t="shared" si="49"/>
        <v>0</v>
      </c>
      <c r="AV76" s="332">
        <f t="shared" si="49"/>
        <v>2.2075055187637969E-3</v>
      </c>
      <c r="AW76" s="332">
        <f t="shared" si="49"/>
        <v>0</v>
      </c>
      <c r="AX76" s="332">
        <f t="shared" si="49"/>
        <v>0</v>
      </c>
      <c r="AY76" s="332">
        <f t="shared" si="49"/>
        <v>0</v>
      </c>
      <c r="AZ76" s="332">
        <f t="shared" si="49"/>
        <v>0</v>
      </c>
      <c r="BA76" s="332">
        <f t="shared" si="49"/>
        <v>0</v>
      </c>
      <c r="BB76" s="335" t="s">
        <v>170</v>
      </c>
      <c r="BC76" s="332" t="str">
        <f t="shared" ref="BC76:BR76" si="50">BC22</f>
        <v>≤ 7%</v>
      </c>
      <c r="BD76" s="332">
        <f t="shared" si="50"/>
        <v>0</v>
      </c>
      <c r="BE76" s="332">
        <f t="shared" si="50"/>
        <v>0</v>
      </c>
      <c r="BF76" s="332">
        <f t="shared" si="50"/>
        <v>0</v>
      </c>
      <c r="BG76" s="332">
        <f t="shared" si="50"/>
        <v>0</v>
      </c>
      <c r="BH76" s="332">
        <f t="shared" si="50"/>
        <v>0</v>
      </c>
      <c r="BI76" s="332">
        <f t="shared" si="50"/>
        <v>0</v>
      </c>
      <c r="BJ76" s="332">
        <f t="shared" si="50"/>
        <v>5.454545454545455E-3</v>
      </c>
      <c r="BK76" s="332">
        <f t="shared" si="50"/>
        <v>0</v>
      </c>
      <c r="BL76" s="332">
        <f t="shared" si="50"/>
        <v>0</v>
      </c>
      <c r="BM76" s="332">
        <f t="shared" si="50"/>
        <v>0</v>
      </c>
      <c r="BN76" s="332">
        <f t="shared" si="50"/>
        <v>0</v>
      </c>
      <c r="BO76" s="332">
        <f t="shared" si="50"/>
        <v>0</v>
      </c>
      <c r="BP76" s="332">
        <f t="shared" si="50"/>
        <v>0</v>
      </c>
      <c r="BQ76" s="332">
        <f t="shared" si="50"/>
        <v>0</v>
      </c>
      <c r="BR76" s="332">
        <f t="shared" si="50"/>
        <v>0</v>
      </c>
      <c r="BS76" s="184"/>
      <c r="BT76" s="184"/>
      <c r="BU76" s="184"/>
      <c r="BV76" s="184"/>
      <c r="BW76" s="184"/>
      <c r="BX76" s="184"/>
      <c r="BY76" s="184"/>
      <c r="BZ76" s="184"/>
      <c r="CA76" s="184"/>
      <c r="CB76" s="184"/>
      <c r="CC76" s="184"/>
      <c r="CD76" s="184"/>
      <c r="CE76" s="184"/>
      <c r="CF76" s="184"/>
      <c r="CG76" s="184"/>
      <c r="CH76" s="184"/>
      <c r="CI76" s="184"/>
      <c r="CJ76" s="184"/>
      <c r="CK76" s="184"/>
      <c r="CL76" s="184"/>
      <c r="CM76" s="184"/>
      <c r="CN76" s="184"/>
      <c r="CO76" s="184"/>
      <c r="CP76" s="184"/>
      <c r="CQ76" s="184"/>
      <c r="CR76" s="184"/>
      <c r="CS76" s="184"/>
      <c r="CT76" s="184"/>
      <c r="CU76" s="184"/>
      <c r="CV76" s="184"/>
      <c r="CW76" s="184"/>
      <c r="CX76" s="184"/>
      <c r="CY76" s="184"/>
      <c r="CZ76" s="184"/>
      <c r="DA76" s="184"/>
      <c r="DB76" s="184"/>
      <c r="DC76" s="184"/>
      <c r="DD76" s="184"/>
      <c r="DE76" s="184"/>
      <c r="DF76" s="184"/>
      <c r="DG76" s="184"/>
      <c r="DH76" s="184"/>
      <c r="DI76" s="184"/>
      <c r="DJ76" s="184"/>
      <c r="DK76" s="184"/>
      <c r="DL76" s="184"/>
      <c r="DM76" s="184"/>
      <c r="DN76" s="184"/>
      <c r="DO76" s="184"/>
      <c r="DP76" s="184"/>
      <c r="DQ76" s="184"/>
      <c r="DR76" s="184"/>
      <c r="DS76" s="184"/>
      <c r="DT76" s="184"/>
      <c r="DU76" s="184"/>
      <c r="DV76" s="184"/>
      <c r="DW76" s="184"/>
      <c r="DX76" s="184"/>
      <c r="DY76" s="184"/>
      <c r="DZ76" s="184"/>
      <c r="EA76" s="184"/>
      <c r="EB76" s="184"/>
      <c r="EC76" s="184"/>
      <c r="ED76" s="184"/>
      <c r="EE76" s="184"/>
      <c r="EF76" s="184"/>
      <c r="EG76" s="184"/>
      <c r="EH76" s="184"/>
      <c r="EI76" s="184"/>
      <c r="EJ76" s="184"/>
      <c r="EK76" s="184"/>
      <c r="EL76" s="184"/>
      <c r="EM76" s="184"/>
      <c r="EN76" s="184"/>
      <c r="EO76" s="184"/>
      <c r="EP76" s="184"/>
      <c r="EQ76" s="184"/>
      <c r="ER76" s="184"/>
      <c r="ES76" s="184"/>
      <c r="ET76" s="184"/>
      <c r="EU76" s="184"/>
      <c r="EV76" s="184"/>
      <c r="EW76" s="184"/>
      <c r="EX76" s="184"/>
      <c r="EY76" s="184"/>
      <c r="EZ76" s="184"/>
      <c r="FA76" s="184"/>
      <c r="FB76" s="184"/>
      <c r="FC76" s="184"/>
      <c r="FD76" s="184"/>
      <c r="FE76" s="184"/>
      <c r="FF76" s="184"/>
      <c r="FG76" s="184"/>
      <c r="FH76" s="184"/>
      <c r="FI76" s="184"/>
      <c r="FJ76" s="184"/>
      <c r="FK76" s="184"/>
      <c r="FL76" s="184"/>
      <c r="FM76" s="184"/>
      <c r="FN76" s="184"/>
      <c r="FO76" s="184"/>
      <c r="FP76" s="184"/>
      <c r="FQ76" s="184"/>
      <c r="FR76" s="184"/>
      <c r="FS76" s="184"/>
      <c r="FT76" s="184"/>
      <c r="FU76" s="184"/>
      <c r="FV76" s="184"/>
      <c r="FW76" s="184"/>
      <c r="FX76" s="184"/>
      <c r="FY76" s="184"/>
      <c r="FZ76" s="184"/>
      <c r="GA76" s="184"/>
      <c r="GB76" s="184"/>
      <c r="GC76" s="184"/>
      <c r="GD76" s="184"/>
      <c r="GE76" s="184"/>
      <c r="GF76" s="184"/>
      <c r="GG76" s="184"/>
      <c r="GH76" s="184"/>
      <c r="GI76" s="184"/>
      <c r="GJ76" s="184"/>
      <c r="GK76" s="184"/>
      <c r="GL76" s="184"/>
      <c r="GM76" s="184"/>
      <c r="GN76" s="184"/>
      <c r="GO76" s="184"/>
      <c r="GP76" s="184"/>
      <c r="GQ76" s="184"/>
      <c r="GR76" s="184"/>
      <c r="GS76" s="184"/>
      <c r="GT76" s="184"/>
      <c r="GU76" s="184"/>
      <c r="GV76" s="184"/>
      <c r="GW76" s="184"/>
      <c r="GX76" s="184"/>
      <c r="GY76" s="184"/>
      <c r="GZ76" s="184"/>
      <c r="HA76" s="184"/>
      <c r="HB76" s="184"/>
      <c r="HC76" s="184"/>
      <c r="HD76" s="184"/>
      <c r="HE76" s="184"/>
      <c r="HF76" s="184"/>
      <c r="HG76" s="184"/>
      <c r="HH76" s="184"/>
      <c r="HI76" s="184"/>
      <c r="HJ76" s="184"/>
      <c r="HK76" s="184"/>
      <c r="HL76" s="184"/>
      <c r="HM76" s="184"/>
      <c r="HN76" s="184"/>
      <c r="HO76" s="184"/>
      <c r="HP76" s="184"/>
      <c r="HQ76" s="184"/>
      <c r="HR76" s="184"/>
      <c r="HS76" s="184"/>
      <c r="HT76" s="184"/>
      <c r="HU76" s="184"/>
      <c r="HV76" s="184"/>
      <c r="HW76" s="184"/>
      <c r="HX76" s="184"/>
      <c r="HY76" s="184"/>
      <c r="HZ76" s="184"/>
      <c r="IA76" s="184"/>
      <c r="IB76" s="184"/>
      <c r="IC76" s="184"/>
      <c r="ID76" s="184"/>
      <c r="IE76" s="184"/>
      <c r="IF76" s="184"/>
      <c r="IG76" s="184"/>
      <c r="IH76" s="184"/>
      <c r="II76" s="184"/>
      <c r="IJ76" s="184"/>
      <c r="IK76" s="184"/>
      <c r="IL76" s="184"/>
      <c r="IM76" s="184"/>
      <c r="IN76" s="184"/>
      <c r="IO76" s="184"/>
      <c r="IP76" s="184"/>
      <c r="IQ76" s="184"/>
      <c r="IR76" s="184"/>
      <c r="IS76" s="184"/>
      <c r="IT76" s="184"/>
      <c r="IU76" s="184"/>
      <c r="IV76" s="184"/>
    </row>
    <row r="77" spans="1:256" s="185" customFormat="1" ht="33.75" customHeight="1" x14ac:dyDescent="0.2">
      <c r="A77" s="331" t="s">
        <v>174</v>
      </c>
      <c r="B77" s="332" t="s">
        <v>162</v>
      </c>
      <c r="C77" s="332">
        <v>2.967359050445104E-2</v>
      </c>
      <c r="D77" s="332">
        <v>2.5936599423631124E-2</v>
      </c>
      <c r="E77" s="332">
        <v>4.779411764705882E-2</v>
      </c>
      <c r="F77" s="332">
        <v>0</v>
      </c>
      <c r="G77" s="332">
        <v>0</v>
      </c>
      <c r="H77" s="332">
        <v>0</v>
      </c>
      <c r="I77" s="332">
        <v>0</v>
      </c>
      <c r="J77" s="332">
        <v>0</v>
      </c>
      <c r="K77" s="332">
        <v>0</v>
      </c>
      <c r="L77" s="332">
        <v>0</v>
      </c>
      <c r="M77" s="332">
        <v>0</v>
      </c>
      <c r="N77" s="332">
        <v>4.3478260869565216E-2</v>
      </c>
      <c r="O77" s="332" t="s">
        <v>162</v>
      </c>
      <c r="P77" s="332">
        <v>6.6147859922178989E-2</v>
      </c>
      <c r="Q77" s="332">
        <v>3.0434782608695653E-2</v>
      </c>
      <c r="R77" s="332">
        <v>2.9411764705882353E-2</v>
      </c>
      <c r="S77" s="332">
        <v>0</v>
      </c>
      <c r="T77" s="332">
        <v>0</v>
      </c>
      <c r="U77" s="332">
        <v>0</v>
      </c>
      <c r="V77" s="332">
        <v>0</v>
      </c>
      <c r="W77" s="332">
        <v>1.8691588785046728E-2</v>
      </c>
      <c r="X77" s="332">
        <v>9.5588235294117641E-2</v>
      </c>
      <c r="Y77" s="332">
        <v>4.4117647058823532E-2</v>
      </c>
      <c r="Z77" s="332">
        <v>9.8484848484848481E-2</v>
      </c>
      <c r="AA77" s="332">
        <v>3.875968992248062E-2</v>
      </c>
      <c r="AB77" s="332" t="s">
        <v>162</v>
      </c>
      <c r="AC77" s="332">
        <v>2.1052631578947368E-2</v>
      </c>
      <c r="AD77" s="332">
        <v>0</v>
      </c>
      <c r="AE77" s="332">
        <v>4.4843049327354259E-3</v>
      </c>
      <c r="AF77" s="332">
        <v>6.7375886524822695E-2</v>
      </c>
      <c r="AG77" s="332">
        <v>7.4803149606299218E-2</v>
      </c>
      <c r="AH77" s="332">
        <v>4.0816326530612242E-2</v>
      </c>
      <c r="AI77" s="333" t="s">
        <v>162</v>
      </c>
      <c r="AJ77" s="332">
        <v>1.3513513513513514E-2</v>
      </c>
      <c r="AK77" s="332">
        <v>9.0634441087613302E-3</v>
      </c>
      <c r="AL77" s="332">
        <v>5.5118110236220472E-2</v>
      </c>
      <c r="AM77" s="332">
        <v>6.7796610169491525E-2</v>
      </c>
      <c r="AN77" s="332">
        <v>5.6390977443609019E-2</v>
      </c>
      <c r="AO77" s="332">
        <v>6.4102564102564097E-2</v>
      </c>
      <c r="AP77" s="332">
        <f t="shared" ref="AP77:BA77" si="51">AP29</f>
        <v>0</v>
      </c>
      <c r="AQ77" s="332">
        <f t="shared" si="51"/>
        <v>0</v>
      </c>
      <c r="AR77" s="332">
        <f t="shared" si="51"/>
        <v>0</v>
      </c>
      <c r="AS77" s="332">
        <f t="shared" si="51"/>
        <v>0</v>
      </c>
      <c r="AT77" s="332">
        <f t="shared" si="51"/>
        <v>0</v>
      </c>
      <c r="AU77" s="332">
        <f t="shared" si="51"/>
        <v>0</v>
      </c>
      <c r="AV77" s="332">
        <f t="shared" si="51"/>
        <v>0</v>
      </c>
      <c r="AW77" s="332">
        <f t="shared" si="51"/>
        <v>0</v>
      </c>
      <c r="AX77" s="332">
        <f t="shared" si="51"/>
        <v>0</v>
      </c>
      <c r="AY77" s="332">
        <f t="shared" si="51"/>
        <v>0</v>
      </c>
      <c r="AZ77" s="332">
        <f t="shared" si="51"/>
        <v>0</v>
      </c>
      <c r="BA77" s="332">
        <f t="shared" si="51"/>
        <v>0</v>
      </c>
      <c r="BB77" s="335" t="s">
        <v>177</v>
      </c>
      <c r="BC77" s="332" t="str">
        <f>BC29</f>
        <v>≤ 5%</v>
      </c>
      <c r="BD77" s="332">
        <f>BD29</f>
        <v>0</v>
      </c>
      <c r="BE77" s="332">
        <f>BE29</f>
        <v>0</v>
      </c>
      <c r="BF77" s="332">
        <f t="shared" ref="BF77:BR77" si="52">BF29</f>
        <v>2.58E-2</v>
      </c>
      <c r="BG77" s="332">
        <f t="shared" si="52"/>
        <v>7.1999999999999998E-3</v>
      </c>
      <c r="BH77" s="332">
        <f t="shared" si="52"/>
        <v>7.1000000000000004E-3</v>
      </c>
      <c r="BI77" s="332">
        <f t="shared" si="52"/>
        <v>7.1000000000000004E-3</v>
      </c>
      <c r="BJ77" s="332">
        <f t="shared" si="52"/>
        <v>1.41E-2</v>
      </c>
      <c r="BK77" s="332">
        <f t="shared" si="52"/>
        <v>0</v>
      </c>
      <c r="BL77" s="332">
        <f t="shared" si="52"/>
        <v>1.32E-2</v>
      </c>
      <c r="BM77" s="332">
        <f t="shared" si="52"/>
        <v>0</v>
      </c>
      <c r="BN77" s="332">
        <f t="shared" si="52"/>
        <v>2.0799999999999999E-2</v>
      </c>
      <c r="BO77" s="332">
        <f t="shared" si="52"/>
        <v>1.4E-2</v>
      </c>
      <c r="BP77" s="332">
        <f t="shared" si="52"/>
        <v>0</v>
      </c>
      <c r="BQ77" s="332">
        <f t="shared" si="52"/>
        <v>0</v>
      </c>
      <c r="BR77" s="332">
        <f t="shared" si="52"/>
        <v>2.5000000000000001E-2</v>
      </c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184"/>
      <c r="CD77" s="184"/>
      <c r="CE77" s="184"/>
      <c r="CF77" s="184"/>
      <c r="CG77" s="184"/>
      <c r="CH77" s="184"/>
      <c r="CI77" s="184"/>
      <c r="CJ77" s="184"/>
      <c r="CK77" s="184"/>
      <c r="CL77" s="184"/>
      <c r="CM77" s="184"/>
      <c r="CN77" s="184"/>
      <c r="CO77" s="184"/>
      <c r="CP77" s="184"/>
      <c r="CQ77" s="184"/>
      <c r="CR77" s="184"/>
      <c r="CS77" s="184"/>
      <c r="CT77" s="184"/>
      <c r="CU77" s="184"/>
      <c r="CV77" s="184"/>
      <c r="CW77" s="184"/>
      <c r="CX77" s="184"/>
      <c r="CY77" s="184"/>
      <c r="CZ77" s="184"/>
      <c r="DA77" s="184"/>
      <c r="DB77" s="184"/>
      <c r="DC77" s="184"/>
      <c r="DD77" s="184"/>
      <c r="DE77" s="184"/>
      <c r="DF77" s="184"/>
      <c r="DG77" s="184"/>
      <c r="DH77" s="184"/>
      <c r="DI77" s="184"/>
      <c r="DJ77" s="184"/>
      <c r="DK77" s="184"/>
      <c r="DL77" s="184"/>
      <c r="DM77" s="184"/>
      <c r="DN77" s="184"/>
      <c r="DO77" s="184"/>
      <c r="DP77" s="184"/>
      <c r="DQ77" s="184"/>
      <c r="DR77" s="184"/>
      <c r="DS77" s="184"/>
      <c r="DT77" s="184"/>
      <c r="DU77" s="184"/>
      <c r="DV77" s="184"/>
      <c r="DW77" s="184"/>
      <c r="DX77" s="184"/>
      <c r="DY77" s="184"/>
      <c r="DZ77" s="184"/>
      <c r="EA77" s="184"/>
      <c r="EB77" s="184"/>
      <c r="EC77" s="184"/>
      <c r="ED77" s="184"/>
      <c r="EE77" s="184"/>
      <c r="EF77" s="184"/>
      <c r="EG77" s="184"/>
      <c r="EH77" s="184"/>
      <c r="EI77" s="184"/>
      <c r="EJ77" s="184"/>
      <c r="EK77" s="184"/>
      <c r="EL77" s="184"/>
      <c r="EM77" s="184"/>
      <c r="EN77" s="184"/>
      <c r="EO77" s="184"/>
      <c r="EP77" s="184"/>
      <c r="EQ77" s="184"/>
      <c r="ER77" s="184"/>
      <c r="ES77" s="184"/>
      <c r="ET77" s="184"/>
      <c r="EU77" s="184"/>
      <c r="EV77" s="184"/>
      <c r="EW77" s="184"/>
      <c r="EX77" s="184"/>
      <c r="EY77" s="184"/>
      <c r="EZ77" s="184"/>
      <c r="FA77" s="184"/>
      <c r="FB77" s="184"/>
      <c r="FC77" s="184"/>
      <c r="FD77" s="184"/>
      <c r="FE77" s="184"/>
      <c r="FF77" s="184"/>
      <c r="FG77" s="184"/>
      <c r="FH77" s="184"/>
      <c r="FI77" s="184"/>
      <c r="FJ77" s="184"/>
      <c r="FK77" s="184"/>
      <c r="FL77" s="184"/>
      <c r="FM77" s="184"/>
      <c r="FN77" s="184"/>
      <c r="FO77" s="184"/>
      <c r="FP77" s="184"/>
      <c r="FQ77" s="184"/>
      <c r="FR77" s="184"/>
      <c r="FS77" s="184"/>
      <c r="FT77" s="184"/>
      <c r="FU77" s="184"/>
      <c r="FV77" s="184"/>
      <c r="FW77" s="184"/>
      <c r="FX77" s="184"/>
      <c r="FY77" s="184"/>
      <c r="FZ77" s="184"/>
      <c r="GA77" s="184"/>
      <c r="GB77" s="184"/>
      <c r="GC77" s="184"/>
      <c r="GD77" s="184"/>
      <c r="GE77" s="184"/>
      <c r="GF77" s="184"/>
      <c r="GG77" s="184"/>
      <c r="GH77" s="184"/>
      <c r="GI77" s="184"/>
      <c r="GJ77" s="184"/>
      <c r="GK77" s="184"/>
      <c r="GL77" s="184"/>
      <c r="GM77" s="184"/>
      <c r="GN77" s="184"/>
      <c r="GO77" s="184"/>
      <c r="GP77" s="184"/>
      <c r="GQ77" s="184"/>
      <c r="GR77" s="184"/>
      <c r="GS77" s="184"/>
      <c r="GT77" s="184"/>
      <c r="GU77" s="184"/>
      <c r="GV77" s="184"/>
      <c r="GW77" s="184"/>
      <c r="GX77" s="184"/>
      <c r="GY77" s="184"/>
      <c r="GZ77" s="184"/>
      <c r="HA77" s="184"/>
      <c r="HB77" s="184"/>
      <c r="HC77" s="184"/>
      <c r="HD77" s="184"/>
      <c r="HE77" s="184"/>
      <c r="HF77" s="184"/>
      <c r="HG77" s="184"/>
      <c r="HH77" s="184"/>
      <c r="HI77" s="184"/>
      <c r="HJ77" s="184"/>
      <c r="HK77" s="184"/>
      <c r="HL77" s="184"/>
      <c r="HM77" s="184"/>
      <c r="HN77" s="184"/>
      <c r="HO77" s="184"/>
      <c r="HP77" s="184"/>
      <c r="HQ77" s="184"/>
      <c r="HR77" s="184"/>
      <c r="HS77" s="184"/>
      <c r="HT77" s="184"/>
      <c r="HU77" s="184"/>
      <c r="HV77" s="184"/>
      <c r="HW77" s="184"/>
      <c r="HX77" s="184"/>
      <c r="HY77" s="184"/>
      <c r="HZ77" s="184"/>
      <c r="IA77" s="184"/>
      <c r="IB77" s="184"/>
      <c r="IC77" s="184"/>
      <c r="ID77" s="184"/>
      <c r="IE77" s="184"/>
      <c r="IF77" s="184"/>
      <c r="IG77" s="184"/>
      <c r="IH77" s="184"/>
      <c r="II77" s="184"/>
      <c r="IJ77" s="184"/>
      <c r="IK77" s="184"/>
      <c r="IL77" s="184"/>
      <c r="IM77" s="184"/>
      <c r="IN77" s="184"/>
      <c r="IO77" s="184"/>
      <c r="IP77" s="184"/>
      <c r="IQ77" s="184"/>
      <c r="IR77" s="184"/>
      <c r="IS77" s="184"/>
      <c r="IT77" s="184"/>
      <c r="IU77" s="184"/>
      <c r="IV77" s="184"/>
    </row>
    <row r="78" spans="1:256" s="185" customFormat="1" ht="24.75" customHeight="1" x14ac:dyDescent="0.2">
      <c r="A78" s="331" t="s">
        <v>187</v>
      </c>
      <c r="B78" s="332" t="s">
        <v>162</v>
      </c>
      <c r="C78" s="332">
        <v>0</v>
      </c>
      <c r="D78" s="332">
        <v>8.6455331412103754E-3</v>
      </c>
      <c r="E78" s="332">
        <v>7.3529411764705881E-3</v>
      </c>
      <c r="F78" s="332">
        <v>0</v>
      </c>
      <c r="G78" s="332">
        <v>0</v>
      </c>
      <c r="H78" s="332">
        <v>0</v>
      </c>
      <c r="I78" s="332">
        <v>0</v>
      </c>
      <c r="J78" s="332">
        <v>0</v>
      </c>
      <c r="K78" s="332">
        <v>0</v>
      </c>
      <c r="L78" s="332">
        <v>0</v>
      </c>
      <c r="M78" s="332">
        <v>0</v>
      </c>
      <c r="N78" s="332">
        <v>6.2111801242236021E-3</v>
      </c>
      <c r="O78" s="332" t="s">
        <v>162</v>
      </c>
      <c r="P78" s="332">
        <v>1.1673151750972763E-2</v>
      </c>
      <c r="Q78" s="332">
        <v>3.0434782608695653E-2</v>
      </c>
      <c r="R78" s="332">
        <v>0</v>
      </c>
      <c r="S78" s="332">
        <v>0</v>
      </c>
      <c r="T78" s="332">
        <v>0</v>
      </c>
      <c r="U78" s="332">
        <v>0</v>
      </c>
      <c r="V78" s="332">
        <v>0</v>
      </c>
      <c r="W78" s="332">
        <v>0</v>
      </c>
      <c r="X78" s="332">
        <v>7.3529411764705881E-3</v>
      </c>
      <c r="Y78" s="332">
        <v>7.3529411764705881E-3</v>
      </c>
      <c r="Z78" s="332">
        <v>1.5151515151515152E-2</v>
      </c>
      <c r="AA78" s="332">
        <v>7.7519379844961239E-3</v>
      </c>
      <c r="AB78" s="332" t="s">
        <v>162</v>
      </c>
      <c r="AC78" s="332">
        <v>0</v>
      </c>
      <c r="AD78" s="332">
        <v>0</v>
      </c>
      <c r="AE78" s="332">
        <v>0</v>
      </c>
      <c r="AF78" s="332">
        <v>0</v>
      </c>
      <c r="AG78" s="332">
        <v>0</v>
      </c>
      <c r="AH78" s="332">
        <v>4.0816326530612242E-2</v>
      </c>
      <c r="AI78" s="333" t="s">
        <v>169</v>
      </c>
      <c r="AJ78" s="332">
        <v>0</v>
      </c>
      <c r="AK78" s="332">
        <v>0</v>
      </c>
      <c r="AL78" s="332">
        <v>0</v>
      </c>
      <c r="AM78" s="332">
        <v>6.1016949152542375E-2</v>
      </c>
      <c r="AN78" s="332">
        <v>1.5037593984962405E-2</v>
      </c>
      <c r="AO78" s="332">
        <v>0</v>
      </c>
      <c r="AP78" s="332" t="str">
        <f t="shared" ref="AP78:BA78" si="53">AP38</f>
        <v>≤ 1%</v>
      </c>
      <c r="AQ78" s="332">
        <f t="shared" si="53"/>
        <v>0</v>
      </c>
      <c r="AR78" s="332">
        <f t="shared" si="53"/>
        <v>0</v>
      </c>
      <c r="AS78" s="332">
        <f t="shared" si="53"/>
        <v>0</v>
      </c>
      <c r="AT78" s="332">
        <f t="shared" si="53"/>
        <v>0</v>
      </c>
      <c r="AU78" s="332">
        <f t="shared" si="53"/>
        <v>0</v>
      </c>
      <c r="AV78" s="332">
        <f t="shared" si="53"/>
        <v>0</v>
      </c>
      <c r="AW78" s="332">
        <f t="shared" si="53"/>
        <v>0</v>
      </c>
      <c r="AX78" s="332">
        <f t="shared" si="53"/>
        <v>0</v>
      </c>
      <c r="AY78" s="332">
        <f t="shared" si="53"/>
        <v>0</v>
      </c>
      <c r="AZ78" s="332">
        <f t="shared" si="53"/>
        <v>9.3457943925233638E-3</v>
      </c>
      <c r="BA78" s="332">
        <f t="shared" si="53"/>
        <v>4.2918454935622317E-3</v>
      </c>
      <c r="BB78" s="335" t="s">
        <v>180</v>
      </c>
      <c r="BC78" s="332" t="str">
        <f>BC32</f>
        <v>&lt; 50%</v>
      </c>
      <c r="BD78" s="332">
        <f>BD32</f>
        <v>0</v>
      </c>
      <c r="BE78" s="332">
        <f>BE32</f>
        <v>1.49E-2</v>
      </c>
      <c r="BF78" s="332">
        <f t="shared" ref="BF78:BR78" si="54">BF32</f>
        <v>0</v>
      </c>
      <c r="BG78" s="332">
        <f t="shared" si="54"/>
        <v>0</v>
      </c>
      <c r="BH78" s="332">
        <f t="shared" si="54"/>
        <v>3.5000000000000003E-2</v>
      </c>
      <c r="BI78" s="332">
        <f t="shared" si="54"/>
        <v>1.72E-2</v>
      </c>
      <c r="BJ78" s="332">
        <f t="shared" si="54"/>
        <v>2.9100000000000001E-2</v>
      </c>
      <c r="BK78" s="332">
        <v>0</v>
      </c>
      <c r="BL78" s="332">
        <f t="shared" si="54"/>
        <v>1.4200000000000001E-2</v>
      </c>
      <c r="BM78" s="332">
        <f t="shared" si="54"/>
        <v>3.2000000000000002E-3</v>
      </c>
      <c r="BN78" s="332">
        <f t="shared" si="54"/>
        <v>3.0499999999999999E-2</v>
      </c>
      <c r="BO78" s="332">
        <f t="shared" si="54"/>
        <v>0</v>
      </c>
      <c r="BP78" s="332">
        <f t="shared" si="54"/>
        <v>0</v>
      </c>
      <c r="BQ78" s="332">
        <f t="shared" si="54"/>
        <v>0</v>
      </c>
      <c r="BR78" s="332">
        <f t="shared" si="54"/>
        <v>0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184"/>
      <c r="CD78" s="184"/>
      <c r="CE78" s="184"/>
      <c r="CF78" s="184"/>
      <c r="CG78" s="184"/>
      <c r="CH78" s="184"/>
      <c r="CI78" s="184"/>
      <c r="CJ78" s="184"/>
      <c r="CK78" s="184"/>
      <c r="CL78" s="184"/>
      <c r="CM78" s="184"/>
      <c r="CN78" s="184"/>
      <c r="CO78" s="184"/>
      <c r="CP78" s="184"/>
      <c r="CQ78" s="184"/>
      <c r="CR78" s="184"/>
      <c r="CS78" s="184"/>
      <c r="CT78" s="184"/>
      <c r="CU78" s="184"/>
      <c r="CV78" s="184"/>
      <c r="CW78" s="184"/>
      <c r="CX78" s="184"/>
      <c r="CY78" s="184"/>
      <c r="CZ78" s="184"/>
      <c r="DA78" s="184"/>
      <c r="DB78" s="184"/>
      <c r="DC78" s="184"/>
      <c r="DD78" s="184"/>
      <c r="DE78" s="184"/>
      <c r="DF78" s="184"/>
      <c r="DG78" s="184"/>
      <c r="DH78" s="184"/>
      <c r="DI78" s="184"/>
      <c r="DJ78" s="184"/>
      <c r="DK78" s="184"/>
      <c r="DL78" s="184"/>
      <c r="DM78" s="184"/>
      <c r="DN78" s="184"/>
      <c r="DO78" s="184"/>
      <c r="DP78" s="184"/>
      <c r="DQ78" s="184"/>
      <c r="DR78" s="184"/>
      <c r="DS78" s="184"/>
      <c r="DT78" s="184"/>
      <c r="DU78" s="184"/>
      <c r="DV78" s="184"/>
      <c r="DW78" s="184"/>
      <c r="DX78" s="184"/>
      <c r="DY78" s="184"/>
      <c r="DZ78" s="184"/>
      <c r="EA78" s="184"/>
      <c r="EB78" s="184"/>
      <c r="EC78" s="184"/>
      <c r="ED78" s="184"/>
      <c r="EE78" s="184"/>
      <c r="EF78" s="184"/>
      <c r="EG78" s="184"/>
      <c r="EH78" s="184"/>
      <c r="EI78" s="184"/>
      <c r="EJ78" s="184"/>
      <c r="EK78" s="184"/>
      <c r="EL78" s="184"/>
      <c r="EM78" s="184"/>
      <c r="EN78" s="184"/>
      <c r="EO78" s="184"/>
      <c r="EP78" s="184"/>
      <c r="EQ78" s="184"/>
      <c r="ER78" s="184"/>
      <c r="ES78" s="184"/>
      <c r="ET78" s="184"/>
      <c r="EU78" s="184"/>
      <c r="EV78" s="184"/>
      <c r="EW78" s="184"/>
      <c r="EX78" s="184"/>
      <c r="EY78" s="184"/>
      <c r="EZ78" s="184"/>
      <c r="FA78" s="184"/>
      <c r="FB78" s="184"/>
      <c r="FC78" s="184"/>
      <c r="FD78" s="184"/>
      <c r="FE78" s="184"/>
      <c r="FF78" s="184"/>
      <c r="FG78" s="184"/>
      <c r="FH78" s="184"/>
      <c r="FI78" s="184"/>
      <c r="FJ78" s="184"/>
      <c r="FK78" s="184"/>
      <c r="FL78" s="184"/>
      <c r="FM78" s="184"/>
      <c r="FN78" s="184"/>
      <c r="FO78" s="184"/>
      <c r="FP78" s="184"/>
      <c r="FQ78" s="184"/>
      <c r="FR78" s="184"/>
      <c r="FS78" s="184"/>
      <c r="FT78" s="184"/>
      <c r="FU78" s="184"/>
      <c r="FV78" s="184"/>
      <c r="FW78" s="184"/>
      <c r="FX78" s="184"/>
      <c r="FY78" s="184"/>
      <c r="FZ78" s="184"/>
      <c r="GA78" s="184"/>
      <c r="GB78" s="184"/>
      <c r="GC78" s="184"/>
      <c r="GD78" s="184"/>
      <c r="GE78" s="184"/>
      <c r="GF78" s="184"/>
      <c r="GG78" s="184"/>
      <c r="GH78" s="184"/>
      <c r="GI78" s="184"/>
      <c r="GJ78" s="184"/>
      <c r="GK78" s="184"/>
      <c r="GL78" s="184"/>
      <c r="GM78" s="184"/>
      <c r="GN78" s="184"/>
      <c r="GO78" s="184"/>
      <c r="GP78" s="184"/>
      <c r="GQ78" s="184"/>
      <c r="GR78" s="184"/>
      <c r="GS78" s="184"/>
      <c r="GT78" s="184"/>
      <c r="GU78" s="184"/>
      <c r="GV78" s="184"/>
      <c r="GW78" s="184"/>
      <c r="GX78" s="184"/>
      <c r="GY78" s="184"/>
      <c r="GZ78" s="184"/>
      <c r="HA78" s="184"/>
      <c r="HB78" s="184"/>
      <c r="HC78" s="184"/>
      <c r="HD78" s="184"/>
      <c r="HE78" s="184"/>
      <c r="HF78" s="184"/>
      <c r="HG78" s="184"/>
      <c r="HH78" s="184"/>
      <c r="HI78" s="184"/>
      <c r="HJ78" s="184"/>
      <c r="HK78" s="184"/>
      <c r="HL78" s="184"/>
      <c r="HM78" s="184"/>
      <c r="HN78" s="184"/>
      <c r="HO78" s="184"/>
      <c r="HP78" s="184"/>
      <c r="HQ78" s="184"/>
      <c r="HR78" s="184"/>
      <c r="HS78" s="184"/>
      <c r="HT78" s="184"/>
      <c r="HU78" s="184"/>
      <c r="HV78" s="184"/>
      <c r="HW78" s="184"/>
      <c r="HX78" s="184"/>
      <c r="HY78" s="184"/>
      <c r="HZ78" s="184"/>
      <c r="IA78" s="184"/>
      <c r="IB78" s="184"/>
      <c r="IC78" s="184"/>
      <c r="ID78" s="184"/>
      <c r="IE78" s="184"/>
      <c r="IF78" s="184"/>
      <c r="IG78" s="184"/>
      <c r="IH78" s="184"/>
      <c r="II78" s="184"/>
      <c r="IJ78" s="184"/>
      <c r="IK78" s="184"/>
      <c r="IL78" s="184"/>
      <c r="IM78" s="184"/>
      <c r="IN78" s="184"/>
      <c r="IO78" s="184"/>
      <c r="IP78" s="184"/>
      <c r="IQ78" s="184"/>
      <c r="IR78" s="184"/>
      <c r="IS78" s="184"/>
      <c r="IT78" s="184"/>
      <c r="IU78" s="184"/>
      <c r="IV78" s="184"/>
    </row>
    <row r="79" spans="1:256" s="185" customFormat="1" ht="29.25" customHeight="1" x14ac:dyDescent="0.2">
      <c r="A79" s="331" t="s">
        <v>189</v>
      </c>
      <c r="B79" s="332" t="s">
        <v>162</v>
      </c>
      <c r="C79" s="332">
        <v>0</v>
      </c>
      <c r="D79" s="332">
        <v>0</v>
      </c>
      <c r="E79" s="332">
        <v>0</v>
      </c>
      <c r="F79" s="332">
        <v>0</v>
      </c>
      <c r="G79" s="332">
        <v>0</v>
      </c>
      <c r="H79" s="332">
        <v>0</v>
      </c>
      <c r="I79" s="332">
        <v>0</v>
      </c>
      <c r="J79" s="332">
        <v>0</v>
      </c>
      <c r="K79" s="332">
        <v>0</v>
      </c>
      <c r="L79" s="332">
        <v>0</v>
      </c>
      <c r="M79" s="332">
        <v>0</v>
      </c>
      <c r="N79" s="332">
        <v>0</v>
      </c>
      <c r="O79" s="332" t="s">
        <v>162</v>
      </c>
      <c r="P79" s="332">
        <v>0</v>
      </c>
      <c r="Q79" s="332">
        <v>0</v>
      </c>
      <c r="R79" s="332">
        <v>0</v>
      </c>
      <c r="S79" s="332">
        <v>0</v>
      </c>
      <c r="T79" s="332">
        <v>0</v>
      </c>
      <c r="U79" s="332">
        <v>0</v>
      </c>
      <c r="V79" s="332">
        <v>0</v>
      </c>
      <c r="W79" s="332">
        <v>0</v>
      </c>
      <c r="X79" s="332">
        <v>0</v>
      </c>
      <c r="Y79" s="332">
        <v>0</v>
      </c>
      <c r="Z79" s="332">
        <v>0</v>
      </c>
      <c r="AA79" s="332">
        <v>0</v>
      </c>
      <c r="AB79" s="332" t="s">
        <v>162</v>
      </c>
      <c r="AC79" s="332">
        <v>0</v>
      </c>
      <c r="AD79" s="332">
        <v>0</v>
      </c>
      <c r="AE79" s="332">
        <v>0</v>
      </c>
      <c r="AF79" s="332">
        <v>0</v>
      </c>
      <c r="AG79" s="332">
        <v>0</v>
      </c>
      <c r="AH79" s="332">
        <v>1</v>
      </c>
      <c r="AI79" s="333" t="s">
        <v>190</v>
      </c>
      <c r="AJ79" s="332">
        <v>1</v>
      </c>
      <c r="AK79" s="332">
        <v>0</v>
      </c>
      <c r="AL79" s="332">
        <v>0</v>
      </c>
      <c r="AM79" s="332">
        <v>1</v>
      </c>
      <c r="AN79" s="332">
        <v>1</v>
      </c>
      <c r="AO79" s="332" t="s">
        <v>56</v>
      </c>
      <c r="AP79" s="332" t="str">
        <f t="shared" ref="AP79:BA79" si="55">AP41</f>
        <v>≥ 95%</v>
      </c>
      <c r="AQ79" s="332">
        <f t="shared" si="55"/>
        <v>1</v>
      </c>
      <c r="AR79" s="332" t="str">
        <f t="shared" si="55"/>
        <v>N/A</v>
      </c>
      <c r="AS79" s="332">
        <f t="shared" si="55"/>
        <v>1</v>
      </c>
      <c r="AT79" s="332">
        <f t="shared" si="55"/>
        <v>1</v>
      </c>
      <c r="AU79" s="332">
        <f t="shared" si="55"/>
        <v>0</v>
      </c>
      <c r="AV79" s="332">
        <f t="shared" si="55"/>
        <v>0</v>
      </c>
      <c r="AW79" s="332">
        <f t="shared" si="55"/>
        <v>1</v>
      </c>
      <c r="AX79" s="332">
        <f t="shared" si="55"/>
        <v>1</v>
      </c>
      <c r="AY79" s="332">
        <f t="shared" si="55"/>
        <v>1</v>
      </c>
      <c r="AZ79" s="332" t="str">
        <f t="shared" si="55"/>
        <v>N/A</v>
      </c>
      <c r="BA79" s="332" t="str">
        <f t="shared" si="55"/>
        <v>N/A</v>
      </c>
      <c r="BB79" s="335" t="s">
        <v>184</v>
      </c>
      <c r="BC79" s="332" t="str">
        <f>BC35</f>
        <v>&lt; 25%</v>
      </c>
      <c r="BD79" s="332">
        <f>BD35</f>
        <v>0</v>
      </c>
      <c r="BE79" s="332">
        <f>BE35</f>
        <v>0</v>
      </c>
      <c r="BF79" s="332">
        <f t="shared" ref="BF79:BR79" si="56">BF35</f>
        <v>0</v>
      </c>
      <c r="BG79" s="332">
        <f t="shared" si="56"/>
        <v>0</v>
      </c>
      <c r="BH79" s="332">
        <f t="shared" si="56"/>
        <v>0</v>
      </c>
      <c r="BI79" s="332">
        <f t="shared" si="56"/>
        <v>0</v>
      </c>
      <c r="BJ79" s="332">
        <f t="shared" si="56"/>
        <v>0</v>
      </c>
      <c r="BK79" s="332">
        <f t="shared" si="56"/>
        <v>0</v>
      </c>
      <c r="BL79" s="332">
        <f t="shared" si="56"/>
        <v>0</v>
      </c>
      <c r="BM79" s="332">
        <f t="shared" si="56"/>
        <v>0</v>
      </c>
      <c r="BN79" s="332">
        <f t="shared" si="56"/>
        <v>0</v>
      </c>
      <c r="BO79" s="332">
        <f t="shared" si="56"/>
        <v>5.4999999999999997E-3</v>
      </c>
      <c r="BP79" s="332">
        <f t="shared" si="56"/>
        <v>0</v>
      </c>
      <c r="BQ79" s="332">
        <f t="shared" si="56"/>
        <v>1.3599999999999999E-2</v>
      </c>
      <c r="BR79" s="332">
        <f t="shared" si="56"/>
        <v>6.4000000000000003E-3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184"/>
      <c r="CD79" s="184"/>
      <c r="CE79" s="184"/>
      <c r="CF79" s="184"/>
      <c r="CG79" s="184"/>
      <c r="CH79" s="184"/>
      <c r="CI79" s="184"/>
      <c r="CJ79" s="184"/>
      <c r="CK79" s="184"/>
      <c r="CL79" s="184"/>
      <c r="CM79" s="184"/>
      <c r="CN79" s="184"/>
      <c r="CO79" s="184"/>
      <c r="CP79" s="184"/>
      <c r="CQ79" s="184"/>
      <c r="CR79" s="184"/>
      <c r="CS79" s="184"/>
      <c r="CT79" s="184"/>
      <c r="CU79" s="184"/>
      <c r="CV79" s="184"/>
      <c r="CW79" s="184"/>
      <c r="CX79" s="184"/>
      <c r="CY79" s="184"/>
      <c r="CZ79" s="184"/>
      <c r="DA79" s="184"/>
      <c r="DB79" s="184"/>
      <c r="DC79" s="184"/>
      <c r="DD79" s="184"/>
      <c r="DE79" s="184"/>
      <c r="DF79" s="184"/>
      <c r="DG79" s="184"/>
      <c r="DH79" s="184"/>
      <c r="DI79" s="184"/>
      <c r="DJ79" s="184"/>
      <c r="DK79" s="184"/>
      <c r="DL79" s="184"/>
      <c r="DM79" s="184"/>
      <c r="DN79" s="184"/>
      <c r="DO79" s="184"/>
      <c r="DP79" s="184"/>
      <c r="DQ79" s="184"/>
      <c r="DR79" s="184"/>
      <c r="DS79" s="184"/>
      <c r="DT79" s="184"/>
      <c r="DU79" s="184"/>
      <c r="DV79" s="184"/>
      <c r="DW79" s="184"/>
      <c r="DX79" s="184"/>
      <c r="DY79" s="184"/>
      <c r="DZ79" s="184"/>
      <c r="EA79" s="184"/>
      <c r="EB79" s="184"/>
      <c r="EC79" s="184"/>
      <c r="ED79" s="184"/>
      <c r="EE79" s="184"/>
      <c r="EF79" s="184"/>
      <c r="EG79" s="184"/>
      <c r="EH79" s="184"/>
      <c r="EI79" s="184"/>
      <c r="EJ79" s="184"/>
      <c r="EK79" s="184"/>
      <c r="EL79" s="184"/>
      <c r="EM79" s="184"/>
      <c r="EN79" s="184"/>
      <c r="EO79" s="184"/>
      <c r="EP79" s="184"/>
      <c r="EQ79" s="184"/>
      <c r="ER79" s="184"/>
      <c r="ES79" s="184"/>
      <c r="ET79" s="184"/>
      <c r="EU79" s="184"/>
      <c r="EV79" s="184"/>
      <c r="EW79" s="184"/>
      <c r="EX79" s="184"/>
      <c r="EY79" s="184"/>
      <c r="EZ79" s="184"/>
      <c r="FA79" s="184"/>
      <c r="FB79" s="184"/>
      <c r="FC79" s="184"/>
      <c r="FD79" s="184"/>
      <c r="FE79" s="184"/>
      <c r="FF79" s="184"/>
      <c r="FG79" s="184"/>
      <c r="FH79" s="184"/>
      <c r="FI79" s="184"/>
      <c r="FJ79" s="184"/>
      <c r="FK79" s="184"/>
      <c r="FL79" s="184"/>
      <c r="FM79" s="184"/>
      <c r="FN79" s="184"/>
      <c r="FO79" s="184"/>
      <c r="FP79" s="184"/>
      <c r="FQ79" s="184"/>
      <c r="FR79" s="184"/>
      <c r="FS79" s="184"/>
      <c r="FT79" s="184"/>
      <c r="FU79" s="184"/>
      <c r="FV79" s="184"/>
      <c r="FW79" s="184"/>
      <c r="FX79" s="184"/>
      <c r="FY79" s="184"/>
      <c r="FZ79" s="184"/>
      <c r="GA79" s="184"/>
      <c r="GB79" s="184"/>
      <c r="GC79" s="184"/>
      <c r="GD79" s="184"/>
      <c r="GE79" s="184"/>
      <c r="GF79" s="184"/>
      <c r="GG79" s="184"/>
      <c r="GH79" s="184"/>
      <c r="GI79" s="184"/>
      <c r="GJ79" s="184"/>
      <c r="GK79" s="184"/>
      <c r="GL79" s="184"/>
      <c r="GM79" s="184"/>
      <c r="GN79" s="184"/>
      <c r="GO79" s="184"/>
      <c r="GP79" s="184"/>
      <c r="GQ79" s="184"/>
      <c r="GR79" s="184"/>
      <c r="GS79" s="184"/>
      <c r="GT79" s="184"/>
      <c r="GU79" s="184"/>
      <c r="GV79" s="184"/>
      <c r="GW79" s="184"/>
      <c r="GX79" s="184"/>
      <c r="GY79" s="184"/>
      <c r="GZ79" s="184"/>
      <c r="HA79" s="184"/>
      <c r="HB79" s="184"/>
      <c r="HC79" s="184"/>
      <c r="HD79" s="184"/>
      <c r="HE79" s="184"/>
      <c r="HF79" s="184"/>
      <c r="HG79" s="184"/>
      <c r="HH79" s="184"/>
      <c r="HI79" s="184"/>
      <c r="HJ79" s="184"/>
      <c r="HK79" s="184"/>
      <c r="HL79" s="184"/>
      <c r="HM79" s="184"/>
      <c r="HN79" s="184"/>
      <c r="HO79" s="184"/>
      <c r="HP79" s="184"/>
      <c r="HQ79" s="184"/>
      <c r="HR79" s="184"/>
      <c r="HS79" s="184"/>
      <c r="HT79" s="184"/>
      <c r="HU79" s="184"/>
      <c r="HV79" s="184"/>
      <c r="HW79" s="184"/>
      <c r="HX79" s="184"/>
      <c r="HY79" s="184"/>
      <c r="HZ79" s="184"/>
      <c r="IA79" s="184"/>
      <c r="IB79" s="184"/>
      <c r="IC79" s="184"/>
      <c r="ID79" s="184"/>
      <c r="IE79" s="184"/>
      <c r="IF79" s="184"/>
      <c r="IG79" s="184"/>
      <c r="IH79" s="184"/>
      <c r="II79" s="184"/>
      <c r="IJ79" s="184"/>
      <c r="IK79" s="184"/>
      <c r="IL79" s="184"/>
      <c r="IM79" s="184"/>
      <c r="IN79" s="184"/>
      <c r="IO79" s="184"/>
      <c r="IP79" s="184"/>
      <c r="IQ79" s="184"/>
      <c r="IR79" s="184"/>
      <c r="IS79" s="184"/>
      <c r="IT79" s="184"/>
      <c r="IU79" s="184"/>
      <c r="IV79" s="184"/>
    </row>
    <row r="80" spans="1:256" s="193" customFormat="1" ht="21.75" customHeight="1" x14ac:dyDescent="0.2">
      <c r="A80" s="336" t="s">
        <v>193</v>
      </c>
      <c r="B80" s="337" t="s">
        <v>162</v>
      </c>
      <c r="C80" s="337">
        <v>0</v>
      </c>
      <c r="D80" s="337">
        <v>0</v>
      </c>
      <c r="E80" s="337">
        <v>0</v>
      </c>
      <c r="F80" s="337">
        <v>0</v>
      </c>
      <c r="G80" s="337">
        <v>0</v>
      </c>
      <c r="H80" s="337">
        <v>0</v>
      </c>
      <c r="I80" s="337">
        <v>0</v>
      </c>
      <c r="J80" s="337">
        <v>0</v>
      </c>
      <c r="K80" s="337">
        <v>0</v>
      </c>
      <c r="L80" s="337">
        <v>0</v>
      </c>
      <c r="M80" s="337">
        <v>0</v>
      </c>
      <c r="N80" s="337">
        <v>0</v>
      </c>
      <c r="O80" s="337" t="s">
        <v>162</v>
      </c>
      <c r="P80" s="337">
        <v>0</v>
      </c>
      <c r="Q80" s="337">
        <v>0</v>
      </c>
      <c r="R80" s="337">
        <v>0</v>
      </c>
      <c r="S80" s="337">
        <v>0</v>
      </c>
      <c r="T80" s="337">
        <v>0</v>
      </c>
      <c r="U80" s="337">
        <v>0</v>
      </c>
      <c r="V80" s="337">
        <v>0</v>
      </c>
      <c r="W80" s="337">
        <v>0</v>
      </c>
      <c r="X80" s="337">
        <v>0</v>
      </c>
      <c r="Y80" s="337">
        <v>0</v>
      </c>
      <c r="Z80" s="337">
        <v>0</v>
      </c>
      <c r="AA80" s="337">
        <v>0</v>
      </c>
      <c r="AB80" s="337" t="s">
        <v>162</v>
      </c>
      <c r="AC80" s="337">
        <v>0</v>
      </c>
      <c r="AD80" s="337">
        <v>0</v>
      </c>
      <c r="AE80" s="337">
        <v>0</v>
      </c>
      <c r="AF80" s="337">
        <v>0</v>
      </c>
      <c r="AG80" s="337">
        <v>0</v>
      </c>
      <c r="AH80" s="337">
        <v>1.0416666666666667</v>
      </c>
      <c r="AI80" s="338">
        <v>1</v>
      </c>
      <c r="AJ80" s="337">
        <v>1.55</v>
      </c>
      <c r="AK80" s="337">
        <v>1.875</v>
      </c>
      <c r="AL80" s="337">
        <v>1.4824999999999999</v>
      </c>
      <c r="AM80" s="337">
        <v>1.4</v>
      </c>
      <c r="AN80" s="337">
        <v>1.53</v>
      </c>
      <c r="AO80" s="337">
        <v>1.77</v>
      </c>
      <c r="AP80" s="337">
        <f t="shared" ref="AP80:BA80" si="57">AP44</f>
        <v>1</v>
      </c>
      <c r="AQ80" s="337">
        <f t="shared" si="57"/>
        <v>1.58</v>
      </c>
      <c r="AR80" s="337">
        <f t="shared" si="57"/>
        <v>1.51</v>
      </c>
      <c r="AS80" s="337">
        <f t="shared" si="57"/>
        <v>1.75</v>
      </c>
      <c r="AT80" s="337">
        <f t="shared" si="57"/>
        <v>1.8</v>
      </c>
      <c r="AU80" s="337">
        <f t="shared" si="57"/>
        <v>1.6</v>
      </c>
      <c r="AV80" s="337">
        <f t="shared" si="57"/>
        <v>1.2945</v>
      </c>
      <c r="AW80" s="337">
        <f t="shared" si="57"/>
        <v>1.59</v>
      </c>
      <c r="AX80" s="337">
        <f t="shared" si="57"/>
        <v>1.5</v>
      </c>
      <c r="AY80" s="337">
        <f t="shared" si="57"/>
        <v>1.55</v>
      </c>
      <c r="AZ80" s="337">
        <f t="shared" si="57"/>
        <v>1.3080895008605853</v>
      </c>
      <c r="BA80" s="337">
        <f t="shared" si="57"/>
        <v>1.1833333333333333</v>
      </c>
      <c r="BB80" s="339" t="s">
        <v>193</v>
      </c>
      <c r="BC80" s="56">
        <f>BC44</f>
        <v>1</v>
      </c>
      <c r="BD80" s="56">
        <f>BD44</f>
        <v>1.0662358642972536</v>
      </c>
      <c r="BE80" s="56">
        <f>BE44</f>
        <v>1.1833333333333333</v>
      </c>
      <c r="BF80" s="56">
        <f t="shared" ref="BF80:BR80" si="58">BF44</f>
        <v>1.1727272727272726</v>
      </c>
      <c r="BG80" s="56">
        <f t="shared" si="58"/>
        <v>1.2654545454545454</v>
      </c>
      <c r="BH80" s="56">
        <f t="shared" si="58"/>
        <v>1.26</v>
      </c>
      <c r="BI80" s="56">
        <f t="shared" si="58"/>
        <v>1.4830000000000001</v>
      </c>
      <c r="BJ80" s="56">
        <f t="shared" si="58"/>
        <v>1.48</v>
      </c>
      <c r="BK80" s="56">
        <f t="shared" si="58"/>
        <v>1.6</v>
      </c>
      <c r="BL80" s="56">
        <f t="shared" si="58"/>
        <v>1.7294736842105263</v>
      </c>
      <c r="BM80" s="56">
        <f t="shared" si="58"/>
        <v>1.7294736842105263</v>
      </c>
      <c r="BN80" s="56">
        <f t="shared" si="58"/>
        <v>1</v>
      </c>
      <c r="BO80" s="56">
        <f t="shared" si="58"/>
        <v>1.3863157894736842</v>
      </c>
      <c r="BP80" s="56">
        <f t="shared" si="58"/>
        <v>1.5105263157894737</v>
      </c>
      <c r="BQ80" s="56">
        <f t="shared" si="58"/>
        <v>1.6631578947368422</v>
      </c>
      <c r="BR80" s="56">
        <f t="shared" si="58"/>
        <v>1.5049999999999999</v>
      </c>
      <c r="BS80" s="192"/>
      <c r="BT80" s="192"/>
      <c r="BU80" s="192"/>
      <c r="BV80" s="192"/>
      <c r="BW80" s="192"/>
      <c r="BX80" s="192"/>
      <c r="BY80" s="192"/>
      <c r="BZ80" s="192"/>
      <c r="CA80" s="192"/>
      <c r="CB80" s="192"/>
      <c r="CC80" s="192"/>
      <c r="CD80" s="192"/>
      <c r="CE80" s="192"/>
      <c r="CF80" s="192"/>
      <c r="CG80" s="192"/>
      <c r="CH80" s="192"/>
      <c r="CI80" s="192"/>
      <c r="CJ80" s="192"/>
      <c r="CK80" s="192"/>
      <c r="CL80" s="192"/>
      <c r="CM80" s="192"/>
      <c r="CN80" s="192"/>
      <c r="CO80" s="192"/>
      <c r="CP80" s="192"/>
      <c r="CQ80" s="192"/>
      <c r="CR80" s="192"/>
      <c r="CS80" s="192"/>
      <c r="CT80" s="192"/>
      <c r="CU80" s="192"/>
      <c r="CV80" s="192"/>
      <c r="CW80" s="192"/>
      <c r="CX80" s="192"/>
      <c r="CY80" s="192"/>
      <c r="CZ80" s="192"/>
      <c r="DA80" s="192"/>
      <c r="DB80" s="192"/>
      <c r="DC80" s="192"/>
      <c r="DD80" s="192"/>
      <c r="DE80" s="192"/>
      <c r="DF80" s="192"/>
      <c r="DG80" s="192"/>
      <c r="DH80" s="192"/>
      <c r="DI80" s="192"/>
      <c r="DJ80" s="192"/>
      <c r="DK80" s="192"/>
      <c r="DL80" s="192"/>
      <c r="DM80" s="192"/>
      <c r="DN80" s="192"/>
      <c r="DO80" s="192"/>
      <c r="DP80" s="192"/>
      <c r="DQ80" s="192"/>
      <c r="DR80" s="192"/>
      <c r="DS80" s="192"/>
      <c r="DT80" s="192"/>
      <c r="DU80" s="192"/>
      <c r="DV80" s="192"/>
      <c r="DW80" s="192"/>
      <c r="DX80" s="192"/>
      <c r="DY80" s="192"/>
      <c r="DZ80" s="192"/>
      <c r="EA80" s="192"/>
      <c r="EB80" s="192"/>
      <c r="EC80" s="192"/>
      <c r="ED80" s="192"/>
      <c r="EE80" s="192"/>
      <c r="EF80" s="192"/>
      <c r="EG80" s="192"/>
      <c r="EH80" s="192"/>
      <c r="EI80" s="192"/>
      <c r="EJ80" s="192"/>
      <c r="EK80" s="192"/>
      <c r="EL80" s="192"/>
      <c r="EM80" s="192"/>
      <c r="EN80" s="192"/>
      <c r="EO80" s="192"/>
      <c r="EP80" s="192"/>
      <c r="EQ80" s="192"/>
      <c r="ER80" s="192"/>
      <c r="ES80" s="192"/>
      <c r="ET80" s="192"/>
      <c r="EU80" s="192"/>
      <c r="EV80" s="192"/>
      <c r="EW80" s="192"/>
      <c r="EX80" s="192"/>
      <c r="EY80" s="192"/>
      <c r="EZ80" s="192"/>
      <c r="FA80" s="192"/>
      <c r="FB80" s="192"/>
      <c r="FC80" s="192"/>
      <c r="FD80" s="192"/>
      <c r="FE80" s="192"/>
      <c r="FF80" s="192"/>
      <c r="FG80" s="192"/>
      <c r="FH80" s="192"/>
      <c r="FI80" s="192"/>
      <c r="FJ80" s="192"/>
      <c r="FK80" s="192"/>
      <c r="FL80" s="192"/>
      <c r="FM80" s="192"/>
      <c r="FN80" s="192"/>
      <c r="FO80" s="192"/>
      <c r="FP80" s="192"/>
      <c r="FQ80" s="192"/>
      <c r="FR80" s="192"/>
      <c r="FS80" s="192"/>
      <c r="FT80" s="192"/>
      <c r="FU80" s="192"/>
      <c r="FV80" s="192"/>
      <c r="FW80" s="192"/>
      <c r="FX80" s="192"/>
      <c r="FY80" s="192"/>
      <c r="FZ80" s="192"/>
      <c r="GA80" s="192"/>
      <c r="GB80" s="192"/>
      <c r="GC80" s="192"/>
      <c r="GD80" s="192"/>
      <c r="GE80" s="192"/>
      <c r="GF80" s="192"/>
      <c r="GG80" s="192"/>
      <c r="GH80" s="192"/>
      <c r="GI80" s="192"/>
      <c r="GJ80" s="192"/>
      <c r="GK80" s="192"/>
      <c r="GL80" s="192"/>
      <c r="GM80" s="192"/>
      <c r="GN80" s="192"/>
      <c r="GO80" s="192"/>
      <c r="GP80" s="192"/>
      <c r="GQ80" s="192"/>
      <c r="GR80" s="192"/>
      <c r="GS80" s="192"/>
      <c r="GT80" s="192"/>
      <c r="GU80" s="192"/>
      <c r="GV80" s="192"/>
      <c r="GW80" s="192"/>
      <c r="GX80" s="192"/>
      <c r="GY80" s="192"/>
      <c r="GZ80" s="192"/>
      <c r="HA80" s="192"/>
      <c r="HB80" s="192"/>
      <c r="HC80" s="192"/>
      <c r="HD80" s="192"/>
      <c r="HE80" s="192"/>
      <c r="HF80" s="192"/>
      <c r="HG80" s="192"/>
      <c r="HH80" s="192"/>
      <c r="HI80" s="192"/>
      <c r="HJ80" s="192"/>
      <c r="HK80" s="192"/>
      <c r="HL80" s="192"/>
      <c r="HM80" s="192"/>
      <c r="HN80" s="192"/>
      <c r="HO80" s="192"/>
      <c r="HP80" s="192"/>
      <c r="HQ80" s="192"/>
      <c r="HR80" s="192"/>
      <c r="HS80" s="192"/>
      <c r="HT80" s="192"/>
      <c r="HU80" s="192"/>
      <c r="HV80" s="192"/>
      <c r="HW80" s="192"/>
      <c r="HX80" s="192"/>
      <c r="HY80" s="192"/>
      <c r="HZ80" s="192"/>
      <c r="IA80" s="192"/>
      <c r="IB80" s="192"/>
      <c r="IC80" s="192"/>
      <c r="ID80" s="192"/>
      <c r="IE80" s="192"/>
      <c r="IF80" s="192"/>
      <c r="IG80" s="192"/>
      <c r="IH80" s="192"/>
      <c r="II80" s="192"/>
      <c r="IJ80" s="192"/>
      <c r="IK80" s="192"/>
      <c r="IL80" s="192"/>
      <c r="IM80" s="192"/>
      <c r="IN80" s="192"/>
      <c r="IO80" s="192"/>
      <c r="IP80" s="192"/>
      <c r="IQ80" s="192"/>
      <c r="IR80" s="192"/>
      <c r="IS80" s="192"/>
      <c r="IT80" s="192"/>
      <c r="IU80" s="192"/>
      <c r="IV80" s="192"/>
    </row>
    <row r="81" spans="1:256" s="185" customFormat="1" ht="30" customHeight="1" x14ac:dyDescent="0.2">
      <c r="A81" s="331" t="s">
        <v>196</v>
      </c>
      <c r="B81" s="332" t="s">
        <v>162</v>
      </c>
      <c r="C81" s="332">
        <v>0</v>
      </c>
      <c r="D81" s="332">
        <v>0</v>
      </c>
      <c r="E81" s="332">
        <v>0</v>
      </c>
      <c r="F81" s="332">
        <v>0</v>
      </c>
      <c r="G81" s="332">
        <v>0</v>
      </c>
      <c r="H81" s="332">
        <v>0</v>
      </c>
      <c r="I81" s="332">
        <v>0</v>
      </c>
      <c r="J81" s="332">
        <v>0</v>
      </c>
      <c r="K81" s="332">
        <v>0</v>
      </c>
      <c r="L81" s="332">
        <v>0</v>
      </c>
      <c r="M81" s="332">
        <v>0</v>
      </c>
      <c r="N81" s="332">
        <v>0</v>
      </c>
      <c r="O81" s="332" t="s">
        <v>162</v>
      </c>
      <c r="P81" s="332">
        <v>0</v>
      </c>
      <c r="Q81" s="332">
        <v>0</v>
      </c>
      <c r="R81" s="332">
        <v>0</v>
      </c>
      <c r="S81" s="332">
        <v>0</v>
      </c>
      <c r="T81" s="332">
        <v>0</v>
      </c>
      <c r="U81" s="332">
        <v>0</v>
      </c>
      <c r="V81" s="332">
        <v>0</v>
      </c>
      <c r="W81" s="332">
        <v>0</v>
      </c>
      <c r="X81" s="332">
        <v>0</v>
      </c>
      <c r="Y81" s="332">
        <v>0</v>
      </c>
      <c r="Z81" s="332">
        <v>0</v>
      </c>
      <c r="AA81" s="332">
        <v>0</v>
      </c>
      <c r="AB81" s="332" t="s">
        <v>162</v>
      </c>
      <c r="AC81" s="332">
        <v>0</v>
      </c>
      <c r="AD81" s="332">
        <v>0</v>
      </c>
      <c r="AE81" s="332">
        <v>0</v>
      </c>
      <c r="AF81" s="332">
        <v>0</v>
      </c>
      <c r="AG81" s="332">
        <v>0</v>
      </c>
      <c r="AH81" s="332">
        <v>0.99119127516778527</v>
      </c>
      <c r="AI81" s="333" t="s">
        <v>197</v>
      </c>
      <c r="AJ81" s="332">
        <v>1</v>
      </c>
      <c r="AK81" s="332">
        <v>1</v>
      </c>
      <c r="AL81" s="332">
        <v>1</v>
      </c>
      <c r="AM81" s="332">
        <v>1</v>
      </c>
      <c r="AN81" s="332">
        <v>1</v>
      </c>
      <c r="AO81" s="332">
        <v>1</v>
      </c>
      <c r="AP81" s="332" t="str">
        <f t="shared" ref="AP81:BA81" si="59">AP47</f>
        <v>≥ 70%</v>
      </c>
      <c r="AQ81" s="332">
        <f t="shared" si="59"/>
        <v>1</v>
      </c>
      <c r="AR81" s="332">
        <f t="shared" si="59"/>
        <v>1</v>
      </c>
      <c r="AS81" s="332">
        <f t="shared" si="59"/>
        <v>1</v>
      </c>
      <c r="AT81" s="332">
        <f t="shared" si="59"/>
        <v>1</v>
      </c>
      <c r="AU81" s="332">
        <f t="shared" si="59"/>
        <v>1</v>
      </c>
      <c r="AV81" s="332">
        <f t="shared" si="59"/>
        <v>1</v>
      </c>
      <c r="AW81" s="332">
        <f t="shared" si="59"/>
        <v>1</v>
      </c>
      <c r="AX81" s="332">
        <f t="shared" si="59"/>
        <v>1</v>
      </c>
      <c r="AY81" s="332">
        <f t="shared" si="59"/>
        <v>1</v>
      </c>
      <c r="AZ81" s="332">
        <f t="shared" si="59"/>
        <v>1</v>
      </c>
      <c r="BA81" s="332">
        <f t="shared" si="59"/>
        <v>1</v>
      </c>
      <c r="BB81" s="335" t="s">
        <v>196</v>
      </c>
      <c r="BC81" s="332" t="str">
        <f>BC47</f>
        <v>≥ 70%</v>
      </c>
      <c r="BD81" s="332">
        <f>BD47</f>
        <v>1</v>
      </c>
      <c r="BE81" s="332">
        <f>BE47</f>
        <v>1</v>
      </c>
      <c r="BF81" s="332">
        <f t="shared" ref="BF81:BR81" si="60">BF47</f>
        <v>1</v>
      </c>
      <c r="BG81" s="332">
        <f t="shared" si="60"/>
        <v>1</v>
      </c>
      <c r="BH81" s="332">
        <f t="shared" si="60"/>
        <v>1</v>
      </c>
      <c r="BI81" s="332">
        <f t="shared" si="60"/>
        <v>1</v>
      </c>
      <c r="BJ81" s="332">
        <f t="shared" si="60"/>
        <v>1</v>
      </c>
      <c r="BK81" s="332">
        <f t="shared" si="60"/>
        <v>1</v>
      </c>
      <c r="BL81" s="332">
        <f t="shared" si="60"/>
        <v>1</v>
      </c>
      <c r="BM81" s="332">
        <f t="shared" si="60"/>
        <v>1</v>
      </c>
      <c r="BN81" s="332">
        <f t="shared" si="60"/>
        <v>1</v>
      </c>
      <c r="BO81" s="332">
        <f t="shared" si="60"/>
        <v>1</v>
      </c>
      <c r="BP81" s="332">
        <f t="shared" si="60"/>
        <v>1</v>
      </c>
      <c r="BQ81" s="332">
        <f t="shared" si="60"/>
        <v>1</v>
      </c>
      <c r="BR81" s="332">
        <f t="shared" si="60"/>
        <v>1</v>
      </c>
      <c r="BS81" s="184"/>
      <c r="BT81" s="184"/>
      <c r="BU81" s="184"/>
      <c r="BV81" s="184"/>
      <c r="BW81" s="184"/>
      <c r="BX81" s="184"/>
      <c r="BY81" s="184"/>
      <c r="BZ81" s="184"/>
      <c r="CA81" s="184"/>
      <c r="CB81" s="184"/>
      <c r="CC81" s="184"/>
      <c r="CD81" s="184"/>
      <c r="CE81" s="184"/>
      <c r="CF81" s="184"/>
      <c r="CG81" s="184"/>
      <c r="CH81" s="184"/>
      <c r="CI81" s="184"/>
      <c r="CJ81" s="184"/>
      <c r="CK81" s="184"/>
      <c r="CL81" s="184"/>
      <c r="CM81" s="184"/>
      <c r="CN81" s="184"/>
      <c r="CO81" s="184"/>
      <c r="CP81" s="184"/>
      <c r="CQ81" s="184"/>
      <c r="CR81" s="184"/>
      <c r="CS81" s="184"/>
      <c r="CT81" s="184"/>
      <c r="CU81" s="184"/>
      <c r="CV81" s="184"/>
      <c r="CW81" s="184"/>
      <c r="CX81" s="184"/>
      <c r="CY81" s="184"/>
      <c r="CZ81" s="184"/>
      <c r="DA81" s="184"/>
      <c r="DB81" s="184"/>
      <c r="DC81" s="184"/>
      <c r="DD81" s="184"/>
      <c r="DE81" s="184"/>
      <c r="DF81" s="184"/>
      <c r="DG81" s="184"/>
      <c r="DH81" s="184"/>
      <c r="DI81" s="184"/>
      <c r="DJ81" s="184"/>
      <c r="DK81" s="184"/>
      <c r="DL81" s="184"/>
      <c r="DM81" s="184"/>
      <c r="DN81" s="184"/>
      <c r="DO81" s="184"/>
      <c r="DP81" s="184"/>
      <c r="DQ81" s="184"/>
      <c r="DR81" s="184"/>
      <c r="DS81" s="184"/>
      <c r="DT81" s="184"/>
      <c r="DU81" s="184"/>
      <c r="DV81" s="184"/>
      <c r="DW81" s="184"/>
      <c r="DX81" s="184"/>
      <c r="DY81" s="184"/>
      <c r="DZ81" s="184"/>
      <c r="EA81" s="184"/>
      <c r="EB81" s="184"/>
      <c r="EC81" s="184"/>
      <c r="ED81" s="184"/>
      <c r="EE81" s="184"/>
      <c r="EF81" s="184"/>
      <c r="EG81" s="184"/>
      <c r="EH81" s="184"/>
      <c r="EI81" s="184"/>
      <c r="EJ81" s="184"/>
      <c r="EK81" s="184"/>
      <c r="EL81" s="184"/>
      <c r="EM81" s="184"/>
      <c r="EN81" s="184"/>
      <c r="EO81" s="184"/>
      <c r="EP81" s="184"/>
      <c r="EQ81" s="184"/>
      <c r="ER81" s="184"/>
      <c r="ES81" s="184"/>
      <c r="ET81" s="184"/>
      <c r="EU81" s="184"/>
      <c r="EV81" s="184"/>
      <c r="EW81" s="184"/>
      <c r="EX81" s="184"/>
      <c r="EY81" s="184"/>
      <c r="EZ81" s="184"/>
      <c r="FA81" s="184"/>
      <c r="FB81" s="184"/>
      <c r="FC81" s="184"/>
      <c r="FD81" s="184"/>
      <c r="FE81" s="184"/>
      <c r="FF81" s="184"/>
      <c r="FG81" s="184"/>
      <c r="FH81" s="184"/>
      <c r="FI81" s="184"/>
      <c r="FJ81" s="184"/>
      <c r="FK81" s="184"/>
      <c r="FL81" s="184"/>
      <c r="FM81" s="184"/>
      <c r="FN81" s="184"/>
      <c r="FO81" s="184"/>
      <c r="FP81" s="184"/>
      <c r="FQ81" s="184"/>
      <c r="FR81" s="184"/>
      <c r="FS81" s="184"/>
      <c r="FT81" s="184"/>
      <c r="FU81" s="184"/>
      <c r="FV81" s="184"/>
      <c r="FW81" s="184"/>
      <c r="FX81" s="184"/>
      <c r="FY81" s="184"/>
      <c r="FZ81" s="184"/>
      <c r="GA81" s="184"/>
      <c r="GB81" s="184"/>
      <c r="GC81" s="184"/>
      <c r="GD81" s="184"/>
      <c r="GE81" s="184"/>
      <c r="GF81" s="184"/>
      <c r="GG81" s="184"/>
      <c r="GH81" s="184"/>
      <c r="GI81" s="184"/>
      <c r="GJ81" s="184"/>
      <c r="GK81" s="184"/>
      <c r="GL81" s="184"/>
      <c r="GM81" s="184"/>
      <c r="GN81" s="184"/>
      <c r="GO81" s="184"/>
      <c r="GP81" s="184"/>
      <c r="GQ81" s="184"/>
      <c r="GR81" s="184"/>
      <c r="GS81" s="184"/>
      <c r="GT81" s="184"/>
      <c r="GU81" s="184"/>
      <c r="GV81" s="184"/>
      <c r="GW81" s="184"/>
      <c r="GX81" s="184"/>
      <c r="GY81" s="184"/>
      <c r="GZ81" s="184"/>
      <c r="HA81" s="184"/>
      <c r="HB81" s="184"/>
      <c r="HC81" s="184"/>
      <c r="HD81" s="184"/>
      <c r="HE81" s="184"/>
      <c r="HF81" s="184"/>
      <c r="HG81" s="184"/>
      <c r="HH81" s="184"/>
      <c r="HI81" s="184"/>
      <c r="HJ81" s="184"/>
      <c r="HK81" s="184"/>
      <c r="HL81" s="184"/>
      <c r="HM81" s="184"/>
      <c r="HN81" s="184"/>
      <c r="HO81" s="184"/>
      <c r="HP81" s="184"/>
      <c r="HQ81" s="184"/>
      <c r="HR81" s="184"/>
      <c r="HS81" s="184"/>
      <c r="HT81" s="184"/>
      <c r="HU81" s="184"/>
      <c r="HV81" s="184"/>
      <c r="HW81" s="184"/>
      <c r="HX81" s="184"/>
      <c r="HY81" s="184"/>
      <c r="HZ81" s="184"/>
      <c r="IA81" s="184"/>
      <c r="IB81" s="184"/>
      <c r="IC81" s="184"/>
      <c r="ID81" s="184"/>
      <c r="IE81" s="184"/>
      <c r="IF81" s="184"/>
      <c r="IG81" s="184"/>
      <c r="IH81" s="184"/>
      <c r="II81" s="184"/>
      <c r="IJ81" s="184"/>
      <c r="IK81" s="184"/>
      <c r="IL81" s="184"/>
      <c r="IM81" s="184"/>
      <c r="IN81" s="184"/>
      <c r="IO81" s="184"/>
      <c r="IP81" s="184"/>
      <c r="IQ81" s="184"/>
      <c r="IR81" s="184"/>
      <c r="IS81" s="184"/>
      <c r="IT81" s="184"/>
      <c r="IU81" s="184"/>
      <c r="IV81" s="184"/>
    </row>
    <row r="82" spans="1:256" s="185" customFormat="1" ht="42.75" customHeight="1" x14ac:dyDescent="0.2">
      <c r="A82" s="331" t="s">
        <v>210</v>
      </c>
      <c r="B82" s="332" t="s">
        <v>162</v>
      </c>
      <c r="C82" s="332">
        <v>0</v>
      </c>
      <c r="D82" s="332">
        <v>0</v>
      </c>
      <c r="E82" s="332">
        <v>0</v>
      </c>
      <c r="F82" s="332">
        <v>0</v>
      </c>
      <c r="G82" s="332">
        <v>0</v>
      </c>
      <c r="H82" s="332">
        <v>0</v>
      </c>
      <c r="I82" s="332">
        <v>0</v>
      </c>
      <c r="J82" s="332">
        <v>0</v>
      </c>
      <c r="K82" s="332">
        <v>0</v>
      </c>
      <c r="L82" s="332">
        <v>0</v>
      </c>
      <c r="M82" s="332">
        <v>0</v>
      </c>
      <c r="N82" s="332">
        <v>0</v>
      </c>
      <c r="O82" s="332" t="s">
        <v>162</v>
      </c>
      <c r="P82" s="332">
        <v>0</v>
      </c>
      <c r="Q82" s="332">
        <v>0</v>
      </c>
      <c r="R82" s="332">
        <v>0</v>
      </c>
      <c r="S82" s="332">
        <v>0</v>
      </c>
      <c r="T82" s="332">
        <v>0</v>
      </c>
      <c r="U82" s="332">
        <v>0</v>
      </c>
      <c r="V82" s="332">
        <v>0</v>
      </c>
      <c r="W82" s="332">
        <v>0</v>
      </c>
      <c r="X82" s="332">
        <v>0</v>
      </c>
      <c r="Y82" s="332">
        <v>0</v>
      </c>
      <c r="Z82" s="332">
        <v>0</v>
      </c>
      <c r="AA82" s="332">
        <v>0</v>
      </c>
      <c r="AB82" s="332" t="s">
        <v>162</v>
      </c>
      <c r="AC82" s="332">
        <v>0</v>
      </c>
      <c r="AD82" s="332">
        <v>0</v>
      </c>
      <c r="AE82" s="332">
        <v>0</v>
      </c>
      <c r="AF82" s="332">
        <v>0</v>
      </c>
      <c r="AG82" s="332">
        <v>0</v>
      </c>
      <c r="AH82" s="332">
        <v>8.5579803166452718E-4</v>
      </c>
      <c r="AI82" s="333" t="s">
        <v>163</v>
      </c>
      <c r="AJ82" s="332">
        <v>1.5463120457708365E-3</v>
      </c>
      <c r="AK82" s="332">
        <v>1.3034033309196234E-3</v>
      </c>
      <c r="AL82" s="332">
        <v>9.4073377234242712E-4</v>
      </c>
      <c r="AM82" s="332">
        <v>7.8165711307972901E-4</v>
      </c>
      <c r="AN82" s="332">
        <v>1.0180707559175363E-3</v>
      </c>
      <c r="AO82" s="332">
        <v>3.6381275770070337E-4</v>
      </c>
      <c r="AP82" s="332" t="str">
        <f t="shared" ref="AP82:BA82" si="61">AP59</f>
        <v>&lt; 5%</v>
      </c>
      <c r="AQ82" s="332">
        <f t="shared" si="61"/>
        <v>6.4123116383456237E-4</v>
      </c>
      <c r="AR82" s="332">
        <f t="shared" si="61"/>
        <v>1.5809443507588533E-3</v>
      </c>
      <c r="AS82" s="332">
        <f t="shared" si="61"/>
        <v>1.4687163419171644E-3</v>
      </c>
      <c r="AT82" s="332">
        <f t="shared" si="61"/>
        <v>1.1695906432748538E-3</v>
      </c>
      <c r="AU82" s="332">
        <f t="shared" si="61"/>
        <v>1.4124293785310734E-3</v>
      </c>
      <c r="AV82" s="332">
        <f t="shared" si="61"/>
        <v>0</v>
      </c>
      <c r="AW82" s="332">
        <f t="shared" si="61"/>
        <v>3.6886757654002215E-4</v>
      </c>
      <c r="AX82" s="332">
        <f t="shared" si="61"/>
        <v>1.3429373702844585E-3</v>
      </c>
      <c r="AY82" s="332">
        <f t="shared" si="61"/>
        <v>6.9654051543998144E-4</v>
      </c>
      <c r="AZ82" s="343">
        <f t="shared" si="61"/>
        <v>0</v>
      </c>
      <c r="BA82" s="343">
        <f t="shared" si="61"/>
        <v>0</v>
      </c>
      <c r="BB82" s="335" t="s">
        <v>223</v>
      </c>
      <c r="BC82" s="332" t="str">
        <f>BC50</f>
        <v>≥ 80%</v>
      </c>
      <c r="BD82" s="332">
        <f>BD50</f>
        <v>1</v>
      </c>
      <c r="BE82" s="332">
        <f>BE50</f>
        <v>1</v>
      </c>
      <c r="BF82" s="332">
        <f t="shared" ref="BF82:BR82" si="62">BF50</f>
        <v>1</v>
      </c>
      <c r="BG82" s="332">
        <f t="shared" si="62"/>
        <v>1</v>
      </c>
      <c r="BH82" s="332">
        <f t="shared" si="62"/>
        <v>1</v>
      </c>
      <c r="BI82" s="332">
        <f t="shared" si="62"/>
        <v>1</v>
      </c>
      <c r="BJ82" s="332">
        <f t="shared" si="62"/>
        <v>1</v>
      </c>
      <c r="BK82" s="332">
        <f t="shared" si="62"/>
        <v>1</v>
      </c>
      <c r="BL82" s="332">
        <f t="shared" si="62"/>
        <v>1</v>
      </c>
      <c r="BM82" s="332">
        <f t="shared" si="62"/>
        <v>1</v>
      </c>
      <c r="BN82" s="332">
        <f t="shared" si="62"/>
        <v>1</v>
      </c>
      <c r="BO82" s="332">
        <f t="shared" si="62"/>
        <v>1</v>
      </c>
      <c r="BP82" s="332">
        <f t="shared" si="62"/>
        <v>1</v>
      </c>
      <c r="BQ82" s="332">
        <f t="shared" si="62"/>
        <v>1</v>
      </c>
      <c r="BR82" s="332">
        <f t="shared" si="62"/>
        <v>1</v>
      </c>
      <c r="BS82" s="184"/>
      <c r="BT82" s="184"/>
      <c r="BU82" s="184"/>
      <c r="BV82" s="184"/>
      <c r="BW82" s="184"/>
      <c r="BX82" s="184"/>
      <c r="BY82" s="184"/>
      <c r="BZ82" s="184"/>
      <c r="CA82" s="184"/>
      <c r="CB82" s="184"/>
      <c r="CC82" s="184"/>
      <c r="CD82" s="184"/>
      <c r="CE82" s="184"/>
      <c r="CF82" s="184"/>
      <c r="CG82" s="184"/>
      <c r="CH82" s="184"/>
      <c r="CI82" s="184"/>
      <c r="CJ82" s="184"/>
      <c r="CK82" s="184"/>
      <c r="CL82" s="184"/>
      <c r="CM82" s="184"/>
      <c r="CN82" s="184"/>
      <c r="CO82" s="184"/>
      <c r="CP82" s="184"/>
      <c r="CQ82" s="184"/>
      <c r="CR82" s="184"/>
      <c r="CS82" s="184"/>
      <c r="CT82" s="184"/>
      <c r="CU82" s="184"/>
      <c r="CV82" s="184"/>
      <c r="CW82" s="184"/>
      <c r="CX82" s="184"/>
      <c r="CY82" s="184"/>
      <c r="CZ82" s="184"/>
      <c r="DA82" s="184"/>
      <c r="DB82" s="184"/>
      <c r="DC82" s="184"/>
      <c r="DD82" s="184"/>
      <c r="DE82" s="184"/>
      <c r="DF82" s="184"/>
      <c r="DG82" s="184"/>
      <c r="DH82" s="184"/>
      <c r="DI82" s="184"/>
      <c r="DJ82" s="184"/>
      <c r="DK82" s="184"/>
      <c r="DL82" s="184"/>
      <c r="DM82" s="184"/>
      <c r="DN82" s="184"/>
      <c r="DO82" s="184"/>
      <c r="DP82" s="184"/>
      <c r="DQ82" s="184"/>
      <c r="DR82" s="184"/>
      <c r="DS82" s="184"/>
      <c r="DT82" s="184"/>
      <c r="DU82" s="184"/>
      <c r="DV82" s="184"/>
      <c r="DW82" s="184"/>
      <c r="DX82" s="184"/>
      <c r="DY82" s="184"/>
      <c r="DZ82" s="184"/>
      <c r="EA82" s="184"/>
      <c r="EB82" s="184"/>
      <c r="EC82" s="184"/>
      <c r="ED82" s="184"/>
      <c r="EE82" s="184"/>
      <c r="EF82" s="184"/>
      <c r="EG82" s="184"/>
      <c r="EH82" s="184"/>
      <c r="EI82" s="184"/>
      <c r="EJ82" s="184"/>
      <c r="EK82" s="184"/>
      <c r="EL82" s="184"/>
      <c r="EM82" s="184"/>
      <c r="EN82" s="184"/>
      <c r="EO82" s="184"/>
      <c r="EP82" s="184"/>
      <c r="EQ82" s="184"/>
      <c r="ER82" s="184"/>
      <c r="ES82" s="184"/>
      <c r="ET82" s="184"/>
      <c r="EU82" s="184"/>
      <c r="EV82" s="184"/>
      <c r="EW82" s="184"/>
      <c r="EX82" s="184"/>
      <c r="EY82" s="184"/>
      <c r="EZ82" s="184"/>
      <c r="FA82" s="184"/>
      <c r="FB82" s="184"/>
      <c r="FC82" s="184"/>
      <c r="FD82" s="184"/>
      <c r="FE82" s="184"/>
      <c r="FF82" s="184"/>
      <c r="FG82" s="184"/>
      <c r="FH82" s="184"/>
      <c r="FI82" s="184"/>
      <c r="FJ82" s="184"/>
      <c r="FK82" s="184"/>
      <c r="FL82" s="184"/>
      <c r="FM82" s="184"/>
      <c r="FN82" s="184"/>
      <c r="FO82" s="184"/>
      <c r="FP82" s="184"/>
      <c r="FQ82" s="184"/>
      <c r="FR82" s="184"/>
      <c r="FS82" s="184"/>
      <c r="FT82" s="184"/>
      <c r="FU82" s="184"/>
      <c r="FV82" s="184"/>
      <c r="FW82" s="184"/>
      <c r="FX82" s="184"/>
      <c r="FY82" s="184"/>
      <c r="FZ82" s="184"/>
      <c r="GA82" s="184"/>
      <c r="GB82" s="184"/>
      <c r="GC82" s="184"/>
      <c r="GD82" s="184"/>
      <c r="GE82" s="184"/>
      <c r="GF82" s="184"/>
      <c r="GG82" s="184"/>
      <c r="GH82" s="184"/>
      <c r="GI82" s="184"/>
      <c r="GJ82" s="184"/>
      <c r="GK82" s="184"/>
      <c r="GL82" s="184"/>
      <c r="GM82" s="184"/>
      <c r="GN82" s="184"/>
      <c r="GO82" s="184"/>
      <c r="GP82" s="184"/>
      <c r="GQ82" s="184"/>
      <c r="GR82" s="184"/>
      <c r="GS82" s="184"/>
      <c r="GT82" s="184"/>
      <c r="GU82" s="184"/>
      <c r="GV82" s="184"/>
      <c r="GW82" s="184"/>
      <c r="GX82" s="184"/>
      <c r="GY82" s="184"/>
      <c r="GZ82" s="184"/>
      <c r="HA82" s="184"/>
      <c r="HB82" s="184"/>
      <c r="HC82" s="184"/>
      <c r="HD82" s="184"/>
      <c r="HE82" s="184"/>
      <c r="HF82" s="184"/>
      <c r="HG82" s="184"/>
      <c r="HH82" s="184"/>
      <c r="HI82" s="184"/>
      <c r="HJ82" s="184"/>
      <c r="HK82" s="184"/>
      <c r="HL82" s="184"/>
      <c r="HM82" s="184"/>
      <c r="HN82" s="184"/>
      <c r="HO82" s="184"/>
      <c r="HP82" s="184"/>
      <c r="HQ82" s="184"/>
      <c r="HR82" s="184"/>
      <c r="HS82" s="184"/>
      <c r="HT82" s="184"/>
      <c r="HU82" s="184"/>
      <c r="HV82" s="184"/>
      <c r="HW82" s="184"/>
      <c r="HX82" s="184"/>
      <c r="HY82" s="184"/>
      <c r="HZ82" s="184"/>
      <c r="IA82" s="184"/>
      <c r="IB82" s="184"/>
      <c r="IC82" s="184"/>
      <c r="ID82" s="184"/>
      <c r="IE82" s="184"/>
      <c r="IF82" s="184"/>
      <c r="IG82" s="184"/>
      <c r="IH82" s="184"/>
      <c r="II82" s="184"/>
      <c r="IJ82" s="184"/>
      <c r="IK82" s="184"/>
      <c r="IL82" s="184"/>
      <c r="IM82" s="184"/>
      <c r="IN82" s="184"/>
      <c r="IO82" s="184"/>
      <c r="IP82" s="184"/>
      <c r="IQ82" s="184"/>
      <c r="IR82" s="184"/>
      <c r="IS82" s="184"/>
      <c r="IT82" s="184"/>
      <c r="IU82" s="184"/>
      <c r="IV82" s="184"/>
    </row>
    <row r="83" spans="1:256" ht="39.75" customHeight="1" x14ac:dyDescent="0.25">
      <c r="BB83" s="344" t="s">
        <v>204</v>
      </c>
      <c r="BC83" s="345" t="str">
        <f>BC53</f>
        <v>≥ 80%</v>
      </c>
      <c r="BD83" s="345">
        <f>BD53</f>
        <v>1</v>
      </c>
      <c r="BE83" s="345">
        <f>BE53</f>
        <v>1</v>
      </c>
      <c r="BF83" s="345">
        <f t="shared" ref="BF83:BR83" si="63">BF53</f>
        <v>1</v>
      </c>
      <c r="BG83" s="345">
        <f t="shared" si="63"/>
        <v>1</v>
      </c>
      <c r="BH83" s="345">
        <f t="shared" si="63"/>
        <v>1</v>
      </c>
      <c r="BI83" s="345">
        <f t="shared" si="63"/>
        <v>1</v>
      </c>
      <c r="BJ83" s="345">
        <f t="shared" si="63"/>
        <v>1</v>
      </c>
      <c r="BK83" s="345">
        <f t="shared" si="63"/>
        <v>1</v>
      </c>
      <c r="BL83" s="345">
        <f t="shared" si="63"/>
        <v>1</v>
      </c>
      <c r="BM83" s="345">
        <f t="shared" si="63"/>
        <v>1</v>
      </c>
      <c r="BN83" s="345">
        <f t="shared" si="63"/>
        <v>1</v>
      </c>
      <c r="BO83" s="345">
        <f t="shared" si="63"/>
        <v>1</v>
      </c>
      <c r="BP83" s="345">
        <f t="shared" si="63"/>
        <v>1</v>
      </c>
      <c r="BQ83" s="345">
        <f t="shared" si="63"/>
        <v>1</v>
      </c>
      <c r="BR83" s="345">
        <f t="shared" si="63"/>
        <v>1</v>
      </c>
    </row>
    <row r="84" spans="1:256" ht="19.5" customHeight="1" x14ac:dyDescent="0.25">
      <c r="BB84" s="346" t="s">
        <v>206</v>
      </c>
      <c r="BC84" s="345" t="str">
        <f>BC56</f>
        <v>≤ 2%</v>
      </c>
      <c r="BD84" s="345">
        <f>BD56</f>
        <v>0</v>
      </c>
      <c r="BE84" s="345">
        <f>BE56</f>
        <v>8.3000000000000001E-3</v>
      </c>
      <c r="BF84" s="345">
        <f t="shared" ref="BF84:BR84" si="64">BF56</f>
        <v>8.9999999999999998E-4</v>
      </c>
      <c r="BG84" s="345">
        <f t="shared" si="64"/>
        <v>5.0000000000000001E-4</v>
      </c>
      <c r="BH84" s="345">
        <f t="shared" si="64"/>
        <v>1.15E-2</v>
      </c>
      <c r="BI84" s="345">
        <f t="shared" si="64"/>
        <v>2.2700000000000001E-2</v>
      </c>
      <c r="BJ84" s="345">
        <f t="shared" si="64"/>
        <v>2.3999999999999998E-3</v>
      </c>
      <c r="BK84" s="345">
        <f t="shared" si="64"/>
        <v>5.7000000000000002E-3</v>
      </c>
      <c r="BL84" s="345">
        <f t="shared" si="64"/>
        <v>5.0000000000000001E-4</v>
      </c>
      <c r="BM84" s="345">
        <f t="shared" si="64"/>
        <v>7.1000000000000004E-3</v>
      </c>
      <c r="BN84" s="345">
        <f t="shared" si="64"/>
        <v>8.9999999999999998E-4</v>
      </c>
      <c r="BO84" s="345">
        <f t="shared" si="64"/>
        <v>6.1000000000000004E-3</v>
      </c>
      <c r="BP84" s="345">
        <f t="shared" si="64"/>
        <v>8.0000000000000002E-3</v>
      </c>
      <c r="BQ84" s="345">
        <f t="shared" si="64"/>
        <v>8.6E-3</v>
      </c>
      <c r="BR84" s="345">
        <f t="shared" si="64"/>
        <v>2.0000000000000001E-4</v>
      </c>
    </row>
  </sheetData>
  <mergeCells count="6">
    <mergeCell ref="BB68:BC68"/>
    <mergeCell ref="A1:AO1"/>
    <mergeCell ref="A2:BR2"/>
    <mergeCell ref="BC3:BR3"/>
    <mergeCell ref="BB66:BC66"/>
    <mergeCell ref="BB67:BC67"/>
  </mergeCells>
  <printOptions horizontalCentered="1"/>
  <pageMargins left="0" right="0" top="0.39370078740157483" bottom="0.19685039370078741" header="0" footer="0"/>
  <pageSetup paperSize="9" firstPageNumber="0" fitToHeight="0" orientation="landscape" horizontalDpi="300" verticalDpi="300" r:id="rId1"/>
  <headerFooter>
    <oddFooter>&amp;C
Diretoria Geral - HETRIN&amp;RPágina &amp;P de &amp;N</oddFooter>
  </headerFooter>
  <rowBreaks count="1" manualBreakCount="1">
    <brk id="69" min="1" max="6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9278D-A805-4F2D-93AA-FAE6757404AC}">
  <sheetPr>
    <tabColor theme="9" tint="0.59999389629810485"/>
  </sheetPr>
  <dimension ref="A1:IV98"/>
  <sheetViews>
    <sheetView showGridLines="0" view="pageBreakPreview" topLeftCell="A76" zoomScaleNormal="100" zoomScaleSheetLayoutView="100" workbookViewId="0">
      <selection activeCell="BR82" sqref="BR82"/>
    </sheetView>
  </sheetViews>
  <sheetFormatPr defaultColWidth="8.7109375" defaultRowHeight="12.75" x14ac:dyDescent="0.2"/>
  <cols>
    <col min="1" max="1" width="54.85546875" style="347" customWidth="1"/>
    <col min="2" max="10" width="15.7109375" style="347" hidden="1" customWidth="1"/>
    <col min="11" max="11" width="9.140625" style="347" hidden="1" customWidth="1"/>
    <col min="12" max="13" width="15.7109375" style="347" hidden="1" customWidth="1"/>
    <col min="14" max="15" width="17.7109375" style="347" hidden="1" customWidth="1"/>
    <col min="16" max="16" width="12.85546875" style="347" hidden="1" customWidth="1"/>
    <col min="17" max="17" width="15.28515625" style="347" hidden="1" customWidth="1"/>
    <col min="18" max="22" width="12.7109375" style="347" hidden="1" customWidth="1"/>
    <col min="23" max="25" width="12.7109375" style="402" hidden="1" customWidth="1"/>
    <col min="26" max="27" width="12.7109375" style="347" hidden="1" customWidth="1"/>
    <col min="28" max="28" width="10.5703125" style="347" hidden="1" customWidth="1"/>
    <col min="29" max="29" width="8.85546875" style="347" hidden="1" customWidth="1"/>
    <col min="30" max="41" width="15.7109375" style="347" hidden="1" customWidth="1"/>
    <col min="42" max="45" width="20.7109375" style="347" hidden="1" customWidth="1"/>
    <col min="46" max="46" width="10.5703125" style="347" hidden="1" customWidth="1"/>
    <col min="47" max="47" width="8.85546875" style="347" hidden="1" customWidth="1"/>
    <col min="48" max="48" width="10.5703125" style="347" hidden="1" customWidth="1"/>
    <col min="49" max="49" width="8.85546875" style="347" hidden="1" customWidth="1"/>
    <col min="50" max="55" width="20.7109375" style="347" hidden="1" customWidth="1"/>
    <col min="56" max="56" width="18.7109375" style="347" hidden="1" customWidth="1"/>
    <col min="57" max="61" width="20.7109375" style="347" hidden="1" customWidth="1"/>
    <col min="62" max="62" width="19" style="347" hidden="1" customWidth="1"/>
    <col min="63" max="69" width="20.7109375" style="347" hidden="1" customWidth="1"/>
    <col min="70" max="71" width="20.7109375" style="347" customWidth="1"/>
    <col min="72" max="73" width="20.7109375" style="347" hidden="1" customWidth="1"/>
    <col min="74" max="16384" width="8.7109375" style="347"/>
  </cols>
  <sheetData>
    <row r="1" spans="1:256" s="147" customFormat="1" x14ac:dyDescent="0.2">
      <c r="A1" s="529"/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6"/>
      <c r="CB1" s="146"/>
      <c r="CC1" s="146"/>
      <c r="CD1" s="146"/>
      <c r="CE1" s="146"/>
      <c r="CF1" s="146"/>
      <c r="CG1" s="146"/>
      <c r="CH1" s="146"/>
      <c r="CI1" s="146"/>
      <c r="CJ1" s="146"/>
      <c r="CK1" s="146"/>
      <c r="CL1" s="146"/>
      <c r="CM1" s="146"/>
      <c r="CN1" s="146"/>
      <c r="CO1" s="146"/>
      <c r="CP1" s="146"/>
      <c r="CQ1" s="146"/>
      <c r="CR1" s="146"/>
      <c r="CS1" s="146"/>
      <c r="CT1" s="146"/>
      <c r="CU1" s="146"/>
      <c r="CV1" s="146"/>
      <c r="CW1" s="146"/>
      <c r="CX1" s="146"/>
      <c r="CY1" s="14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  <c r="EL1" s="146"/>
      <c r="EM1" s="146"/>
      <c r="EN1" s="146"/>
      <c r="EO1" s="146"/>
      <c r="EP1" s="146"/>
      <c r="EQ1" s="146"/>
      <c r="ER1" s="146"/>
      <c r="ES1" s="146"/>
      <c r="ET1" s="146"/>
      <c r="EU1" s="146"/>
      <c r="EV1" s="146"/>
      <c r="EW1" s="146"/>
      <c r="EX1" s="146"/>
      <c r="EY1" s="146"/>
      <c r="EZ1" s="146"/>
      <c r="FA1" s="146"/>
      <c r="FB1" s="146"/>
      <c r="FC1" s="146"/>
      <c r="FD1" s="146"/>
      <c r="FE1" s="146"/>
      <c r="FF1" s="146"/>
      <c r="FG1" s="146"/>
      <c r="FH1" s="146"/>
      <c r="FI1" s="146"/>
      <c r="FJ1" s="146"/>
      <c r="FK1" s="146"/>
      <c r="FL1" s="146"/>
      <c r="FM1" s="146"/>
      <c r="FN1" s="146"/>
      <c r="FO1" s="146"/>
      <c r="FP1" s="146"/>
      <c r="FQ1" s="146"/>
      <c r="FR1" s="146"/>
      <c r="FS1" s="146"/>
      <c r="FT1" s="146"/>
      <c r="FU1" s="146"/>
      <c r="FV1" s="146"/>
      <c r="FW1" s="146"/>
      <c r="FX1" s="146"/>
      <c r="FY1" s="146"/>
      <c r="FZ1" s="146"/>
      <c r="GA1" s="146"/>
      <c r="GB1" s="146"/>
      <c r="GC1" s="146"/>
      <c r="GD1" s="146"/>
      <c r="GE1" s="146"/>
      <c r="GF1" s="146"/>
      <c r="GG1" s="146"/>
      <c r="GH1" s="146"/>
      <c r="GI1" s="146"/>
      <c r="GJ1" s="146"/>
      <c r="GK1" s="146"/>
      <c r="GL1" s="146"/>
      <c r="GM1" s="146"/>
      <c r="GN1" s="146"/>
      <c r="GO1" s="146"/>
      <c r="GP1" s="146"/>
      <c r="GQ1" s="146"/>
      <c r="GR1" s="146"/>
      <c r="GS1" s="146"/>
      <c r="GT1" s="146"/>
      <c r="GU1" s="146"/>
      <c r="GV1" s="146"/>
      <c r="GW1" s="146"/>
      <c r="GX1" s="146"/>
      <c r="GY1" s="146"/>
      <c r="GZ1" s="146"/>
      <c r="HA1" s="146"/>
      <c r="HB1" s="146"/>
      <c r="HC1" s="146"/>
      <c r="HD1" s="146"/>
      <c r="HE1" s="146"/>
      <c r="HF1" s="146"/>
      <c r="HG1" s="146"/>
      <c r="HH1" s="146"/>
      <c r="HI1" s="146"/>
      <c r="HJ1" s="146"/>
      <c r="HK1" s="146"/>
      <c r="HL1" s="146"/>
      <c r="HM1" s="146"/>
      <c r="HN1" s="146"/>
      <c r="HO1" s="146"/>
      <c r="HP1" s="146"/>
      <c r="HQ1" s="146"/>
      <c r="HR1" s="146"/>
      <c r="HS1" s="146"/>
      <c r="HT1" s="146"/>
      <c r="HU1" s="146"/>
      <c r="HV1" s="146"/>
      <c r="HW1" s="146"/>
      <c r="HX1" s="146"/>
      <c r="HY1" s="146"/>
      <c r="HZ1" s="146"/>
      <c r="IA1" s="146"/>
      <c r="IB1" s="146"/>
      <c r="IC1" s="146"/>
      <c r="ID1" s="146"/>
      <c r="IE1" s="146"/>
      <c r="IF1" s="146"/>
      <c r="IG1" s="146"/>
      <c r="IH1" s="146"/>
      <c r="II1" s="146"/>
      <c r="IJ1" s="146"/>
      <c r="IK1" s="146"/>
      <c r="IL1" s="146"/>
      <c r="IM1" s="146"/>
      <c r="IN1" s="146"/>
      <c r="IO1" s="146"/>
      <c r="IP1" s="146"/>
      <c r="IQ1" s="146"/>
      <c r="IR1" s="146"/>
      <c r="IS1" s="146"/>
      <c r="IT1" s="146"/>
      <c r="IU1" s="146"/>
      <c r="IV1" s="146"/>
    </row>
    <row r="2" spans="1:256" x14ac:dyDescent="0.2">
      <c r="A2" s="529"/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  <c r="Q2" s="529"/>
      <c r="R2" s="529"/>
      <c r="S2" s="529"/>
      <c r="T2" s="529"/>
      <c r="U2" s="529"/>
      <c r="V2" s="529"/>
      <c r="W2" s="529"/>
      <c r="X2" s="529"/>
      <c r="Y2" s="529"/>
    </row>
    <row r="3" spans="1:256" x14ac:dyDescent="0.2">
      <c r="A3" s="529"/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529"/>
      <c r="S3" s="529"/>
      <c r="T3" s="529"/>
      <c r="U3" s="529"/>
      <c r="V3" s="529"/>
      <c r="W3" s="529"/>
      <c r="X3" s="529"/>
      <c r="Y3" s="529"/>
    </row>
    <row r="4" spans="1:256" x14ac:dyDescent="0.2">
      <c r="A4" s="529"/>
      <c r="B4" s="529"/>
      <c r="C4" s="529"/>
      <c r="D4" s="529"/>
      <c r="E4" s="529"/>
      <c r="F4" s="529"/>
      <c r="G4" s="529"/>
      <c r="H4" s="529"/>
      <c r="I4" s="529"/>
      <c r="J4" s="529"/>
      <c r="K4" s="529"/>
      <c r="L4" s="529"/>
      <c r="M4" s="529"/>
      <c r="N4" s="529"/>
      <c r="O4" s="529"/>
      <c r="P4" s="529"/>
      <c r="Q4" s="529"/>
      <c r="R4" s="529"/>
      <c r="S4" s="529"/>
      <c r="T4" s="529"/>
      <c r="U4" s="529"/>
      <c r="V4" s="529"/>
      <c r="W4" s="529"/>
      <c r="X4" s="529"/>
      <c r="Y4" s="529"/>
    </row>
    <row r="5" spans="1:256" s="147" customFormat="1" x14ac:dyDescent="0.2">
      <c r="A5" s="438" t="s">
        <v>0</v>
      </c>
      <c r="B5" s="438"/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  <c r="AB5" s="438"/>
      <c r="AC5" s="438"/>
      <c r="AD5" s="438"/>
      <c r="AE5" s="438"/>
      <c r="AF5" s="438"/>
      <c r="AG5" s="438"/>
      <c r="AH5" s="438"/>
      <c r="AI5" s="438"/>
      <c r="AJ5" s="438"/>
      <c r="AK5" s="438"/>
      <c r="AL5" s="438"/>
      <c r="AM5" s="438"/>
      <c r="AN5" s="438"/>
      <c r="AO5" s="438"/>
      <c r="AP5" s="438"/>
      <c r="AQ5" s="438"/>
      <c r="AR5" s="438"/>
      <c r="AS5" s="438"/>
      <c r="AT5" s="438"/>
      <c r="AU5" s="438"/>
      <c r="AV5" s="438"/>
      <c r="AW5" s="438"/>
      <c r="AX5" s="438"/>
      <c r="AY5" s="438"/>
      <c r="AZ5" s="438"/>
      <c r="BA5" s="438"/>
      <c r="BB5" s="438"/>
      <c r="BC5" s="438"/>
      <c r="BD5" s="438"/>
      <c r="BE5" s="438"/>
      <c r="BF5" s="438"/>
      <c r="BG5" s="438"/>
      <c r="BH5" s="438"/>
      <c r="BI5" s="438"/>
      <c r="BJ5" s="438"/>
      <c r="BK5" s="438"/>
      <c r="BL5" s="438"/>
      <c r="BM5" s="438"/>
      <c r="BN5" s="438"/>
      <c r="BO5" s="438"/>
      <c r="BP5" s="438"/>
      <c r="BQ5" s="438"/>
      <c r="BR5" s="438"/>
      <c r="BS5" s="438"/>
      <c r="BT5" s="438"/>
      <c r="BU5" s="438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6"/>
      <c r="CL5" s="146"/>
      <c r="CM5" s="146"/>
      <c r="CN5" s="146"/>
      <c r="CO5" s="146"/>
      <c r="CP5" s="146"/>
      <c r="CQ5" s="146"/>
      <c r="CR5" s="146"/>
      <c r="CS5" s="146"/>
      <c r="CT5" s="146"/>
      <c r="CU5" s="146"/>
      <c r="CV5" s="146"/>
      <c r="CW5" s="146"/>
      <c r="CX5" s="146"/>
      <c r="CY5" s="146"/>
      <c r="CZ5" s="146"/>
      <c r="DA5" s="146"/>
      <c r="DB5" s="146"/>
      <c r="DC5" s="146"/>
      <c r="DD5" s="146"/>
      <c r="DE5" s="146"/>
      <c r="DF5" s="146"/>
      <c r="DG5" s="146"/>
      <c r="DH5" s="146"/>
      <c r="DI5" s="146"/>
      <c r="DJ5" s="146"/>
      <c r="DK5" s="146"/>
      <c r="DL5" s="146"/>
      <c r="DM5" s="146"/>
      <c r="DN5" s="146"/>
      <c r="DO5" s="146"/>
      <c r="DP5" s="146"/>
      <c r="DQ5" s="146"/>
      <c r="DR5" s="146"/>
      <c r="DS5" s="146"/>
      <c r="DT5" s="146"/>
      <c r="DU5" s="146"/>
      <c r="DV5" s="146"/>
      <c r="DW5" s="146"/>
      <c r="DX5" s="146"/>
      <c r="DY5" s="146"/>
      <c r="DZ5" s="146"/>
      <c r="EA5" s="146"/>
      <c r="EB5" s="146"/>
      <c r="EC5" s="146"/>
      <c r="ED5" s="146"/>
      <c r="EE5" s="146"/>
      <c r="EF5" s="146"/>
      <c r="EG5" s="146"/>
      <c r="EH5" s="146"/>
      <c r="EI5" s="146"/>
      <c r="EJ5" s="146"/>
      <c r="EK5" s="146"/>
      <c r="EL5" s="146"/>
      <c r="EM5" s="146"/>
      <c r="EN5" s="146"/>
      <c r="EO5" s="146"/>
      <c r="EP5" s="146"/>
      <c r="EQ5" s="146"/>
      <c r="ER5" s="146"/>
      <c r="ES5" s="146"/>
      <c r="ET5" s="146"/>
      <c r="EU5" s="146"/>
      <c r="EV5" s="146"/>
      <c r="EW5" s="146"/>
      <c r="EX5" s="146"/>
      <c r="EY5" s="146"/>
      <c r="EZ5" s="146"/>
      <c r="FA5" s="146"/>
      <c r="FB5" s="146"/>
      <c r="FC5" s="146"/>
      <c r="FD5" s="146"/>
      <c r="FE5" s="146"/>
      <c r="FF5" s="146"/>
      <c r="FG5" s="146"/>
      <c r="FH5" s="146"/>
      <c r="FI5" s="146"/>
      <c r="FJ5" s="146"/>
      <c r="FK5" s="146"/>
      <c r="FL5" s="146"/>
      <c r="FM5" s="146"/>
      <c r="FN5" s="146"/>
      <c r="FO5" s="146"/>
      <c r="FP5" s="146"/>
      <c r="FQ5" s="146"/>
      <c r="FR5" s="146"/>
      <c r="FS5" s="146"/>
      <c r="FT5" s="146"/>
      <c r="FU5" s="146"/>
      <c r="FV5" s="146"/>
      <c r="FW5" s="146"/>
      <c r="FX5" s="146"/>
      <c r="FY5" s="146"/>
      <c r="FZ5" s="146"/>
      <c r="GA5" s="146"/>
      <c r="GB5" s="146"/>
      <c r="GC5" s="146"/>
      <c r="GD5" s="146"/>
      <c r="GE5" s="146"/>
      <c r="GF5" s="146"/>
      <c r="GG5" s="146"/>
      <c r="GH5" s="146"/>
      <c r="GI5" s="146"/>
      <c r="GJ5" s="146"/>
      <c r="GK5" s="146"/>
      <c r="GL5" s="146"/>
      <c r="GM5" s="146"/>
      <c r="GN5" s="146"/>
      <c r="GO5" s="146"/>
      <c r="GP5" s="146"/>
      <c r="GQ5" s="146"/>
      <c r="GR5" s="146"/>
      <c r="GS5" s="146"/>
      <c r="GT5" s="146"/>
      <c r="GU5" s="146"/>
      <c r="GV5" s="146"/>
      <c r="GW5" s="146"/>
      <c r="GX5" s="146"/>
      <c r="GY5" s="146"/>
      <c r="GZ5" s="146"/>
      <c r="HA5" s="146"/>
      <c r="HB5" s="146"/>
      <c r="HC5" s="146"/>
      <c r="HD5" s="146"/>
      <c r="HE5" s="146"/>
      <c r="HF5" s="146"/>
      <c r="HG5" s="146"/>
      <c r="HH5" s="146"/>
      <c r="HI5" s="146"/>
      <c r="HJ5" s="146"/>
      <c r="HK5" s="146"/>
      <c r="HL5" s="146"/>
      <c r="HM5" s="146"/>
      <c r="HN5" s="146"/>
      <c r="HO5" s="146"/>
      <c r="HP5" s="146"/>
      <c r="HQ5" s="146"/>
      <c r="HR5" s="146"/>
      <c r="HS5" s="146"/>
      <c r="HT5" s="146"/>
      <c r="HU5" s="146"/>
      <c r="HV5" s="146"/>
      <c r="HW5" s="146"/>
      <c r="HX5" s="146"/>
      <c r="HY5" s="146"/>
      <c r="HZ5" s="146"/>
      <c r="IA5" s="146"/>
      <c r="IB5" s="146"/>
      <c r="IC5" s="146"/>
      <c r="ID5" s="146"/>
      <c r="IE5" s="146"/>
      <c r="IF5" s="146"/>
      <c r="IG5" s="146"/>
      <c r="IH5" s="146"/>
      <c r="II5" s="146"/>
      <c r="IJ5" s="146"/>
      <c r="IK5" s="146"/>
      <c r="IL5" s="146"/>
      <c r="IM5" s="146"/>
      <c r="IN5" s="146"/>
      <c r="IO5" s="146"/>
      <c r="IP5" s="146"/>
      <c r="IQ5" s="146"/>
      <c r="IR5" s="146"/>
      <c r="IS5" s="146"/>
      <c r="IT5" s="146"/>
      <c r="IU5" s="146"/>
      <c r="IV5" s="146"/>
    </row>
    <row r="6" spans="1:256" x14ac:dyDescent="0.2">
      <c r="A6" s="348" t="s">
        <v>224</v>
      </c>
      <c r="B6" s="530" t="s">
        <v>5</v>
      </c>
      <c r="C6" s="530"/>
      <c r="D6" s="530"/>
      <c r="E6" s="530"/>
      <c r="F6" s="530"/>
      <c r="G6" s="530"/>
      <c r="H6" s="530"/>
      <c r="I6" s="530"/>
      <c r="J6" s="530"/>
      <c r="K6" s="530"/>
      <c r="L6" s="530"/>
      <c r="M6" s="530"/>
      <c r="N6" s="530"/>
      <c r="O6" s="530"/>
      <c r="P6" s="530"/>
      <c r="Q6" s="530"/>
      <c r="R6" s="530"/>
      <c r="S6" s="530"/>
      <c r="T6" s="530"/>
      <c r="U6" s="530"/>
      <c r="V6" s="530"/>
      <c r="W6" s="530"/>
      <c r="X6" s="530"/>
      <c r="Y6" s="530"/>
      <c r="Z6" s="530"/>
      <c r="AA6" s="530"/>
      <c r="AB6" s="530"/>
      <c r="AC6" s="530"/>
      <c r="AD6" s="530"/>
      <c r="AE6" s="530"/>
      <c r="AF6" s="530"/>
      <c r="AG6" s="530"/>
      <c r="AH6" s="530"/>
      <c r="AI6" s="530"/>
      <c r="AJ6" s="530"/>
      <c r="AK6" s="530"/>
      <c r="AL6" s="530"/>
      <c r="AM6" s="530"/>
      <c r="AN6" s="530"/>
      <c r="AO6" s="530"/>
      <c r="AP6" s="530"/>
      <c r="AQ6" s="530"/>
      <c r="AR6" s="530"/>
      <c r="AS6" s="530"/>
      <c r="AT6" s="530"/>
      <c r="AU6" s="530"/>
      <c r="AV6" s="530"/>
      <c r="AW6" s="530"/>
      <c r="AX6" s="530"/>
      <c r="AY6" s="530"/>
      <c r="AZ6" s="530"/>
      <c r="BA6" s="530"/>
      <c r="BB6" s="530"/>
      <c r="BC6" s="530"/>
      <c r="BD6" s="530"/>
      <c r="BE6" s="530"/>
      <c r="BF6" s="530"/>
      <c r="BG6" s="530"/>
      <c r="BH6" s="530"/>
      <c r="BI6" s="530"/>
      <c r="BJ6" s="530"/>
      <c r="BK6" s="530"/>
      <c r="BL6" s="530"/>
      <c r="BM6" s="530"/>
      <c r="BN6" s="530"/>
      <c r="BO6" s="530"/>
      <c r="BP6" s="530"/>
      <c r="BQ6" s="530"/>
      <c r="BR6" s="530"/>
      <c r="BS6" s="530"/>
      <c r="BT6" s="530"/>
      <c r="BU6" s="530"/>
    </row>
    <row r="7" spans="1:256" x14ac:dyDescent="0.2">
      <c r="A7" s="349" t="s">
        <v>225</v>
      </c>
      <c r="B7" s="350"/>
      <c r="C7" s="350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0"/>
      <c r="Y7" s="350"/>
      <c r="Z7" s="350"/>
      <c r="AA7" s="350"/>
      <c r="AB7" s="350"/>
      <c r="AC7" s="350"/>
      <c r="AD7" s="350"/>
      <c r="AE7" s="350"/>
      <c r="AF7" s="350"/>
      <c r="AG7" s="350"/>
      <c r="AH7" s="350"/>
      <c r="AI7" s="350"/>
      <c r="AJ7" s="350"/>
      <c r="AK7" s="350"/>
      <c r="AL7" s="350"/>
      <c r="AM7" s="350"/>
      <c r="AN7" s="350"/>
      <c r="AO7" s="350"/>
      <c r="AP7" s="350"/>
      <c r="AQ7" s="350"/>
      <c r="AR7" s="350"/>
      <c r="AS7" s="350"/>
      <c r="AT7" s="350"/>
      <c r="AU7" s="350"/>
      <c r="AV7" s="350"/>
      <c r="AW7" s="351"/>
      <c r="AX7" s="350"/>
      <c r="AY7" s="351"/>
      <c r="AZ7" s="350"/>
      <c r="BA7" s="351"/>
      <c r="BB7" s="350"/>
      <c r="BC7" s="351"/>
      <c r="BD7" s="350"/>
      <c r="BE7" s="351"/>
      <c r="BF7" s="350"/>
      <c r="BG7" s="351"/>
      <c r="BH7" s="350"/>
      <c r="BI7" s="351"/>
      <c r="BJ7" s="350"/>
      <c r="BK7" s="351"/>
      <c r="BL7" s="350"/>
      <c r="BM7" s="351"/>
      <c r="BN7" s="350"/>
      <c r="BO7" s="351"/>
      <c r="BP7" s="350"/>
      <c r="BQ7" s="351"/>
      <c r="BR7" s="350"/>
      <c r="BS7" s="351"/>
      <c r="BT7" s="350"/>
      <c r="BU7" s="351"/>
    </row>
    <row r="8" spans="1:256" s="353" customFormat="1" x14ac:dyDescent="0.2">
      <c r="A8" s="352" t="s">
        <v>226</v>
      </c>
      <c r="B8" s="472">
        <v>44562</v>
      </c>
      <c r="C8" s="473"/>
      <c r="D8" s="472">
        <v>44593</v>
      </c>
      <c r="E8" s="473"/>
      <c r="F8" s="472">
        <v>44621</v>
      </c>
      <c r="G8" s="473"/>
      <c r="H8" s="472">
        <v>44652</v>
      </c>
      <c r="I8" s="473"/>
      <c r="J8" s="472">
        <v>44682</v>
      </c>
      <c r="K8" s="473"/>
      <c r="L8" s="472">
        <v>44713</v>
      </c>
      <c r="M8" s="473"/>
      <c r="N8" s="472">
        <v>44743</v>
      </c>
      <c r="O8" s="473"/>
      <c r="P8" s="472">
        <v>44774</v>
      </c>
      <c r="Q8" s="473"/>
      <c r="R8" s="472">
        <v>44805</v>
      </c>
      <c r="S8" s="473"/>
      <c r="T8" s="472">
        <v>44835</v>
      </c>
      <c r="U8" s="473"/>
      <c r="V8" s="472">
        <v>44866</v>
      </c>
      <c r="W8" s="473"/>
      <c r="X8" s="472">
        <v>44896</v>
      </c>
      <c r="Y8" s="473"/>
      <c r="Z8" s="472" t="e">
        <f ca="1">_xll.FIMMÊS(X8,0)+1</f>
        <v>#NAME?</v>
      </c>
      <c r="AA8" s="473"/>
      <c r="AB8" s="472" t="e">
        <f ca="1">_xll.FIMMÊS(Z8,0)+1</f>
        <v>#NAME?</v>
      </c>
      <c r="AC8" s="473"/>
      <c r="AD8" s="472" t="e">
        <f ca="1">_xll.FIMMÊS(AB8,0)+1</f>
        <v>#NAME?</v>
      </c>
      <c r="AE8" s="473"/>
      <c r="AF8" s="470" t="e">
        <f ca="1">_xll.FIMMÊS(AD8,0)+1</f>
        <v>#NAME?</v>
      </c>
      <c r="AG8" s="471"/>
      <c r="AH8" s="470" t="e">
        <f ca="1">_xll.FIMMÊS(AF8,0)+1</f>
        <v>#NAME?</v>
      </c>
      <c r="AI8" s="471"/>
      <c r="AJ8" s="470" t="e">
        <f ca="1">_xll.FIMMÊS(AH8,0)+1</f>
        <v>#NAME?</v>
      </c>
      <c r="AK8" s="471"/>
      <c r="AL8" s="470" t="e">
        <f ca="1">_xll.FIMMÊS(AJ8,0)+1</f>
        <v>#NAME?</v>
      </c>
      <c r="AM8" s="471"/>
      <c r="AN8" s="470" t="e">
        <f ca="1">_xll.FIMMÊS(AL8,0)+1</f>
        <v>#NAME?</v>
      </c>
      <c r="AO8" s="471"/>
      <c r="AP8" s="470" t="e">
        <f ca="1">_xll.FIMMÊS(AN8,0)+1</f>
        <v>#NAME?</v>
      </c>
      <c r="AQ8" s="471"/>
      <c r="AR8" s="470" t="e">
        <f ca="1">_xll.FIMMÊS(AP8,0)+1</f>
        <v>#NAME?</v>
      </c>
      <c r="AS8" s="471"/>
      <c r="AT8" s="470" t="e">
        <f ca="1">_xll.FIMMÊS(AR8,0)+1</f>
        <v>#NAME?</v>
      </c>
      <c r="AU8" s="471"/>
      <c r="AV8" s="470" t="e">
        <f ca="1">_xll.FIMMÊS(AT8,0)+1</f>
        <v>#NAME?</v>
      </c>
      <c r="AW8" s="471"/>
      <c r="AX8" s="470" t="e">
        <f ca="1">_xll.FIMMÊS(AV8,0)+1</f>
        <v>#NAME?</v>
      </c>
      <c r="AY8" s="471"/>
      <c r="AZ8" s="470" t="e">
        <f ca="1">_xll.FIMMÊS(AX8,0)+1</f>
        <v>#NAME?</v>
      </c>
      <c r="BA8" s="471"/>
      <c r="BB8" s="470" t="e">
        <f ca="1">_xll.FIMMÊS(AZ8,0)+1</f>
        <v>#NAME?</v>
      </c>
      <c r="BC8" s="471"/>
      <c r="BD8" s="470" t="e">
        <f ca="1">_xll.FIMMÊS(BB8,0)+1</f>
        <v>#NAME?</v>
      </c>
      <c r="BE8" s="471"/>
      <c r="BF8" s="470" t="e">
        <f ca="1">_xll.FIMMÊS(BD8,0)+1</f>
        <v>#NAME?</v>
      </c>
      <c r="BG8" s="471"/>
      <c r="BH8" s="470" t="e">
        <f ca="1">_xll.FIMMÊS(BF8,0)+1</f>
        <v>#NAME?</v>
      </c>
      <c r="BI8" s="471"/>
      <c r="BJ8" s="470" t="e">
        <f ca="1">_xll.FIMMÊS(BH8,0)+1</f>
        <v>#NAME?</v>
      </c>
      <c r="BK8" s="471"/>
      <c r="BL8" s="470" t="e">
        <f ca="1">_xll.FIMMÊS(BJ8,0)+1</f>
        <v>#NAME?</v>
      </c>
      <c r="BM8" s="471"/>
      <c r="BN8" s="470" t="e">
        <f ca="1">_xll.FIMMÊS(BL8,0)+1</f>
        <v>#NAME?</v>
      </c>
      <c r="BO8" s="471"/>
      <c r="BP8" s="470" t="e">
        <f ca="1">_xll.FIMMÊS(BN8,0)+1</f>
        <v>#NAME?</v>
      </c>
      <c r="BQ8" s="471"/>
      <c r="BR8" s="470" t="e">
        <f ca="1">_xll.FIMMÊS(BP8,0)+1</f>
        <v>#NAME?</v>
      </c>
      <c r="BS8" s="471"/>
      <c r="BT8" s="470" t="e">
        <f ca="1">_xll.FIMMÊS(BR8,0)+1</f>
        <v>#NAME?</v>
      </c>
      <c r="BU8" s="471"/>
    </row>
    <row r="9" spans="1:256" ht="12.75" customHeight="1" x14ac:dyDescent="0.2">
      <c r="A9" s="354" t="s">
        <v>28</v>
      </c>
      <c r="B9" s="484"/>
      <c r="C9" s="485"/>
      <c r="D9" s="528"/>
      <c r="E9" s="489"/>
      <c r="F9" s="488"/>
      <c r="G9" s="489"/>
      <c r="H9" s="488"/>
      <c r="I9" s="489"/>
      <c r="J9" s="488"/>
      <c r="K9" s="489"/>
      <c r="L9" s="488"/>
      <c r="M9" s="489"/>
      <c r="N9" s="488"/>
      <c r="O9" s="489"/>
      <c r="P9" s="488"/>
      <c r="Q9" s="489"/>
      <c r="R9" s="488">
        <v>0.96230000000000004</v>
      </c>
      <c r="S9" s="489"/>
      <c r="T9" s="488">
        <v>0.98399999999999999</v>
      </c>
      <c r="U9" s="489"/>
      <c r="V9" s="488">
        <v>0.93910000000000005</v>
      </c>
      <c r="W9" s="514"/>
      <c r="X9" s="488">
        <v>0.95499999999999996</v>
      </c>
      <c r="Y9" s="514"/>
      <c r="Z9" s="488">
        <v>0.97</v>
      </c>
      <c r="AA9" s="514"/>
      <c r="AB9" s="488">
        <v>0.83</v>
      </c>
      <c r="AC9" s="489"/>
      <c r="AD9" s="488">
        <v>0.93</v>
      </c>
      <c r="AE9" s="489"/>
      <c r="AF9" s="482">
        <v>0.92</v>
      </c>
      <c r="AG9" s="483"/>
      <c r="AH9" s="482">
        <v>0.97896213183730718</v>
      </c>
      <c r="AI9" s="483"/>
      <c r="AJ9" s="482">
        <v>0.94011976047904189</v>
      </c>
      <c r="AK9" s="483"/>
      <c r="AL9" s="482">
        <v>0.93689999999999996</v>
      </c>
      <c r="AM9" s="483"/>
      <c r="AN9" s="482">
        <v>0.95590327169274536</v>
      </c>
      <c r="AO9" s="483"/>
      <c r="AP9" s="482">
        <v>0.95489999999999997</v>
      </c>
      <c r="AQ9" s="483"/>
      <c r="AR9" s="482">
        <v>0.94450000000000001</v>
      </c>
      <c r="AS9" s="483"/>
      <c r="AT9" s="482">
        <v>0.98670000000000002</v>
      </c>
      <c r="AU9" s="483"/>
      <c r="AV9" s="482">
        <v>0.97299999999999998</v>
      </c>
      <c r="AW9" s="483"/>
      <c r="AX9" s="482">
        <v>0.95140000000000002</v>
      </c>
      <c r="AY9" s="483"/>
      <c r="AZ9" s="482">
        <v>0.95055821371610849</v>
      </c>
      <c r="BA9" s="483"/>
      <c r="BB9" s="482">
        <v>0.97289586305278175</v>
      </c>
      <c r="BC9" s="483"/>
      <c r="BD9" s="482">
        <v>0.99561403508771928</v>
      </c>
      <c r="BE9" s="483"/>
      <c r="BF9" s="482">
        <v>0.9957865168539326</v>
      </c>
      <c r="BG9" s="483"/>
      <c r="BH9" s="482">
        <v>0.99416058394160589</v>
      </c>
      <c r="BI9" s="483"/>
      <c r="BJ9" s="482">
        <v>0.98727015558698727</v>
      </c>
      <c r="BK9" s="483"/>
      <c r="BL9" s="482">
        <v>0.99288762446657186</v>
      </c>
      <c r="BM9" s="483"/>
      <c r="BN9" s="482">
        <v>0.99707174231332363</v>
      </c>
      <c r="BO9" s="483"/>
      <c r="BP9" s="482">
        <v>0.99858557284299854</v>
      </c>
      <c r="BQ9" s="483"/>
      <c r="BR9" s="482">
        <v>0.99707174231332363</v>
      </c>
      <c r="BS9" s="483"/>
      <c r="BT9" s="482" t="e">
        <v>#DIV/0!</v>
      </c>
      <c r="BU9" s="483"/>
    </row>
    <row r="10" spans="1:256" ht="12.75" customHeight="1" x14ac:dyDescent="0.2">
      <c r="A10" s="354" t="s">
        <v>30</v>
      </c>
      <c r="B10" s="484"/>
      <c r="C10" s="485"/>
      <c r="D10" s="528"/>
      <c r="E10" s="489"/>
      <c r="F10" s="488"/>
      <c r="G10" s="489"/>
      <c r="H10" s="488"/>
      <c r="I10" s="489"/>
      <c r="J10" s="488"/>
      <c r="K10" s="489"/>
      <c r="L10" s="488"/>
      <c r="M10" s="489"/>
      <c r="N10" s="488"/>
      <c r="O10" s="489"/>
      <c r="P10" s="488"/>
      <c r="Q10" s="489"/>
      <c r="R10" s="488">
        <v>0.77680000000000005</v>
      </c>
      <c r="S10" s="489"/>
      <c r="T10" s="488">
        <v>0.84050000000000002</v>
      </c>
      <c r="U10" s="514"/>
      <c r="V10" s="488">
        <v>0.79420000000000002</v>
      </c>
      <c r="W10" s="514"/>
      <c r="X10" s="488">
        <v>0.78410000000000002</v>
      </c>
      <c r="Y10" s="514"/>
      <c r="Z10" s="488">
        <v>0.83</v>
      </c>
      <c r="AA10" s="514"/>
      <c r="AB10" s="488">
        <v>0.71</v>
      </c>
      <c r="AC10" s="489"/>
      <c r="AD10" s="488">
        <v>0.77</v>
      </c>
      <c r="AE10" s="489"/>
      <c r="AF10" s="482">
        <v>0.79</v>
      </c>
      <c r="AG10" s="483"/>
      <c r="AH10" s="482">
        <v>0.74754558204768584</v>
      </c>
      <c r="AI10" s="483"/>
      <c r="AJ10" s="482">
        <v>0.70144927536231882</v>
      </c>
      <c r="AK10" s="483"/>
      <c r="AL10" s="482">
        <v>0.74329999999999996</v>
      </c>
      <c r="AM10" s="483"/>
      <c r="AN10" s="482">
        <v>0.88905325443786987</v>
      </c>
      <c r="AO10" s="483"/>
      <c r="AP10" s="482">
        <v>0.82769999999999999</v>
      </c>
      <c r="AQ10" s="483"/>
      <c r="AR10" s="482">
        <v>0.76400000000000001</v>
      </c>
      <c r="AS10" s="483"/>
      <c r="AT10" s="482">
        <v>0.90200000000000002</v>
      </c>
      <c r="AU10" s="483"/>
      <c r="AV10" s="482">
        <v>0.92789999999999995</v>
      </c>
      <c r="AW10" s="483"/>
      <c r="AX10" s="482">
        <v>0.90349999999999997</v>
      </c>
      <c r="AY10" s="483"/>
      <c r="AZ10" s="482">
        <v>0.95977011494252873</v>
      </c>
      <c r="BA10" s="483"/>
      <c r="BB10" s="482">
        <v>0.95230998509687037</v>
      </c>
      <c r="BC10" s="483"/>
      <c r="BD10" s="482">
        <v>0.95594713656387664</v>
      </c>
      <c r="BE10" s="483"/>
      <c r="BF10" s="482">
        <v>0.9568965517241379</v>
      </c>
      <c r="BG10" s="483"/>
      <c r="BH10" s="482">
        <v>0.96681749622926094</v>
      </c>
      <c r="BI10" s="483"/>
      <c r="BJ10" s="482">
        <v>0.9800285306704708</v>
      </c>
      <c r="BK10" s="483"/>
      <c r="BL10" s="482">
        <v>0.97379912663755464</v>
      </c>
      <c r="BM10" s="483"/>
      <c r="BN10" s="482">
        <v>0.95751138088012144</v>
      </c>
      <c r="BO10" s="483"/>
      <c r="BP10" s="482">
        <v>0.98417266187050356</v>
      </c>
      <c r="BQ10" s="483"/>
      <c r="BR10" s="482">
        <v>0.98939393939393938</v>
      </c>
      <c r="BS10" s="483"/>
      <c r="BT10" s="482">
        <v>0</v>
      </c>
      <c r="BU10" s="483"/>
    </row>
    <row r="11" spans="1:256" ht="12.75" hidden="1" customHeight="1" x14ac:dyDescent="0.2">
      <c r="A11" s="354" t="s">
        <v>32</v>
      </c>
      <c r="B11" s="484"/>
      <c r="C11" s="485"/>
      <c r="D11" s="528"/>
      <c r="E11" s="489"/>
      <c r="F11" s="488"/>
      <c r="G11" s="489"/>
      <c r="H11" s="488"/>
      <c r="I11" s="489"/>
      <c r="J11" s="488"/>
      <c r="K11" s="489"/>
      <c r="L11" s="488"/>
      <c r="M11" s="489"/>
      <c r="N11" s="488"/>
      <c r="O11" s="489"/>
      <c r="P11" s="488" t="s">
        <v>227</v>
      </c>
      <c r="Q11" s="489"/>
      <c r="R11" s="488" t="s">
        <v>56</v>
      </c>
      <c r="S11" s="489"/>
      <c r="T11" s="488"/>
      <c r="U11" s="514"/>
      <c r="V11" s="488"/>
      <c r="W11" s="514"/>
      <c r="X11" s="488"/>
      <c r="Y11" s="514"/>
      <c r="Z11" s="488"/>
      <c r="AA11" s="514"/>
      <c r="AB11" s="488"/>
      <c r="AC11" s="489"/>
      <c r="AD11" s="488"/>
      <c r="AE11" s="489"/>
      <c r="AF11" s="482"/>
      <c r="AG11" s="483"/>
      <c r="AH11" s="482"/>
      <c r="AI11" s="483"/>
      <c r="AJ11" s="482"/>
      <c r="AK11" s="483"/>
      <c r="AL11" s="482"/>
      <c r="AM11" s="483"/>
      <c r="AN11" s="482"/>
      <c r="AO11" s="483"/>
      <c r="AP11" s="482"/>
      <c r="AQ11" s="483"/>
      <c r="AR11" s="482"/>
      <c r="AS11" s="483"/>
      <c r="AT11" s="482"/>
      <c r="AU11" s="483"/>
      <c r="AV11" s="482"/>
      <c r="AW11" s="483"/>
      <c r="AX11" s="482"/>
      <c r="AY11" s="483"/>
      <c r="AZ11" s="482">
        <v>0</v>
      </c>
      <c r="BA11" s="483"/>
      <c r="BB11" s="482">
        <v>0.97289586305278175</v>
      </c>
      <c r="BC11" s="483"/>
      <c r="BD11" s="482">
        <v>0.9957865168539326</v>
      </c>
      <c r="BE11" s="483"/>
      <c r="BF11" s="482">
        <v>0.98727015558698727</v>
      </c>
      <c r="BG11" s="483"/>
      <c r="BH11" s="482">
        <v>0.99707174231332363</v>
      </c>
      <c r="BI11" s="483"/>
      <c r="BJ11" s="482">
        <v>0.99707174231332363</v>
      </c>
      <c r="BK11" s="483"/>
      <c r="BL11" s="482">
        <v>0.99288762446657186</v>
      </c>
      <c r="BM11" s="483"/>
      <c r="BN11" s="482">
        <v>0.99707174231332363</v>
      </c>
      <c r="BO11" s="483"/>
      <c r="BP11" s="482">
        <v>0.99707174231332363</v>
      </c>
      <c r="BQ11" s="483"/>
      <c r="BR11" s="482">
        <v>0</v>
      </c>
      <c r="BS11" s="483"/>
      <c r="BT11" s="482" t="e">
        <v>#DIV/0!</v>
      </c>
      <c r="BU11" s="483"/>
    </row>
    <row r="12" spans="1:256" ht="12.75" hidden="1" customHeight="1" x14ac:dyDescent="0.2">
      <c r="A12" s="354" t="s">
        <v>228</v>
      </c>
      <c r="B12" s="484"/>
      <c r="C12" s="485"/>
      <c r="D12" s="528"/>
      <c r="E12" s="489"/>
      <c r="F12" s="488"/>
      <c r="G12" s="489"/>
      <c r="H12" s="488"/>
      <c r="I12" s="489"/>
      <c r="J12" s="488"/>
      <c r="K12" s="489"/>
      <c r="L12" s="488"/>
      <c r="M12" s="489"/>
      <c r="N12" s="488"/>
      <c r="O12" s="489"/>
      <c r="P12" s="488" t="s">
        <v>227</v>
      </c>
      <c r="Q12" s="489"/>
      <c r="R12" s="488" t="s">
        <v>56</v>
      </c>
      <c r="S12" s="489"/>
      <c r="T12" s="488"/>
      <c r="U12" s="514"/>
      <c r="V12" s="488"/>
      <c r="W12" s="514"/>
      <c r="X12" s="488"/>
      <c r="Y12" s="514"/>
      <c r="Z12" s="488"/>
      <c r="AA12" s="514"/>
      <c r="AB12" s="488"/>
      <c r="AC12" s="489"/>
      <c r="AD12" s="488"/>
      <c r="AE12" s="489"/>
      <c r="AF12" s="482"/>
      <c r="AG12" s="483"/>
      <c r="AH12" s="482"/>
      <c r="AI12" s="483"/>
      <c r="AJ12" s="482"/>
      <c r="AK12" s="483"/>
      <c r="AL12" s="482"/>
      <c r="AM12" s="483"/>
      <c r="AN12" s="482"/>
      <c r="AO12" s="483"/>
      <c r="AP12" s="482"/>
      <c r="AQ12" s="483"/>
      <c r="AR12" s="482"/>
      <c r="AS12" s="483"/>
      <c r="AT12" s="482"/>
      <c r="AU12" s="483"/>
      <c r="AV12" s="482"/>
      <c r="AW12" s="483"/>
      <c r="AX12" s="482"/>
      <c r="AY12" s="483"/>
      <c r="AZ12" s="482">
        <v>0.29310344827586204</v>
      </c>
      <c r="BA12" s="483"/>
      <c r="BB12" s="482">
        <v>1.1451612903225807</v>
      </c>
      <c r="BC12" s="483"/>
      <c r="BD12" s="482">
        <v>1.8387096774193548</v>
      </c>
      <c r="BE12" s="483"/>
      <c r="BF12" s="482">
        <v>0.92131979695431476</v>
      </c>
      <c r="BG12" s="483"/>
      <c r="BH12" s="482">
        <v>0.90256410256410258</v>
      </c>
      <c r="BI12" s="483"/>
      <c r="BJ12" s="482">
        <v>0.9631578947368421</v>
      </c>
      <c r="BK12" s="483"/>
      <c r="BL12" s="482">
        <v>0.92443324937027704</v>
      </c>
      <c r="BM12" s="483"/>
      <c r="BN12" s="482">
        <v>0.90256410256410258</v>
      </c>
      <c r="BO12" s="483"/>
      <c r="BP12" s="482">
        <v>0.9631578947368421</v>
      </c>
      <c r="BQ12" s="483"/>
      <c r="BR12" s="482">
        <v>0</v>
      </c>
      <c r="BS12" s="483"/>
      <c r="BT12" s="482" t="e">
        <v>#DIV/0!</v>
      </c>
      <c r="BU12" s="483"/>
    </row>
    <row r="13" spans="1:256" ht="12.75" hidden="1" customHeight="1" x14ac:dyDescent="0.2">
      <c r="A13" s="354" t="s">
        <v>229</v>
      </c>
      <c r="B13" s="484"/>
      <c r="C13" s="485"/>
      <c r="D13" s="528"/>
      <c r="E13" s="489"/>
      <c r="F13" s="488"/>
      <c r="G13" s="489"/>
      <c r="H13" s="488"/>
      <c r="I13" s="489"/>
      <c r="J13" s="488"/>
      <c r="K13" s="489"/>
      <c r="L13" s="488"/>
      <c r="M13" s="489"/>
      <c r="N13" s="488"/>
      <c r="O13" s="489"/>
      <c r="P13" s="488" t="s">
        <v>227</v>
      </c>
      <c r="Q13" s="489"/>
      <c r="R13" s="488" t="s">
        <v>56</v>
      </c>
      <c r="S13" s="489"/>
      <c r="T13" s="488"/>
      <c r="U13" s="514"/>
      <c r="V13" s="488"/>
      <c r="W13" s="514"/>
      <c r="X13" s="488"/>
      <c r="Y13" s="514"/>
      <c r="Z13" s="488"/>
      <c r="AA13" s="514"/>
      <c r="AB13" s="488"/>
      <c r="AC13" s="489"/>
      <c r="AD13" s="488"/>
      <c r="AE13" s="489"/>
      <c r="AF13" s="482"/>
      <c r="AG13" s="483"/>
      <c r="AH13" s="482"/>
      <c r="AI13" s="483"/>
      <c r="AJ13" s="482"/>
      <c r="AK13" s="483"/>
      <c r="AL13" s="482"/>
      <c r="AM13" s="483"/>
      <c r="AN13" s="482"/>
      <c r="AO13" s="483"/>
      <c r="AP13" s="482"/>
      <c r="AQ13" s="483"/>
      <c r="AR13" s="482"/>
      <c r="AS13" s="483"/>
      <c r="AT13" s="482"/>
      <c r="AU13" s="483"/>
      <c r="AV13" s="482"/>
      <c r="AW13" s="483"/>
      <c r="AX13" s="482"/>
      <c r="AY13" s="483"/>
      <c r="AZ13" s="482">
        <v>0</v>
      </c>
      <c r="BA13" s="483"/>
      <c r="BB13" s="482">
        <v>0</v>
      </c>
      <c r="BC13" s="483"/>
      <c r="BD13" s="482">
        <v>0</v>
      </c>
      <c r="BE13" s="483"/>
      <c r="BF13" s="482">
        <v>0</v>
      </c>
      <c r="BG13" s="483"/>
      <c r="BH13" s="482">
        <v>0</v>
      </c>
      <c r="BI13" s="483"/>
      <c r="BJ13" s="482">
        <v>0</v>
      </c>
      <c r="BK13" s="483"/>
      <c r="BL13" s="482">
        <v>0</v>
      </c>
      <c r="BM13" s="483"/>
      <c r="BN13" s="482">
        <v>0</v>
      </c>
      <c r="BO13" s="483"/>
      <c r="BP13" s="482">
        <v>0</v>
      </c>
      <c r="BQ13" s="483"/>
      <c r="BR13" s="482">
        <v>0</v>
      </c>
      <c r="BS13" s="483"/>
      <c r="BT13" s="482">
        <v>0</v>
      </c>
      <c r="BU13" s="483"/>
    </row>
    <row r="14" spans="1:256" x14ac:dyDescent="0.2">
      <c r="A14" s="354" t="s">
        <v>230</v>
      </c>
      <c r="B14" s="484"/>
      <c r="C14" s="485"/>
      <c r="D14" s="528"/>
      <c r="E14" s="489"/>
      <c r="F14" s="488"/>
      <c r="G14" s="489"/>
      <c r="H14" s="488"/>
      <c r="I14" s="489"/>
      <c r="J14" s="488"/>
      <c r="K14" s="489"/>
      <c r="L14" s="488"/>
      <c r="M14" s="489"/>
      <c r="N14" s="488"/>
      <c r="O14" s="489"/>
      <c r="P14" s="488"/>
      <c r="Q14" s="489"/>
      <c r="R14" s="488">
        <v>0.93669999999999998</v>
      </c>
      <c r="S14" s="489"/>
      <c r="T14" s="488">
        <v>0.95330000000000004</v>
      </c>
      <c r="U14" s="514"/>
      <c r="V14" s="488">
        <v>0.91</v>
      </c>
      <c r="W14" s="514"/>
      <c r="X14" s="488">
        <v>0.9</v>
      </c>
      <c r="Y14" s="514"/>
      <c r="Z14" s="488">
        <v>0.94</v>
      </c>
      <c r="AA14" s="514"/>
      <c r="AB14" s="488">
        <v>0.89329999999999998</v>
      </c>
      <c r="AC14" s="489"/>
      <c r="AD14" s="488">
        <v>0.93</v>
      </c>
      <c r="AE14" s="489"/>
      <c r="AF14" s="482">
        <v>0.95</v>
      </c>
      <c r="AG14" s="483"/>
      <c r="AH14" s="482">
        <v>0.95161290322580649</v>
      </c>
      <c r="AI14" s="483"/>
      <c r="AJ14" s="482">
        <v>0.93602693602693599</v>
      </c>
      <c r="AK14" s="483"/>
      <c r="AL14" s="482">
        <v>0.9516</v>
      </c>
      <c r="AM14" s="483"/>
      <c r="AN14" s="482">
        <v>0.92542372881355928</v>
      </c>
      <c r="AO14" s="483"/>
      <c r="AP14" s="482">
        <v>0.90249999999999997</v>
      </c>
      <c r="AQ14" s="483"/>
      <c r="AR14" s="482">
        <v>0.94630000000000003</v>
      </c>
      <c r="AS14" s="483"/>
      <c r="AT14" s="482">
        <v>0.96014492753623193</v>
      </c>
      <c r="AU14" s="483"/>
      <c r="AV14" s="482">
        <v>0.93600000000000005</v>
      </c>
      <c r="AW14" s="483"/>
      <c r="AX14" s="482">
        <v>0.95330000000000004</v>
      </c>
      <c r="AY14" s="483"/>
      <c r="AZ14" s="482">
        <v>0</v>
      </c>
      <c r="BA14" s="483"/>
      <c r="BB14" s="482">
        <v>0.98666666666666669</v>
      </c>
      <c r="BC14" s="483"/>
      <c r="BD14" s="482">
        <v>0.99333333333333329</v>
      </c>
      <c r="BE14" s="483"/>
      <c r="BF14" s="482">
        <v>0.9771986970684039</v>
      </c>
      <c r="BG14" s="483"/>
      <c r="BH14" s="482">
        <v>0.97666666666666668</v>
      </c>
      <c r="BI14" s="483"/>
      <c r="BJ14" s="482">
        <v>0.99677419354838714</v>
      </c>
      <c r="BK14" s="483"/>
      <c r="BL14" s="482">
        <v>0.99305555555555558</v>
      </c>
      <c r="BM14" s="483"/>
      <c r="BN14" s="482">
        <v>0.6333333333333333</v>
      </c>
      <c r="BO14" s="483"/>
      <c r="BP14" s="482">
        <v>0.83606557377049184</v>
      </c>
      <c r="BQ14" s="483"/>
      <c r="BR14" s="482">
        <v>0.85964912280701755</v>
      </c>
      <c r="BS14" s="483"/>
      <c r="BT14" s="482" t="e">
        <v>#DIV/0!</v>
      </c>
      <c r="BU14" s="483"/>
    </row>
    <row r="15" spans="1:256" s="356" customFormat="1" x14ac:dyDescent="0.2">
      <c r="A15" s="355" t="s">
        <v>231</v>
      </c>
      <c r="B15" s="525"/>
      <c r="C15" s="526"/>
      <c r="D15" s="525"/>
      <c r="E15" s="526"/>
      <c r="F15" s="525"/>
      <c r="G15" s="526"/>
      <c r="H15" s="525"/>
      <c r="I15" s="526"/>
      <c r="J15" s="525"/>
      <c r="K15" s="526"/>
      <c r="L15" s="525"/>
      <c r="M15" s="526"/>
      <c r="N15" s="525"/>
      <c r="O15" s="526"/>
      <c r="P15" s="525"/>
      <c r="Q15" s="526"/>
      <c r="R15" s="525">
        <v>0.85370000000000001</v>
      </c>
      <c r="S15" s="526"/>
      <c r="T15" s="525">
        <v>0.88360000000000005</v>
      </c>
      <c r="U15" s="527"/>
      <c r="V15" s="525">
        <v>0.86960000000000004</v>
      </c>
      <c r="W15" s="527"/>
      <c r="X15" s="525">
        <v>0.85</v>
      </c>
      <c r="Y15" s="527"/>
      <c r="Z15" s="525">
        <v>0.88370000000000004</v>
      </c>
      <c r="AA15" s="527"/>
      <c r="AB15" s="525">
        <v>0.85519999999999996</v>
      </c>
      <c r="AC15" s="526"/>
      <c r="AD15" s="525">
        <v>0.84189999999999998</v>
      </c>
      <c r="AE15" s="526"/>
      <c r="AF15" s="525">
        <v>0.88959999999999995</v>
      </c>
      <c r="AG15" s="526"/>
      <c r="AH15" s="525">
        <v>0.879</v>
      </c>
      <c r="AI15" s="526"/>
      <c r="AJ15" s="525">
        <v>0.83989999999999998</v>
      </c>
      <c r="AK15" s="526"/>
      <c r="AL15" s="525">
        <v>0.89090000000000003</v>
      </c>
      <c r="AM15" s="526"/>
      <c r="AN15" s="525">
        <v>0.92349999999999999</v>
      </c>
      <c r="AO15" s="526"/>
      <c r="AP15" s="525">
        <v>0.8931</v>
      </c>
      <c r="AQ15" s="526"/>
      <c r="AR15" s="525">
        <v>0.87009999999999998</v>
      </c>
      <c r="AS15" s="526"/>
      <c r="AT15" s="525">
        <v>0.9486</v>
      </c>
      <c r="AU15" s="526"/>
      <c r="AV15" s="525">
        <v>0.879</v>
      </c>
      <c r="AW15" s="526"/>
      <c r="AX15" s="525">
        <v>0.93220000000000003</v>
      </c>
      <c r="AY15" s="526"/>
      <c r="AZ15" s="525">
        <v>0.98113207547169812</v>
      </c>
      <c r="BA15" s="526"/>
      <c r="BB15" s="525">
        <v>0.96709999999999996</v>
      </c>
      <c r="BC15" s="526"/>
      <c r="BD15" s="525">
        <v>0.97899999999999998</v>
      </c>
      <c r="BE15" s="526"/>
      <c r="BF15" s="525">
        <v>0.97670000000000001</v>
      </c>
      <c r="BG15" s="526"/>
      <c r="BH15" s="525">
        <v>0.98</v>
      </c>
      <c r="BI15" s="526"/>
      <c r="BJ15" s="525">
        <v>0.98599999999999999</v>
      </c>
      <c r="BK15" s="526"/>
      <c r="BL15" s="525">
        <v>0.98509999999999998</v>
      </c>
      <c r="BM15" s="526"/>
      <c r="BN15" s="525">
        <v>0.99637681159420288</v>
      </c>
      <c r="BO15" s="526"/>
      <c r="BP15" s="525">
        <v>0.99665551839464883</v>
      </c>
      <c r="BQ15" s="526"/>
      <c r="BR15" s="525">
        <v>0.99665551839464883</v>
      </c>
      <c r="BS15" s="526"/>
      <c r="BT15" s="525">
        <v>0</v>
      </c>
      <c r="BU15" s="526"/>
    </row>
    <row r="16" spans="1:256" x14ac:dyDescent="0.2">
      <c r="A16" s="357"/>
      <c r="B16" s="358"/>
      <c r="C16" s="358"/>
      <c r="D16" s="358"/>
      <c r="E16" s="358"/>
      <c r="F16" s="358"/>
      <c r="G16" s="358"/>
      <c r="H16" s="358"/>
      <c r="I16" s="358"/>
      <c r="J16" s="358"/>
      <c r="K16" s="358"/>
      <c r="L16" s="358"/>
      <c r="M16" s="358"/>
      <c r="N16" s="358"/>
      <c r="O16" s="358"/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8"/>
      <c r="AA16" s="358"/>
      <c r="AB16" s="358"/>
      <c r="AC16" s="358"/>
      <c r="AD16" s="358"/>
      <c r="AE16" s="358"/>
      <c r="AF16" s="358"/>
      <c r="AG16" s="358"/>
      <c r="AH16" s="358"/>
      <c r="AI16" s="358"/>
      <c r="AJ16" s="358"/>
      <c r="AK16" s="358"/>
      <c r="AL16" s="358"/>
      <c r="AM16" s="358"/>
      <c r="AN16" s="358"/>
      <c r="AO16" s="358"/>
      <c r="AP16" s="358"/>
      <c r="AQ16" s="358"/>
      <c r="AR16" s="358"/>
      <c r="AS16" s="358"/>
      <c r="AT16" s="358"/>
      <c r="AU16" s="358"/>
      <c r="AV16" s="358"/>
      <c r="AW16" s="358"/>
      <c r="AX16" s="358"/>
      <c r="AY16" s="358"/>
      <c r="AZ16" s="358"/>
      <c r="BA16" s="358"/>
      <c r="BB16" s="358"/>
      <c r="BC16" s="358"/>
      <c r="BD16" s="358"/>
      <c r="BE16" s="358"/>
      <c r="BF16" s="358"/>
      <c r="BG16" s="358"/>
      <c r="BH16" s="358"/>
      <c r="BI16" s="358"/>
      <c r="BJ16" s="358"/>
      <c r="BK16" s="358"/>
      <c r="BL16" s="358"/>
      <c r="BM16" s="358"/>
      <c r="BN16" s="358"/>
      <c r="BO16" s="358"/>
      <c r="BP16" s="358"/>
      <c r="BQ16" s="358"/>
      <c r="BR16" s="358"/>
      <c r="BS16" s="358"/>
      <c r="BT16" s="358"/>
      <c r="BU16" s="358"/>
    </row>
    <row r="17" spans="1:73" x14ac:dyDescent="0.2">
      <c r="A17" s="349" t="s">
        <v>232</v>
      </c>
      <c r="B17" s="350"/>
      <c r="C17" s="350"/>
      <c r="D17" s="350"/>
      <c r="E17" s="350"/>
      <c r="F17" s="350"/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0"/>
      <c r="Y17" s="351"/>
      <c r="Z17" s="350"/>
      <c r="AA17" s="350"/>
      <c r="AB17" s="350"/>
      <c r="AC17" s="350"/>
      <c r="AD17" s="350"/>
      <c r="AE17" s="350"/>
      <c r="AF17" s="350"/>
      <c r="AG17" s="350"/>
      <c r="AH17" s="350"/>
      <c r="AI17" s="350"/>
      <c r="AJ17" s="350"/>
      <c r="AK17" s="350"/>
      <c r="AL17" s="350"/>
      <c r="AM17" s="350"/>
      <c r="AN17" s="350"/>
      <c r="AO17" s="350"/>
      <c r="AP17" s="350"/>
      <c r="AQ17" s="350"/>
      <c r="AR17" s="350"/>
      <c r="AS17" s="350"/>
      <c r="AT17" s="350"/>
      <c r="AU17" s="350"/>
      <c r="AV17" s="350"/>
      <c r="AW17" s="350"/>
      <c r="AX17" s="350"/>
      <c r="AY17" s="350"/>
      <c r="AZ17" s="350"/>
      <c r="BA17" s="350"/>
      <c r="BB17" s="350"/>
      <c r="BC17" s="350"/>
      <c r="BD17" s="350"/>
      <c r="BE17" s="350"/>
      <c r="BF17" s="350"/>
      <c r="BG17" s="350"/>
      <c r="BH17" s="350"/>
      <c r="BI17" s="350"/>
      <c r="BJ17" s="350"/>
      <c r="BK17" s="350"/>
      <c r="BL17" s="350"/>
      <c r="BM17" s="350"/>
      <c r="BN17" s="350"/>
      <c r="BO17" s="350"/>
      <c r="BP17" s="350"/>
      <c r="BQ17" s="350"/>
      <c r="BR17" s="350"/>
      <c r="BS17" s="350"/>
      <c r="BT17" s="350"/>
      <c r="BU17" s="350"/>
    </row>
    <row r="18" spans="1:73" s="353" customFormat="1" x14ac:dyDescent="0.2">
      <c r="A18" s="359" t="s">
        <v>226</v>
      </c>
      <c r="B18" s="472">
        <v>44562</v>
      </c>
      <c r="C18" s="473"/>
      <c r="D18" s="472">
        <v>44593</v>
      </c>
      <c r="E18" s="473"/>
      <c r="F18" s="472">
        <v>44621</v>
      </c>
      <c r="G18" s="473"/>
      <c r="H18" s="472">
        <v>44652</v>
      </c>
      <c r="I18" s="473"/>
      <c r="J18" s="472">
        <v>44682</v>
      </c>
      <c r="K18" s="473"/>
      <c r="L18" s="472">
        <v>44713</v>
      </c>
      <c r="M18" s="473"/>
      <c r="N18" s="472">
        <v>44743</v>
      </c>
      <c r="O18" s="473"/>
      <c r="P18" s="472">
        <v>44774</v>
      </c>
      <c r="Q18" s="473"/>
      <c r="R18" s="472">
        <v>44805</v>
      </c>
      <c r="S18" s="473"/>
      <c r="T18" s="472">
        <v>44835</v>
      </c>
      <c r="U18" s="473"/>
      <c r="V18" s="472">
        <v>44866</v>
      </c>
      <c r="W18" s="473"/>
      <c r="X18" s="472">
        <v>44896</v>
      </c>
      <c r="Y18" s="473"/>
      <c r="Z18" s="472" t="e">
        <f ca="1">Z8</f>
        <v>#NAME?</v>
      </c>
      <c r="AA18" s="473"/>
      <c r="AB18" s="472" t="e">
        <f ca="1">AB8</f>
        <v>#NAME?</v>
      </c>
      <c r="AC18" s="473"/>
      <c r="AD18" s="472" t="e">
        <f ca="1">AD8</f>
        <v>#NAME?</v>
      </c>
      <c r="AE18" s="473"/>
      <c r="AF18" s="470" t="e">
        <f ca="1">AF8</f>
        <v>#NAME?</v>
      </c>
      <c r="AG18" s="471"/>
      <c r="AH18" s="470" t="e">
        <f ca="1">AH8</f>
        <v>#NAME?</v>
      </c>
      <c r="AI18" s="471"/>
      <c r="AJ18" s="470" t="e">
        <f ca="1">AJ8</f>
        <v>#NAME?</v>
      </c>
      <c r="AK18" s="471"/>
      <c r="AL18" s="470" t="e">
        <f ca="1">AL8</f>
        <v>#NAME?</v>
      </c>
      <c r="AM18" s="471"/>
      <c r="AN18" s="470" t="e">
        <f ca="1">AN8</f>
        <v>#NAME?</v>
      </c>
      <c r="AO18" s="471"/>
      <c r="AP18" s="470" t="e">
        <f ca="1">AP8</f>
        <v>#NAME?</v>
      </c>
      <c r="AQ18" s="471"/>
      <c r="AR18" s="470" t="e">
        <f ca="1">AR8</f>
        <v>#NAME?</v>
      </c>
      <c r="AS18" s="471"/>
      <c r="AT18" s="470" t="e">
        <f ca="1">AT8</f>
        <v>#NAME?</v>
      </c>
      <c r="AU18" s="471"/>
      <c r="AV18" s="470" t="e">
        <f ca="1">AV8</f>
        <v>#NAME?</v>
      </c>
      <c r="AW18" s="471"/>
      <c r="AX18" s="470" t="e">
        <f ca="1">AX8</f>
        <v>#NAME?</v>
      </c>
      <c r="AY18" s="471"/>
      <c r="AZ18" s="470" t="e">
        <f ca="1">AZ$8</f>
        <v>#NAME?</v>
      </c>
      <c r="BA18" s="471"/>
      <c r="BB18" s="470" t="e">
        <f ca="1">BB$8</f>
        <v>#NAME?</v>
      </c>
      <c r="BC18" s="471"/>
      <c r="BD18" s="470" t="e">
        <f ca="1">BD$8</f>
        <v>#NAME?</v>
      </c>
      <c r="BE18" s="471"/>
      <c r="BF18" s="470" t="e">
        <f ca="1">BF$8</f>
        <v>#NAME?</v>
      </c>
      <c r="BG18" s="471"/>
      <c r="BH18" s="470" t="e">
        <f ca="1">BH$8</f>
        <v>#NAME?</v>
      </c>
      <c r="BI18" s="471"/>
      <c r="BJ18" s="470" t="e">
        <f ca="1">BJ$8</f>
        <v>#NAME?</v>
      </c>
      <c r="BK18" s="471"/>
      <c r="BL18" s="470" t="e">
        <f ca="1">BL$8</f>
        <v>#NAME?</v>
      </c>
      <c r="BM18" s="471"/>
      <c r="BN18" s="470" t="e">
        <f ca="1">BN$8</f>
        <v>#NAME?</v>
      </c>
      <c r="BO18" s="471"/>
      <c r="BP18" s="470" t="e">
        <f ca="1">BP$8</f>
        <v>#NAME?</v>
      </c>
      <c r="BQ18" s="471"/>
      <c r="BR18" s="470" t="e">
        <f ca="1">BR$8</f>
        <v>#NAME?</v>
      </c>
      <c r="BS18" s="471"/>
      <c r="BT18" s="470" t="e">
        <f ca="1">BT$8</f>
        <v>#NAME?</v>
      </c>
      <c r="BU18" s="471"/>
    </row>
    <row r="19" spans="1:73" s="361" customFormat="1" ht="12.75" customHeight="1" x14ac:dyDescent="0.2">
      <c r="A19" s="360" t="s">
        <v>28</v>
      </c>
      <c r="B19" s="496"/>
      <c r="C19" s="497"/>
      <c r="D19" s="498"/>
      <c r="E19" s="499"/>
      <c r="F19" s="496"/>
      <c r="G19" s="497"/>
      <c r="H19" s="496"/>
      <c r="I19" s="497"/>
      <c r="J19" s="496"/>
      <c r="K19" s="497"/>
      <c r="L19" s="496"/>
      <c r="M19" s="497"/>
      <c r="N19" s="496"/>
      <c r="O19" s="497"/>
      <c r="P19" s="496"/>
      <c r="Q19" s="497"/>
      <c r="R19" s="496">
        <v>6.78</v>
      </c>
      <c r="S19" s="497"/>
      <c r="T19" s="496">
        <v>6.78</v>
      </c>
      <c r="U19" s="497"/>
      <c r="V19" s="496">
        <v>7.12</v>
      </c>
      <c r="W19" s="497"/>
      <c r="X19" s="496">
        <v>9.2799999999999994</v>
      </c>
      <c r="Y19" s="497"/>
      <c r="Z19" s="496">
        <v>9</v>
      </c>
      <c r="AA19" s="497"/>
      <c r="AB19" s="496">
        <v>6.72</v>
      </c>
      <c r="AC19" s="497"/>
      <c r="AD19" s="496">
        <v>5.52</v>
      </c>
      <c r="AE19" s="497"/>
      <c r="AF19" s="490">
        <v>6.57</v>
      </c>
      <c r="AG19" s="491"/>
      <c r="AH19" s="490">
        <v>7.58</v>
      </c>
      <c r="AI19" s="491"/>
      <c r="AJ19" s="490">
        <v>8.486486486486486</v>
      </c>
      <c r="AK19" s="491"/>
      <c r="AL19" s="490">
        <v>8.0399999999999991</v>
      </c>
      <c r="AM19" s="491"/>
      <c r="AN19" s="490">
        <v>7.46</v>
      </c>
      <c r="AO19" s="491"/>
      <c r="AP19" s="490">
        <v>7.5</v>
      </c>
      <c r="AQ19" s="491"/>
      <c r="AR19" s="490">
        <v>9.11</v>
      </c>
      <c r="AS19" s="491"/>
      <c r="AT19" s="490">
        <v>6.3619047619047615</v>
      </c>
      <c r="AU19" s="491"/>
      <c r="AV19" s="490">
        <v>5.661157024793388</v>
      </c>
      <c r="AW19" s="491"/>
      <c r="AX19" s="490">
        <v>6.1100917431192663</v>
      </c>
      <c r="AY19" s="491"/>
      <c r="AZ19" s="490">
        <v>6.69</v>
      </c>
      <c r="BA19" s="491"/>
      <c r="BB19" s="490">
        <v>5.5</v>
      </c>
      <c r="BC19" s="491"/>
      <c r="BD19" s="490">
        <v>6.5480769230769234</v>
      </c>
      <c r="BE19" s="491"/>
      <c r="BF19" s="490">
        <v>6.9509803921568629</v>
      </c>
      <c r="BG19" s="491"/>
      <c r="BH19" s="490">
        <v>6.0803571428571432</v>
      </c>
      <c r="BI19" s="491"/>
      <c r="BJ19" s="490">
        <v>6.5233644859813085</v>
      </c>
      <c r="BK19" s="491"/>
      <c r="BL19" s="490">
        <v>6.288288288288288</v>
      </c>
      <c r="BM19" s="491"/>
      <c r="BN19" s="490">
        <v>6.5480769230769234</v>
      </c>
      <c r="BO19" s="491"/>
      <c r="BP19" s="490">
        <v>6.477064220183486</v>
      </c>
      <c r="BQ19" s="491"/>
      <c r="BR19" s="490">
        <v>6.5480769230769234</v>
      </c>
      <c r="BS19" s="491"/>
      <c r="BT19" s="490" t="e">
        <v>#DIV/0!</v>
      </c>
      <c r="BU19" s="491"/>
    </row>
    <row r="20" spans="1:73" s="361" customFormat="1" ht="12.75" customHeight="1" x14ac:dyDescent="0.2">
      <c r="A20" s="360" t="s">
        <v>30</v>
      </c>
      <c r="B20" s="496"/>
      <c r="C20" s="497"/>
      <c r="D20" s="498"/>
      <c r="E20" s="499"/>
      <c r="F20" s="496"/>
      <c r="G20" s="497"/>
      <c r="H20" s="496"/>
      <c r="I20" s="497"/>
      <c r="J20" s="496"/>
      <c r="K20" s="497"/>
      <c r="L20" s="496"/>
      <c r="M20" s="497"/>
      <c r="N20" s="496"/>
      <c r="O20" s="497"/>
      <c r="P20" s="496"/>
      <c r="Q20" s="497"/>
      <c r="R20" s="496">
        <v>2.44</v>
      </c>
      <c r="S20" s="497"/>
      <c r="T20" s="496">
        <v>2.44</v>
      </c>
      <c r="U20" s="497"/>
      <c r="V20" s="496">
        <v>2.35</v>
      </c>
      <c r="W20" s="497"/>
      <c r="X20" s="496">
        <v>2.27</v>
      </c>
      <c r="Y20" s="497"/>
      <c r="Z20" s="496">
        <v>2.15</v>
      </c>
      <c r="AA20" s="497"/>
      <c r="AB20" s="496">
        <v>2.21</v>
      </c>
      <c r="AC20" s="497"/>
      <c r="AD20" s="496">
        <v>2.2000000000000002</v>
      </c>
      <c r="AE20" s="497"/>
      <c r="AF20" s="490">
        <v>2.87</v>
      </c>
      <c r="AG20" s="491"/>
      <c r="AH20" s="490">
        <v>2.4</v>
      </c>
      <c r="AI20" s="491"/>
      <c r="AJ20" s="490">
        <v>2.3047619047619046</v>
      </c>
      <c r="AK20" s="491"/>
      <c r="AL20" s="490">
        <v>2.41</v>
      </c>
      <c r="AM20" s="491"/>
      <c r="AN20" s="490">
        <v>2.2400000000000002</v>
      </c>
      <c r="AO20" s="491"/>
      <c r="AP20" s="490">
        <v>2.27</v>
      </c>
      <c r="AQ20" s="491"/>
      <c r="AR20" s="490">
        <v>2.29</v>
      </c>
      <c r="AS20" s="491"/>
      <c r="AT20" s="490">
        <v>2.5315315315315314</v>
      </c>
      <c r="AU20" s="491"/>
      <c r="AV20" s="490">
        <v>2.1384083044982698</v>
      </c>
      <c r="AW20" s="491"/>
      <c r="AX20" s="490">
        <v>2.2589928057553958</v>
      </c>
      <c r="AY20" s="491"/>
      <c r="AZ20" s="490">
        <v>3.88</v>
      </c>
      <c r="BA20" s="491"/>
      <c r="BB20" s="490">
        <v>2.5357142857142856</v>
      </c>
      <c r="BC20" s="491"/>
      <c r="BD20" s="490">
        <v>2.4566037735849058</v>
      </c>
      <c r="BE20" s="491"/>
      <c r="BF20" s="490">
        <v>2.296551724137931</v>
      </c>
      <c r="BG20" s="491"/>
      <c r="BH20" s="490">
        <v>2.2892857142857141</v>
      </c>
      <c r="BI20" s="491"/>
      <c r="BJ20" s="490">
        <v>1.8821917808219177</v>
      </c>
      <c r="BK20" s="491"/>
      <c r="BL20" s="490">
        <v>4.475609756097561</v>
      </c>
      <c r="BM20" s="491"/>
      <c r="BN20" s="490">
        <v>4.6315789473684212</v>
      </c>
      <c r="BO20" s="491"/>
      <c r="BP20" s="490">
        <v>3.9690721649484537</v>
      </c>
      <c r="BQ20" s="491"/>
      <c r="BR20" s="490">
        <v>4.4096385542168672</v>
      </c>
      <c r="BS20" s="491"/>
      <c r="BT20" s="490" t="e">
        <v>#DIV/0!</v>
      </c>
      <c r="BU20" s="491"/>
    </row>
    <row r="21" spans="1:73" s="361" customFormat="1" ht="12.75" hidden="1" customHeight="1" x14ac:dyDescent="0.2">
      <c r="A21" s="360" t="s">
        <v>32</v>
      </c>
      <c r="B21" s="496"/>
      <c r="C21" s="497"/>
      <c r="D21" s="498"/>
      <c r="E21" s="499"/>
      <c r="F21" s="496"/>
      <c r="G21" s="497"/>
      <c r="H21" s="496"/>
      <c r="I21" s="497"/>
      <c r="J21" s="496"/>
      <c r="K21" s="497"/>
      <c r="L21" s="496"/>
      <c r="M21" s="497"/>
      <c r="N21" s="496"/>
      <c r="O21" s="497"/>
      <c r="P21" s="496" t="s">
        <v>227</v>
      </c>
      <c r="Q21" s="497"/>
      <c r="R21" s="496" t="s">
        <v>56</v>
      </c>
      <c r="S21" s="497"/>
      <c r="T21" s="496"/>
      <c r="U21" s="497"/>
      <c r="V21" s="496"/>
      <c r="W21" s="497"/>
      <c r="X21" s="496"/>
      <c r="Y21" s="497"/>
      <c r="Z21" s="496"/>
      <c r="AA21" s="497"/>
      <c r="AB21" s="496"/>
      <c r="AC21" s="497"/>
      <c r="AD21" s="496"/>
      <c r="AE21" s="497"/>
      <c r="AF21" s="490"/>
      <c r="AG21" s="491"/>
      <c r="AH21" s="490"/>
      <c r="AI21" s="491"/>
      <c r="AJ21" s="490"/>
      <c r="AK21" s="491"/>
      <c r="AL21" s="490"/>
      <c r="AM21" s="491"/>
      <c r="AN21" s="490"/>
      <c r="AO21" s="491"/>
      <c r="AP21" s="490"/>
      <c r="AQ21" s="491"/>
      <c r="AR21" s="490"/>
      <c r="AS21" s="491"/>
      <c r="AT21" s="490"/>
      <c r="AU21" s="491"/>
      <c r="AV21" s="490"/>
      <c r="AW21" s="491"/>
      <c r="AX21" s="490"/>
      <c r="AY21" s="491"/>
      <c r="AZ21" s="490">
        <v>0</v>
      </c>
      <c r="BA21" s="491"/>
      <c r="BB21" s="490">
        <v>0</v>
      </c>
      <c r="BC21" s="491"/>
      <c r="BD21" s="490">
        <v>0</v>
      </c>
      <c r="BE21" s="491"/>
      <c r="BF21" s="490">
        <v>0</v>
      </c>
      <c r="BG21" s="491"/>
      <c r="BH21" s="490">
        <v>0</v>
      </c>
      <c r="BI21" s="491"/>
      <c r="BJ21" s="490">
        <v>0</v>
      </c>
      <c r="BK21" s="491"/>
      <c r="BL21" s="490">
        <v>0</v>
      </c>
      <c r="BM21" s="491"/>
      <c r="BN21" s="490">
        <v>0</v>
      </c>
      <c r="BO21" s="491"/>
      <c r="BP21" s="490">
        <v>0</v>
      </c>
      <c r="BQ21" s="491"/>
      <c r="BR21" s="490">
        <v>0</v>
      </c>
      <c r="BS21" s="491"/>
      <c r="BT21" s="490">
        <v>0</v>
      </c>
      <c r="BU21" s="491"/>
    </row>
    <row r="22" spans="1:73" s="361" customFormat="1" ht="12.75" hidden="1" customHeight="1" x14ac:dyDescent="0.2">
      <c r="A22" s="360" t="s">
        <v>228</v>
      </c>
      <c r="B22" s="496"/>
      <c r="C22" s="497"/>
      <c r="D22" s="498"/>
      <c r="E22" s="499"/>
      <c r="F22" s="496"/>
      <c r="G22" s="497"/>
      <c r="H22" s="496"/>
      <c r="I22" s="497"/>
      <c r="J22" s="496"/>
      <c r="K22" s="497"/>
      <c r="L22" s="496"/>
      <c r="M22" s="497"/>
      <c r="N22" s="496"/>
      <c r="O22" s="497"/>
      <c r="P22" s="496"/>
      <c r="Q22" s="497"/>
      <c r="R22" s="496" t="s">
        <v>56</v>
      </c>
      <c r="S22" s="497"/>
      <c r="T22" s="496"/>
      <c r="U22" s="497"/>
      <c r="V22" s="496"/>
      <c r="W22" s="497"/>
      <c r="X22" s="496"/>
      <c r="Y22" s="497"/>
      <c r="Z22" s="496"/>
      <c r="AA22" s="497"/>
      <c r="AB22" s="496"/>
      <c r="AC22" s="497"/>
      <c r="AD22" s="496"/>
      <c r="AE22" s="497"/>
      <c r="AF22" s="490"/>
      <c r="AG22" s="491"/>
      <c r="AH22" s="490"/>
      <c r="AI22" s="491"/>
      <c r="AJ22" s="490"/>
      <c r="AK22" s="491"/>
      <c r="AL22" s="490"/>
      <c r="AM22" s="491"/>
      <c r="AN22" s="490"/>
      <c r="AO22" s="491"/>
      <c r="AP22" s="490"/>
      <c r="AQ22" s="491"/>
      <c r="AR22" s="490"/>
      <c r="AS22" s="491"/>
      <c r="AT22" s="490"/>
      <c r="AU22" s="491"/>
      <c r="AV22" s="490"/>
      <c r="AW22" s="491"/>
      <c r="AX22" s="490"/>
      <c r="AY22" s="491"/>
      <c r="AZ22" s="490">
        <v>3.4</v>
      </c>
      <c r="BA22" s="491"/>
      <c r="BB22" s="490">
        <v>2.75</v>
      </c>
      <c r="BC22" s="491"/>
      <c r="BD22" s="490">
        <v>5.25</v>
      </c>
      <c r="BE22" s="491"/>
      <c r="BF22" s="490">
        <v>3.8</v>
      </c>
      <c r="BG22" s="491"/>
      <c r="BH22" s="490">
        <v>2.6428571428571428</v>
      </c>
      <c r="BI22" s="491"/>
      <c r="BJ22" s="490">
        <v>2.9230769230769229</v>
      </c>
      <c r="BK22" s="491"/>
      <c r="BL22" s="490">
        <v>5.125</v>
      </c>
      <c r="BM22" s="491"/>
      <c r="BN22" s="490">
        <v>2.9230769230769229</v>
      </c>
      <c r="BO22" s="491"/>
      <c r="BP22" s="490">
        <v>4.6363636363636367</v>
      </c>
      <c r="BQ22" s="491"/>
      <c r="BR22" s="490" t="e">
        <v>#DIV/0!</v>
      </c>
      <c r="BS22" s="491"/>
      <c r="BT22" s="490" t="e">
        <v>#DIV/0!</v>
      </c>
      <c r="BU22" s="491"/>
    </row>
    <row r="23" spans="1:73" s="361" customFormat="1" ht="12.75" hidden="1" customHeight="1" x14ac:dyDescent="0.2">
      <c r="A23" s="360" t="s">
        <v>229</v>
      </c>
      <c r="B23" s="496"/>
      <c r="C23" s="497"/>
      <c r="D23" s="498"/>
      <c r="E23" s="499"/>
      <c r="F23" s="496"/>
      <c r="G23" s="497"/>
      <c r="H23" s="496"/>
      <c r="I23" s="497"/>
      <c r="J23" s="496"/>
      <c r="K23" s="497"/>
      <c r="L23" s="496"/>
      <c r="M23" s="497"/>
      <c r="N23" s="496"/>
      <c r="O23" s="497"/>
      <c r="P23" s="496" t="s">
        <v>227</v>
      </c>
      <c r="Q23" s="497"/>
      <c r="R23" s="496" t="s">
        <v>56</v>
      </c>
      <c r="S23" s="497"/>
      <c r="T23" s="496"/>
      <c r="U23" s="497"/>
      <c r="V23" s="496"/>
      <c r="W23" s="497"/>
      <c r="X23" s="496"/>
      <c r="Y23" s="497"/>
      <c r="Z23" s="496"/>
      <c r="AA23" s="497"/>
      <c r="AB23" s="496"/>
      <c r="AC23" s="497"/>
      <c r="AD23" s="496"/>
      <c r="AE23" s="497"/>
      <c r="AF23" s="490"/>
      <c r="AG23" s="491"/>
      <c r="AH23" s="490"/>
      <c r="AI23" s="491"/>
      <c r="AJ23" s="490"/>
      <c r="AK23" s="491"/>
      <c r="AL23" s="490"/>
      <c r="AM23" s="491"/>
      <c r="AN23" s="490"/>
      <c r="AO23" s="491"/>
      <c r="AP23" s="490"/>
      <c r="AQ23" s="491"/>
      <c r="AR23" s="490"/>
      <c r="AS23" s="491"/>
      <c r="AT23" s="490"/>
      <c r="AU23" s="491"/>
      <c r="AV23" s="490"/>
      <c r="AW23" s="491"/>
      <c r="AX23" s="490"/>
      <c r="AY23" s="491"/>
      <c r="AZ23" s="490">
        <v>0</v>
      </c>
      <c r="BA23" s="491"/>
      <c r="BB23" s="490">
        <v>0</v>
      </c>
      <c r="BC23" s="491"/>
      <c r="BD23" s="490">
        <v>0</v>
      </c>
      <c r="BE23" s="491"/>
      <c r="BF23" s="490">
        <v>0</v>
      </c>
      <c r="BG23" s="491"/>
      <c r="BH23" s="490">
        <v>0</v>
      </c>
      <c r="BI23" s="491"/>
      <c r="BJ23" s="490">
        <v>0</v>
      </c>
      <c r="BK23" s="491"/>
      <c r="BL23" s="490">
        <v>0</v>
      </c>
      <c r="BM23" s="491"/>
      <c r="BN23" s="490">
        <v>0</v>
      </c>
      <c r="BO23" s="491"/>
      <c r="BP23" s="490">
        <v>0</v>
      </c>
      <c r="BQ23" s="491"/>
      <c r="BR23" s="490">
        <v>0</v>
      </c>
      <c r="BS23" s="491"/>
      <c r="BT23" s="490">
        <v>0</v>
      </c>
      <c r="BU23" s="491"/>
    </row>
    <row r="24" spans="1:73" s="361" customFormat="1" x14ac:dyDescent="0.2">
      <c r="A24" s="360" t="s">
        <v>230</v>
      </c>
      <c r="B24" s="496"/>
      <c r="C24" s="497"/>
      <c r="D24" s="498"/>
      <c r="E24" s="499"/>
      <c r="F24" s="496"/>
      <c r="G24" s="497"/>
      <c r="H24" s="496"/>
      <c r="I24" s="497"/>
      <c r="J24" s="496"/>
      <c r="K24" s="497"/>
      <c r="L24" s="496"/>
      <c r="M24" s="497"/>
      <c r="N24" s="496"/>
      <c r="O24" s="497"/>
      <c r="P24" s="496"/>
      <c r="Q24" s="497"/>
      <c r="R24" s="496">
        <v>7.59</v>
      </c>
      <c r="S24" s="497"/>
      <c r="T24" s="496">
        <v>7.59</v>
      </c>
      <c r="U24" s="497"/>
      <c r="V24" s="496">
        <v>5.15</v>
      </c>
      <c r="W24" s="497"/>
      <c r="X24" s="496">
        <v>6.89</v>
      </c>
      <c r="Y24" s="497"/>
      <c r="Z24" s="496">
        <v>6.26</v>
      </c>
      <c r="AA24" s="497"/>
      <c r="AB24" s="496">
        <v>6.38</v>
      </c>
      <c r="AC24" s="497"/>
      <c r="AD24" s="496">
        <v>5.36</v>
      </c>
      <c r="AE24" s="497"/>
      <c r="AF24" s="490">
        <v>5.56</v>
      </c>
      <c r="AG24" s="491"/>
      <c r="AH24" s="490">
        <v>7.76</v>
      </c>
      <c r="AI24" s="491"/>
      <c r="AJ24" s="490">
        <v>6.7804878048780486</v>
      </c>
      <c r="AK24" s="491"/>
      <c r="AL24" s="490">
        <v>6.14</v>
      </c>
      <c r="AM24" s="491"/>
      <c r="AN24" s="490">
        <v>7.37</v>
      </c>
      <c r="AO24" s="491"/>
      <c r="AP24" s="490">
        <v>4.9000000000000004</v>
      </c>
      <c r="AQ24" s="491"/>
      <c r="AR24" s="490">
        <v>4.54</v>
      </c>
      <c r="AS24" s="491"/>
      <c r="AT24" s="490">
        <v>5.3</v>
      </c>
      <c r="AU24" s="491"/>
      <c r="AV24" s="490">
        <v>5.1481481481481479</v>
      </c>
      <c r="AW24" s="491"/>
      <c r="AX24" s="490">
        <v>5.3962264150943398</v>
      </c>
      <c r="AY24" s="491"/>
      <c r="AZ24" s="490">
        <v>0</v>
      </c>
      <c r="BA24" s="491"/>
      <c r="BB24" s="490">
        <v>7.7894736842105265</v>
      </c>
      <c r="BC24" s="491"/>
      <c r="BD24" s="490">
        <v>11.461538461538462</v>
      </c>
      <c r="BE24" s="491"/>
      <c r="BF24" s="490">
        <v>6.1224489795918364</v>
      </c>
      <c r="BG24" s="491"/>
      <c r="BH24" s="490">
        <v>6.104166666666667</v>
      </c>
      <c r="BI24" s="491"/>
      <c r="BJ24" s="490">
        <v>9.0882352941176467</v>
      </c>
      <c r="BK24" s="491"/>
      <c r="BL24" s="490">
        <v>6.6511627906976747</v>
      </c>
      <c r="BM24" s="491"/>
      <c r="BN24" s="490">
        <v>5.8510638297872344</v>
      </c>
      <c r="BO24" s="491"/>
      <c r="BP24" s="490">
        <v>5.8431372549019605</v>
      </c>
      <c r="BQ24" s="491"/>
      <c r="BR24" s="490">
        <v>9.3125</v>
      </c>
      <c r="BS24" s="491"/>
      <c r="BT24" s="490">
        <v>0</v>
      </c>
      <c r="BU24" s="491"/>
    </row>
    <row r="25" spans="1:73" s="363" customFormat="1" x14ac:dyDescent="0.2">
      <c r="A25" s="362" t="s">
        <v>231</v>
      </c>
      <c r="B25" s="517"/>
      <c r="C25" s="518"/>
      <c r="D25" s="517"/>
      <c r="E25" s="518"/>
      <c r="F25" s="517"/>
      <c r="G25" s="518"/>
      <c r="H25" s="517"/>
      <c r="I25" s="518"/>
      <c r="J25" s="517"/>
      <c r="K25" s="518"/>
      <c r="L25" s="517"/>
      <c r="M25" s="518"/>
      <c r="N25" s="517"/>
      <c r="O25" s="518"/>
      <c r="P25" s="517">
        <v>3.74</v>
      </c>
      <c r="Q25" s="518"/>
      <c r="R25" s="517">
        <v>4.07</v>
      </c>
      <c r="S25" s="518"/>
      <c r="T25" s="517">
        <v>3.53</v>
      </c>
      <c r="U25" s="518"/>
      <c r="V25" s="517">
        <v>4.05</v>
      </c>
      <c r="W25" s="518"/>
      <c r="X25" s="517">
        <v>4.4400000000000004</v>
      </c>
      <c r="Y25" s="518"/>
      <c r="Z25" s="517">
        <v>4.2699999999999996</v>
      </c>
      <c r="AA25" s="518"/>
      <c r="AB25" s="517">
        <v>4.22</v>
      </c>
      <c r="AC25" s="518"/>
      <c r="AD25" s="517">
        <v>3.93</v>
      </c>
      <c r="AE25" s="518"/>
      <c r="AF25" s="517">
        <v>4.76</v>
      </c>
      <c r="AG25" s="518"/>
      <c r="AH25" s="517">
        <v>4.6399999999999997</v>
      </c>
      <c r="AI25" s="518"/>
      <c r="AJ25" s="517">
        <v>4.6500000000000004</v>
      </c>
      <c r="AK25" s="518"/>
      <c r="AL25" s="517">
        <v>4.7</v>
      </c>
      <c r="AM25" s="518"/>
      <c r="AN25" s="517">
        <v>4.1900000000000004</v>
      </c>
      <c r="AO25" s="518"/>
      <c r="AP25" s="517">
        <v>4.16</v>
      </c>
      <c r="AQ25" s="518"/>
      <c r="AR25" s="517">
        <v>4.59</v>
      </c>
      <c r="AS25" s="518"/>
      <c r="AT25" s="517">
        <v>4.7</v>
      </c>
      <c r="AU25" s="518"/>
      <c r="AV25" s="517">
        <v>3.93</v>
      </c>
      <c r="AW25" s="518"/>
      <c r="AX25" s="517">
        <v>4.1399999999999997</v>
      </c>
      <c r="AY25" s="518"/>
      <c r="AZ25" s="517">
        <v>5.41</v>
      </c>
      <c r="BA25" s="518"/>
      <c r="BB25" s="517">
        <v>4.3899999999999997</v>
      </c>
      <c r="BC25" s="518"/>
      <c r="BD25" s="517">
        <v>4.59</v>
      </c>
      <c r="BE25" s="518"/>
      <c r="BF25" s="517">
        <v>4.22</v>
      </c>
      <c r="BG25" s="518"/>
      <c r="BH25" s="517">
        <v>4.1100000000000003</v>
      </c>
      <c r="BI25" s="518"/>
      <c r="BJ25" s="517">
        <v>3.84</v>
      </c>
      <c r="BK25" s="518"/>
      <c r="BL25" s="517">
        <v>3.53</v>
      </c>
      <c r="BM25" s="518"/>
      <c r="BN25" s="517">
        <v>3.72</v>
      </c>
      <c r="BO25" s="518"/>
      <c r="BP25" s="517">
        <v>4.38</v>
      </c>
      <c r="BQ25" s="518"/>
      <c r="BR25" s="517">
        <v>4.43</v>
      </c>
      <c r="BS25" s="518"/>
      <c r="BT25" s="517" t="e">
        <v>#REF!</v>
      </c>
      <c r="BU25" s="518"/>
    </row>
    <row r="26" spans="1:73" x14ac:dyDescent="0.2">
      <c r="A26" s="357"/>
      <c r="B26" s="358"/>
      <c r="C26" s="358"/>
      <c r="D26" s="358"/>
      <c r="E26" s="358"/>
      <c r="F26" s="358"/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358"/>
      <c r="W26" s="358"/>
      <c r="X26" s="358"/>
      <c r="Y26" s="358"/>
      <c r="Z26" s="358"/>
      <c r="AA26" s="358"/>
      <c r="AB26" s="358"/>
      <c r="AC26" s="358"/>
      <c r="AD26" s="358"/>
      <c r="AE26" s="358"/>
      <c r="AF26" s="358"/>
      <c r="AG26" s="358"/>
      <c r="AH26" s="358"/>
      <c r="AI26" s="358"/>
      <c r="AJ26" s="358"/>
      <c r="AK26" s="358"/>
      <c r="AL26" s="358"/>
      <c r="AM26" s="358"/>
      <c r="AN26" s="358"/>
      <c r="AO26" s="358"/>
      <c r="AP26" s="358"/>
      <c r="AQ26" s="358"/>
      <c r="AR26" s="358"/>
      <c r="AS26" s="358"/>
      <c r="AT26" s="358"/>
      <c r="AU26" s="358"/>
      <c r="AV26" s="358"/>
      <c r="AW26" s="358"/>
      <c r="AX26" s="358"/>
      <c r="AY26" s="358"/>
      <c r="AZ26" s="358"/>
      <c r="BA26" s="358"/>
      <c r="BB26" s="358"/>
      <c r="BC26" s="358"/>
      <c r="BD26" s="358"/>
      <c r="BE26" s="358"/>
      <c r="BF26" s="358"/>
      <c r="BG26" s="358"/>
      <c r="BH26" s="358"/>
      <c r="BI26" s="358"/>
      <c r="BJ26" s="358"/>
      <c r="BK26" s="358"/>
      <c r="BL26" s="358"/>
      <c r="BM26" s="358"/>
      <c r="BN26" s="358"/>
      <c r="BO26" s="358"/>
      <c r="BP26" s="358"/>
      <c r="BQ26" s="358"/>
      <c r="BR26" s="358"/>
      <c r="BS26" s="358"/>
      <c r="BT26" s="358"/>
      <c r="BU26" s="358"/>
    </row>
    <row r="27" spans="1:73" x14ac:dyDescent="0.2">
      <c r="A27" s="349" t="s">
        <v>233</v>
      </c>
      <c r="B27" s="350"/>
      <c r="C27" s="350"/>
      <c r="D27" s="350"/>
      <c r="E27" s="350"/>
      <c r="F27" s="350"/>
      <c r="G27" s="350"/>
      <c r="H27" s="350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0"/>
      <c r="Y27" s="351"/>
      <c r="Z27" s="350"/>
      <c r="AA27" s="350"/>
      <c r="AB27" s="350"/>
      <c r="AC27" s="350"/>
      <c r="AD27" s="350"/>
      <c r="AE27" s="350"/>
      <c r="AF27" s="350"/>
      <c r="AG27" s="350"/>
      <c r="AH27" s="350"/>
      <c r="AI27" s="350"/>
      <c r="AJ27" s="350"/>
      <c r="AK27" s="350"/>
      <c r="AL27" s="350"/>
      <c r="AM27" s="350"/>
      <c r="AN27" s="350"/>
      <c r="AO27" s="350"/>
      <c r="AP27" s="350"/>
      <c r="AQ27" s="350"/>
      <c r="AR27" s="350"/>
      <c r="AS27" s="350"/>
      <c r="AT27" s="350"/>
      <c r="AU27" s="350"/>
      <c r="AV27" s="350"/>
      <c r="AW27" s="350"/>
      <c r="AX27" s="350"/>
      <c r="AY27" s="350"/>
      <c r="AZ27" s="350"/>
      <c r="BA27" s="350"/>
      <c r="BB27" s="350"/>
      <c r="BC27" s="350"/>
      <c r="BD27" s="350"/>
      <c r="BE27" s="350"/>
      <c r="BF27" s="350"/>
      <c r="BG27" s="350"/>
      <c r="BH27" s="350"/>
      <c r="BI27" s="350"/>
      <c r="BJ27" s="350"/>
      <c r="BK27" s="350"/>
      <c r="BL27" s="350"/>
      <c r="BM27" s="350"/>
      <c r="BN27" s="350"/>
      <c r="BO27" s="350"/>
      <c r="BP27" s="350"/>
      <c r="BQ27" s="350"/>
      <c r="BR27" s="350"/>
      <c r="BS27" s="350"/>
      <c r="BT27" s="350"/>
      <c r="BU27" s="350"/>
    </row>
    <row r="28" spans="1:73" s="353" customFormat="1" x14ac:dyDescent="0.2">
      <c r="A28" s="359" t="s">
        <v>226</v>
      </c>
      <c r="B28" s="472">
        <v>44562</v>
      </c>
      <c r="C28" s="473"/>
      <c r="D28" s="472">
        <v>44593</v>
      </c>
      <c r="E28" s="473"/>
      <c r="F28" s="472">
        <v>44621</v>
      </c>
      <c r="G28" s="473"/>
      <c r="H28" s="472">
        <v>44652</v>
      </c>
      <c r="I28" s="473"/>
      <c r="J28" s="472">
        <v>44682</v>
      </c>
      <c r="K28" s="473"/>
      <c r="L28" s="472">
        <v>44713</v>
      </c>
      <c r="M28" s="473"/>
      <c r="N28" s="472">
        <v>44743</v>
      </c>
      <c r="O28" s="473"/>
      <c r="P28" s="472">
        <v>44774</v>
      </c>
      <c r="Q28" s="473"/>
      <c r="R28" s="472">
        <v>44805</v>
      </c>
      <c r="S28" s="473"/>
      <c r="T28" s="472">
        <v>44835</v>
      </c>
      <c r="U28" s="473"/>
      <c r="V28" s="472">
        <v>44866</v>
      </c>
      <c r="W28" s="473"/>
      <c r="X28" s="472">
        <v>44896</v>
      </c>
      <c r="Y28" s="473"/>
      <c r="Z28" s="472" t="e">
        <f ca="1">Z18</f>
        <v>#NAME?</v>
      </c>
      <c r="AA28" s="473"/>
      <c r="AB28" s="472" t="e">
        <f ca="1">AB18</f>
        <v>#NAME?</v>
      </c>
      <c r="AC28" s="473"/>
      <c r="AD28" s="472" t="e">
        <f ca="1">AD18</f>
        <v>#NAME?</v>
      </c>
      <c r="AE28" s="473"/>
      <c r="AF28" s="470" t="e">
        <f ca="1">AF18</f>
        <v>#NAME?</v>
      </c>
      <c r="AG28" s="471"/>
      <c r="AH28" s="470" t="e">
        <f ca="1">AH18</f>
        <v>#NAME?</v>
      </c>
      <c r="AI28" s="471"/>
      <c r="AJ28" s="470" t="e">
        <f ca="1">AJ18</f>
        <v>#NAME?</v>
      </c>
      <c r="AK28" s="471"/>
      <c r="AL28" s="470" t="e">
        <f ca="1">AL18</f>
        <v>#NAME?</v>
      </c>
      <c r="AM28" s="471"/>
      <c r="AN28" s="470" t="e">
        <f ca="1">AN18</f>
        <v>#NAME?</v>
      </c>
      <c r="AO28" s="471"/>
      <c r="AP28" s="470" t="e">
        <f ca="1">AP18</f>
        <v>#NAME?</v>
      </c>
      <c r="AQ28" s="471"/>
      <c r="AR28" s="470" t="e">
        <f ca="1">AR18</f>
        <v>#NAME?</v>
      </c>
      <c r="AS28" s="471"/>
      <c r="AT28" s="470" t="e">
        <f ca="1">AT18</f>
        <v>#NAME?</v>
      </c>
      <c r="AU28" s="471"/>
      <c r="AV28" s="470" t="e">
        <f ca="1">AV18</f>
        <v>#NAME?</v>
      </c>
      <c r="AW28" s="471"/>
      <c r="AX28" s="470" t="e">
        <f ca="1">AX18</f>
        <v>#NAME?</v>
      </c>
      <c r="AY28" s="471"/>
      <c r="AZ28" s="470" t="e">
        <f ca="1">AZ$8</f>
        <v>#NAME?</v>
      </c>
      <c r="BA28" s="471"/>
      <c r="BB28" s="470" t="e">
        <f ca="1">BB$8</f>
        <v>#NAME?</v>
      </c>
      <c r="BC28" s="471"/>
      <c r="BD28" s="470" t="e">
        <f ca="1">BD$8</f>
        <v>#NAME?</v>
      </c>
      <c r="BE28" s="471"/>
      <c r="BF28" s="470" t="e">
        <f ca="1">BF$8</f>
        <v>#NAME?</v>
      </c>
      <c r="BG28" s="471"/>
      <c r="BH28" s="470" t="e">
        <f ca="1">BH$8</f>
        <v>#NAME?</v>
      </c>
      <c r="BI28" s="471"/>
      <c r="BJ28" s="470" t="e">
        <f ca="1">BJ$8</f>
        <v>#NAME?</v>
      </c>
      <c r="BK28" s="471"/>
      <c r="BL28" s="470" t="e">
        <f ca="1">BL$8</f>
        <v>#NAME?</v>
      </c>
      <c r="BM28" s="471"/>
      <c r="BN28" s="470" t="e">
        <f ca="1">BN$8</f>
        <v>#NAME?</v>
      </c>
      <c r="BO28" s="471"/>
      <c r="BP28" s="470" t="e">
        <f ca="1">BP$8</f>
        <v>#NAME?</v>
      </c>
      <c r="BQ28" s="471"/>
      <c r="BR28" s="470" t="e">
        <f ca="1">BR$8</f>
        <v>#NAME?</v>
      </c>
      <c r="BS28" s="471"/>
      <c r="BT28" s="470" t="e">
        <f ca="1">BT$8</f>
        <v>#NAME?</v>
      </c>
      <c r="BU28" s="471"/>
    </row>
    <row r="29" spans="1:73" x14ac:dyDescent="0.2">
      <c r="A29" s="354" t="s">
        <v>28</v>
      </c>
      <c r="B29" s="496"/>
      <c r="C29" s="497"/>
      <c r="D29" s="498"/>
      <c r="E29" s="499"/>
      <c r="F29" s="496"/>
      <c r="G29" s="497"/>
      <c r="H29" s="496"/>
      <c r="I29" s="497"/>
      <c r="J29" s="496"/>
      <c r="K29" s="497"/>
      <c r="L29" s="496"/>
      <c r="M29" s="497"/>
      <c r="N29" s="496"/>
      <c r="O29" s="497"/>
      <c r="P29" s="496"/>
      <c r="Q29" s="497"/>
      <c r="R29" s="523">
        <v>6.37</v>
      </c>
      <c r="S29" s="524"/>
      <c r="T29" s="523">
        <v>2.65</v>
      </c>
      <c r="U29" s="524"/>
      <c r="V29" s="523">
        <v>11.08</v>
      </c>
      <c r="W29" s="524"/>
      <c r="X29" s="523">
        <v>10.49</v>
      </c>
      <c r="Y29" s="524"/>
      <c r="Z29" s="523">
        <f t="shared" ref="Z29:Z35" si="0">IFERROR((ROUND(((((1-Z9)*Z19)/(Z9))*24),2)),"-")</f>
        <v>6.68</v>
      </c>
      <c r="AA29" s="524"/>
      <c r="AB29" s="519">
        <f t="shared" ref="AB29:AD35" si="1">IFERROR((ROUND(((((1-AB9)*AB19)/(AB9))*24),2)),"-")</f>
        <v>33.03</v>
      </c>
      <c r="AC29" s="520"/>
      <c r="AD29" s="519">
        <f t="shared" si="1"/>
        <v>9.9700000000000006</v>
      </c>
      <c r="AE29" s="520"/>
      <c r="AF29" s="519">
        <f t="shared" ref="AF29:AH35" si="2">IFERROR((ROUND(((((1-AF9)*AF19)/(AF9))*24),2)),"-")</f>
        <v>13.71</v>
      </c>
      <c r="AG29" s="520"/>
      <c r="AH29" s="519">
        <f t="shared" si="2"/>
        <v>3.91</v>
      </c>
      <c r="AI29" s="520"/>
      <c r="AJ29" s="519">
        <f t="shared" ref="AJ29:AL35" si="3">IFERROR((ROUND(((((1-AJ9)*AJ19)/(AJ9))*24),2)),"-")</f>
        <v>12.97</v>
      </c>
      <c r="AK29" s="520"/>
      <c r="AL29" s="519">
        <f t="shared" si="3"/>
        <v>13</v>
      </c>
      <c r="AM29" s="520"/>
      <c r="AN29" s="519">
        <f t="shared" ref="AN29:AP35" si="4">IFERROR((ROUND(((((1-AN9)*AN19)/(AN9))*24),2)),"-")</f>
        <v>8.26</v>
      </c>
      <c r="AO29" s="520"/>
      <c r="AP29" s="519">
        <f t="shared" si="4"/>
        <v>8.5</v>
      </c>
      <c r="AQ29" s="520"/>
      <c r="AR29" s="519">
        <f t="shared" ref="AR29:AT35" si="5">IFERROR((ROUND(((((1-AR9)*AR19)/(AR9))*24),2)),"-")</f>
        <v>12.85</v>
      </c>
      <c r="AS29" s="520"/>
      <c r="AT29" s="519">
        <f t="shared" si="5"/>
        <v>2.06</v>
      </c>
      <c r="AU29" s="520"/>
      <c r="AV29" s="519">
        <f t="shared" ref="AV29:AX35" si="6">IFERROR((ROUND(((((1-AV9)*AV19)/(AV9))*24),2)),"-")</f>
        <v>3.77</v>
      </c>
      <c r="AW29" s="520"/>
      <c r="AX29" s="519">
        <f>IFERROR((ROUND(((((1-AX9)*AX19)/(AX9))*24),2)),"-")</f>
        <v>7.49</v>
      </c>
      <c r="AY29" s="520"/>
      <c r="AZ29" s="519">
        <f t="shared" ref="AZ29:AZ35" si="7">IFERROR((ROUND(((((1-AZ9)*AZ19)/(AZ9))*24),2)),"-")</f>
        <v>8.35</v>
      </c>
      <c r="BA29" s="520"/>
      <c r="BB29" s="519">
        <f t="shared" ref="BB29:BB35" si="8">IFERROR((ROUND(((((1-BB9)*BB19)/(BB9))*24),2)),"-")</f>
        <v>3.68</v>
      </c>
      <c r="BC29" s="520"/>
      <c r="BD29" s="519">
        <f t="shared" ref="BD29:BD35" si="9">IFERROR((ROUND(((((1-BD9)*BD19)/(BD9))*24),2)),"-")</f>
        <v>0.69</v>
      </c>
      <c r="BE29" s="520"/>
      <c r="BF29" s="519">
        <f t="shared" ref="BF29:BF35" si="10">IFERROR((ROUND(((((1-BF9)*BF19)/(BF9))*24),2)),"-")</f>
        <v>0.71</v>
      </c>
      <c r="BG29" s="520"/>
      <c r="BH29" s="519">
        <f t="shared" ref="BH29:BH35" si="11">IFERROR((ROUND(((((1-BH9)*BH19)/(BH9))*24),2)),"-")</f>
        <v>0.86</v>
      </c>
      <c r="BI29" s="520"/>
      <c r="BJ29" s="519">
        <f t="shared" ref="BJ29:BJ35" si="12">IFERROR((ROUND(((((1-BJ9)*BJ19)/(BJ9))*24),2)),"-")</f>
        <v>2.02</v>
      </c>
      <c r="BK29" s="520"/>
      <c r="BL29" s="519">
        <f t="shared" ref="BL29:BL35" si="13">IFERROR((ROUND(((((1-BL9)*BL19)/(BL9))*24),2)),"-")</f>
        <v>1.08</v>
      </c>
      <c r="BM29" s="520"/>
      <c r="BN29" s="519">
        <f t="shared" ref="BN29:BN35" si="14">IFERROR((ROUND(((((1-BN9)*BN19)/(BN9))*24),2)),"-")</f>
        <v>0.46</v>
      </c>
      <c r="BO29" s="520"/>
      <c r="BP29" s="519">
        <f t="shared" ref="BP29:BP35" si="15">IFERROR((ROUND(((((1-BP9)*BP19)/(BP9))*24),2)),"-")</f>
        <v>0.22</v>
      </c>
      <c r="BQ29" s="520"/>
      <c r="BR29" s="519">
        <f t="shared" ref="BR29:BR35" si="16">IFERROR((ROUND(((((1-BR9)*BR19)/(BR9))*24),2)),"-")</f>
        <v>0.46</v>
      </c>
      <c r="BS29" s="520"/>
      <c r="BT29" s="519" t="str">
        <f t="shared" ref="BT29:BT35" si="17">IFERROR((ROUND(((((1-BT9)*BT19)/(BT9))*24),2)),"-")</f>
        <v>-</v>
      </c>
      <c r="BU29" s="520"/>
    </row>
    <row r="30" spans="1:73" x14ac:dyDescent="0.2">
      <c r="A30" s="354" t="s">
        <v>30</v>
      </c>
      <c r="B30" s="496"/>
      <c r="C30" s="497"/>
      <c r="D30" s="498"/>
      <c r="E30" s="499"/>
      <c r="F30" s="496"/>
      <c r="G30" s="497"/>
      <c r="H30" s="496"/>
      <c r="I30" s="497"/>
      <c r="J30" s="496"/>
      <c r="K30" s="497"/>
      <c r="L30" s="496"/>
      <c r="M30" s="497"/>
      <c r="N30" s="496"/>
      <c r="O30" s="497"/>
      <c r="P30" s="496"/>
      <c r="Q30" s="497"/>
      <c r="R30" s="523">
        <v>16.829999999999998</v>
      </c>
      <c r="S30" s="524"/>
      <c r="T30" s="523">
        <v>11.11</v>
      </c>
      <c r="U30" s="524"/>
      <c r="V30" s="523">
        <v>14.61</v>
      </c>
      <c r="W30" s="524"/>
      <c r="X30" s="523">
        <v>15</v>
      </c>
      <c r="Y30" s="524"/>
      <c r="Z30" s="523">
        <f t="shared" si="0"/>
        <v>10.57</v>
      </c>
      <c r="AA30" s="524"/>
      <c r="AB30" s="519">
        <f t="shared" si="1"/>
        <v>21.66</v>
      </c>
      <c r="AC30" s="520"/>
      <c r="AD30" s="519">
        <f t="shared" si="1"/>
        <v>15.77</v>
      </c>
      <c r="AE30" s="520"/>
      <c r="AF30" s="519">
        <f t="shared" si="2"/>
        <v>18.309999999999999</v>
      </c>
      <c r="AG30" s="520"/>
      <c r="AH30" s="519">
        <f t="shared" si="2"/>
        <v>19.45</v>
      </c>
      <c r="AI30" s="520"/>
      <c r="AJ30" s="519">
        <f t="shared" si="3"/>
        <v>23.54</v>
      </c>
      <c r="AK30" s="520"/>
      <c r="AL30" s="519">
        <f t="shared" si="3"/>
        <v>19.98</v>
      </c>
      <c r="AM30" s="520"/>
      <c r="AN30" s="519">
        <f t="shared" si="4"/>
        <v>6.71</v>
      </c>
      <c r="AO30" s="520"/>
      <c r="AP30" s="519">
        <f t="shared" si="4"/>
        <v>11.34</v>
      </c>
      <c r="AQ30" s="520"/>
      <c r="AR30" s="519">
        <f t="shared" si="5"/>
        <v>16.98</v>
      </c>
      <c r="AS30" s="520"/>
      <c r="AT30" s="519">
        <f t="shared" si="5"/>
        <v>6.6</v>
      </c>
      <c r="AU30" s="520"/>
      <c r="AV30" s="519">
        <f t="shared" si="6"/>
        <v>3.99</v>
      </c>
      <c r="AW30" s="520"/>
      <c r="AX30" s="519">
        <f t="shared" si="6"/>
        <v>5.79</v>
      </c>
      <c r="AY30" s="520"/>
      <c r="AZ30" s="519">
        <f t="shared" si="7"/>
        <v>3.9</v>
      </c>
      <c r="BA30" s="520"/>
      <c r="BB30" s="519">
        <f t="shared" si="8"/>
        <v>3.05</v>
      </c>
      <c r="BC30" s="520"/>
      <c r="BD30" s="519">
        <f t="shared" si="9"/>
        <v>2.72</v>
      </c>
      <c r="BE30" s="520"/>
      <c r="BF30" s="519">
        <f t="shared" si="10"/>
        <v>2.48</v>
      </c>
      <c r="BG30" s="520"/>
      <c r="BH30" s="519">
        <f t="shared" si="11"/>
        <v>1.89</v>
      </c>
      <c r="BI30" s="520"/>
      <c r="BJ30" s="519">
        <f t="shared" si="12"/>
        <v>0.92</v>
      </c>
      <c r="BK30" s="520"/>
      <c r="BL30" s="519">
        <f t="shared" si="13"/>
        <v>2.89</v>
      </c>
      <c r="BM30" s="520"/>
      <c r="BN30" s="519">
        <f t="shared" si="14"/>
        <v>4.93</v>
      </c>
      <c r="BO30" s="520"/>
      <c r="BP30" s="519">
        <f t="shared" si="15"/>
        <v>1.53</v>
      </c>
      <c r="BQ30" s="520"/>
      <c r="BR30" s="519">
        <f t="shared" si="16"/>
        <v>1.1299999999999999</v>
      </c>
      <c r="BS30" s="520"/>
      <c r="BT30" s="519" t="str">
        <f t="shared" si="17"/>
        <v>-</v>
      </c>
      <c r="BU30" s="520"/>
    </row>
    <row r="31" spans="1:73" ht="12.75" hidden="1" customHeight="1" x14ac:dyDescent="0.2">
      <c r="A31" s="354" t="s">
        <v>32</v>
      </c>
      <c r="B31" s="496"/>
      <c r="C31" s="497"/>
      <c r="D31" s="498"/>
      <c r="E31" s="499"/>
      <c r="F31" s="496"/>
      <c r="G31" s="497"/>
      <c r="H31" s="496"/>
      <c r="I31" s="497"/>
      <c r="J31" s="496"/>
      <c r="K31" s="497"/>
      <c r="L31" s="496"/>
      <c r="M31" s="497"/>
      <c r="N31" s="496"/>
      <c r="O31" s="497"/>
      <c r="P31" s="496" t="s">
        <v>227</v>
      </c>
      <c r="Q31" s="497"/>
      <c r="R31" s="523" t="s">
        <v>25</v>
      </c>
      <c r="S31" s="524"/>
      <c r="T31" s="523" t="s">
        <v>25</v>
      </c>
      <c r="U31" s="524"/>
      <c r="V31" s="523" t="s">
        <v>25</v>
      </c>
      <c r="W31" s="524"/>
      <c r="X31" s="523" t="s">
        <v>25</v>
      </c>
      <c r="Y31" s="524"/>
      <c r="Z31" s="523" t="str">
        <f t="shared" si="0"/>
        <v>-</v>
      </c>
      <c r="AA31" s="524"/>
      <c r="AB31" s="519" t="str">
        <f t="shared" si="1"/>
        <v>-</v>
      </c>
      <c r="AC31" s="520"/>
      <c r="AD31" s="519" t="str">
        <f t="shared" si="1"/>
        <v>-</v>
      </c>
      <c r="AE31" s="520"/>
      <c r="AF31" s="519" t="str">
        <f t="shared" si="2"/>
        <v>-</v>
      </c>
      <c r="AG31" s="520"/>
      <c r="AH31" s="519" t="str">
        <f t="shared" si="2"/>
        <v>-</v>
      </c>
      <c r="AI31" s="520"/>
      <c r="AJ31" s="519" t="str">
        <f t="shared" si="3"/>
        <v>-</v>
      </c>
      <c r="AK31" s="520"/>
      <c r="AL31" s="519" t="str">
        <f t="shared" si="3"/>
        <v>-</v>
      </c>
      <c r="AM31" s="520"/>
      <c r="AN31" s="519" t="str">
        <f t="shared" si="4"/>
        <v>-</v>
      </c>
      <c r="AO31" s="520"/>
      <c r="AP31" s="519" t="str">
        <f t="shared" si="4"/>
        <v>-</v>
      </c>
      <c r="AQ31" s="520"/>
      <c r="AR31" s="519" t="str">
        <f t="shared" si="5"/>
        <v>-</v>
      </c>
      <c r="AS31" s="520"/>
      <c r="AT31" s="519" t="str">
        <f t="shared" si="5"/>
        <v>-</v>
      </c>
      <c r="AU31" s="520"/>
      <c r="AV31" s="519" t="str">
        <f t="shared" si="6"/>
        <v>-</v>
      </c>
      <c r="AW31" s="520"/>
      <c r="AX31" s="519" t="str">
        <f t="shared" si="6"/>
        <v>-</v>
      </c>
      <c r="AY31" s="520"/>
      <c r="AZ31" s="519" t="str">
        <f t="shared" si="7"/>
        <v>-</v>
      </c>
      <c r="BA31" s="520"/>
      <c r="BB31" s="519">
        <f t="shared" si="8"/>
        <v>0</v>
      </c>
      <c r="BC31" s="520"/>
      <c r="BD31" s="519">
        <f t="shared" si="9"/>
        <v>0</v>
      </c>
      <c r="BE31" s="520"/>
      <c r="BF31" s="519">
        <f t="shared" si="10"/>
        <v>0</v>
      </c>
      <c r="BG31" s="520"/>
      <c r="BH31" s="519">
        <f t="shared" si="11"/>
        <v>0</v>
      </c>
      <c r="BI31" s="520"/>
      <c r="BJ31" s="519">
        <f t="shared" si="12"/>
        <v>0</v>
      </c>
      <c r="BK31" s="520"/>
      <c r="BL31" s="519">
        <f t="shared" si="13"/>
        <v>0</v>
      </c>
      <c r="BM31" s="520"/>
      <c r="BN31" s="519">
        <f t="shared" si="14"/>
        <v>0</v>
      </c>
      <c r="BO31" s="520"/>
      <c r="BP31" s="519">
        <f t="shared" si="15"/>
        <v>0</v>
      </c>
      <c r="BQ31" s="520"/>
      <c r="BR31" s="519" t="str">
        <f t="shared" si="16"/>
        <v>-</v>
      </c>
      <c r="BS31" s="520"/>
      <c r="BT31" s="519" t="str">
        <f t="shared" si="17"/>
        <v>-</v>
      </c>
      <c r="BU31" s="520"/>
    </row>
    <row r="32" spans="1:73" ht="12.75" hidden="1" customHeight="1" x14ac:dyDescent="0.2">
      <c r="A32" s="354" t="s">
        <v>228</v>
      </c>
      <c r="B32" s="496"/>
      <c r="C32" s="497"/>
      <c r="D32" s="498"/>
      <c r="E32" s="499"/>
      <c r="F32" s="496"/>
      <c r="G32" s="497"/>
      <c r="H32" s="496"/>
      <c r="I32" s="497"/>
      <c r="J32" s="496"/>
      <c r="K32" s="497"/>
      <c r="L32" s="496"/>
      <c r="M32" s="497"/>
      <c r="N32" s="496"/>
      <c r="O32" s="497"/>
      <c r="P32" s="496" t="s">
        <v>227</v>
      </c>
      <c r="Q32" s="497"/>
      <c r="R32" s="523" t="s">
        <v>25</v>
      </c>
      <c r="S32" s="524"/>
      <c r="T32" s="523" t="s">
        <v>25</v>
      </c>
      <c r="U32" s="524"/>
      <c r="V32" s="523" t="s">
        <v>25</v>
      </c>
      <c r="W32" s="524"/>
      <c r="X32" s="523" t="s">
        <v>25</v>
      </c>
      <c r="Y32" s="524"/>
      <c r="Z32" s="523" t="str">
        <f t="shared" si="0"/>
        <v>-</v>
      </c>
      <c r="AA32" s="524"/>
      <c r="AB32" s="519" t="str">
        <f t="shared" si="1"/>
        <v>-</v>
      </c>
      <c r="AC32" s="520"/>
      <c r="AD32" s="519" t="str">
        <f t="shared" si="1"/>
        <v>-</v>
      </c>
      <c r="AE32" s="520"/>
      <c r="AF32" s="519" t="str">
        <f t="shared" si="2"/>
        <v>-</v>
      </c>
      <c r="AG32" s="520"/>
      <c r="AH32" s="519" t="str">
        <f t="shared" si="2"/>
        <v>-</v>
      </c>
      <c r="AI32" s="520"/>
      <c r="AJ32" s="519" t="str">
        <f t="shared" si="3"/>
        <v>-</v>
      </c>
      <c r="AK32" s="520"/>
      <c r="AL32" s="519" t="str">
        <f t="shared" si="3"/>
        <v>-</v>
      </c>
      <c r="AM32" s="520"/>
      <c r="AN32" s="519" t="str">
        <f t="shared" si="4"/>
        <v>-</v>
      </c>
      <c r="AO32" s="520"/>
      <c r="AP32" s="519" t="str">
        <f t="shared" si="4"/>
        <v>-</v>
      </c>
      <c r="AQ32" s="520"/>
      <c r="AR32" s="519" t="str">
        <f t="shared" si="5"/>
        <v>-</v>
      </c>
      <c r="AS32" s="520"/>
      <c r="AT32" s="519" t="str">
        <f t="shared" si="5"/>
        <v>-</v>
      </c>
      <c r="AU32" s="520"/>
      <c r="AV32" s="519" t="str">
        <f t="shared" si="6"/>
        <v>-</v>
      </c>
      <c r="AW32" s="520"/>
      <c r="AX32" s="519" t="str">
        <f t="shared" si="6"/>
        <v>-</v>
      </c>
      <c r="AY32" s="520"/>
      <c r="AZ32" s="519">
        <f t="shared" si="7"/>
        <v>196.8</v>
      </c>
      <c r="BA32" s="520"/>
      <c r="BB32" s="519">
        <f t="shared" si="8"/>
        <v>-8.3699999999999992</v>
      </c>
      <c r="BC32" s="520"/>
      <c r="BD32" s="519">
        <f t="shared" si="9"/>
        <v>-57.47</v>
      </c>
      <c r="BE32" s="520"/>
      <c r="BF32" s="519">
        <f t="shared" si="10"/>
        <v>7.79</v>
      </c>
      <c r="BG32" s="520"/>
      <c r="BH32" s="519">
        <f t="shared" si="11"/>
        <v>6.85</v>
      </c>
      <c r="BI32" s="520"/>
      <c r="BJ32" s="519">
        <f t="shared" si="12"/>
        <v>2.68</v>
      </c>
      <c r="BK32" s="520"/>
      <c r="BL32" s="519">
        <f t="shared" si="13"/>
        <v>10.050000000000001</v>
      </c>
      <c r="BM32" s="520"/>
      <c r="BN32" s="519">
        <f t="shared" si="14"/>
        <v>7.57</v>
      </c>
      <c r="BO32" s="520"/>
      <c r="BP32" s="519">
        <f t="shared" si="15"/>
        <v>4.26</v>
      </c>
      <c r="BQ32" s="520"/>
      <c r="BR32" s="519" t="str">
        <f t="shared" si="16"/>
        <v>-</v>
      </c>
      <c r="BS32" s="520"/>
      <c r="BT32" s="519" t="str">
        <f t="shared" si="17"/>
        <v>-</v>
      </c>
      <c r="BU32" s="520"/>
    </row>
    <row r="33" spans="1:73" ht="12.75" hidden="1" customHeight="1" x14ac:dyDescent="0.2">
      <c r="A33" s="354" t="s">
        <v>229</v>
      </c>
      <c r="B33" s="496"/>
      <c r="C33" s="497"/>
      <c r="D33" s="498"/>
      <c r="E33" s="499"/>
      <c r="F33" s="496"/>
      <c r="G33" s="497"/>
      <c r="H33" s="496"/>
      <c r="I33" s="497"/>
      <c r="J33" s="496"/>
      <c r="K33" s="497"/>
      <c r="L33" s="496"/>
      <c r="M33" s="497"/>
      <c r="N33" s="496"/>
      <c r="O33" s="497"/>
      <c r="P33" s="496" t="s">
        <v>227</v>
      </c>
      <c r="Q33" s="497"/>
      <c r="R33" s="523" t="s">
        <v>25</v>
      </c>
      <c r="S33" s="524"/>
      <c r="T33" s="523" t="s">
        <v>25</v>
      </c>
      <c r="U33" s="524"/>
      <c r="V33" s="523" t="s">
        <v>25</v>
      </c>
      <c r="W33" s="524"/>
      <c r="X33" s="523" t="s">
        <v>25</v>
      </c>
      <c r="Y33" s="524"/>
      <c r="Z33" s="523" t="str">
        <f t="shared" si="0"/>
        <v>-</v>
      </c>
      <c r="AA33" s="524"/>
      <c r="AB33" s="519" t="str">
        <f t="shared" si="1"/>
        <v>-</v>
      </c>
      <c r="AC33" s="520"/>
      <c r="AD33" s="519" t="str">
        <f t="shared" si="1"/>
        <v>-</v>
      </c>
      <c r="AE33" s="520"/>
      <c r="AF33" s="519" t="str">
        <f t="shared" si="2"/>
        <v>-</v>
      </c>
      <c r="AG33" s="520"/>
      <c r="AH33" s="519" t="str">
        <f t="shared" si="2"/>
        <v>-</v>
      </c>
      <c r="AI33" s="520"/>
      <c r="AJ33" s="519" t="str">
        <f t="shared" si="3"/>
        <v>-</v>
      </c>
      <c r="AK33" s="520"/>
      <c r="AL33" s="519" t="str">
        <f t="shared" si="3"/>
        <v>-</v>
      </c>
      <c r="AM33" s="520"/>
      <c r="AN33" s="519" t="str">
        <f t="shared" si="4"/>
        <v>-</v>
      </c>
      <c r="AO33" s="520"/>
      <c r="AP33" s="519" t="str">
        <f t="shared" si="4"/>
        <v>-</v>
      </c>
      <c r="AQ33" s="520"/>
      <c r="AR33" s="519" t="str">
        <f t="shared" si="5"/>
        <v>-</v>
      </c>
      <c r="AS33" s="520"/>
      <c r="AT33" s="519" t="str">
        <f t="shared" si="5"/>
        <v>-</v>
      </c>
      <c r="AU33" s="520"/>
      <c r="AV33" s="519" t="str">
        <f t="shared" si="6"/>
        <v>-</v>
      </c>
      <c r="AW33" s="520"/>
      <c r="AX33" s="519" t="str">
        <f t="shared" si="6"/>
        <v>-</v>
      </c>
      <c r="AY33" s="520"/>
      <c r="AZ33" s="519" t="str">
        <f t="shared" si="7"/>
        <v>-</v>
      </c>
      <c r="BA33" s="520"/>
      <c r="BB33" s="519" t="str">
        <f t="shared" si="8"/>
        <v>-</v>
      </c>
      <c r="BC33" s="520"/>
      <c r="BD33" s="519" t="str">
        <f t="shared" si="9"/>
        <v>-</v>
      </c>
      <c r="BE33" s="520"/>
      <c r="BF33" s="519" t="str">
        <f t="shared" si="10"/>
        <v>-</v>
      </c>
      <c r="BG33" s="520"/>
      <c r="BH33" s="519" t="str">
        <f t="shared" si="11"/>
        <v>-</v>
      </c>
      <c r="BI33" s="520"/>
      <c r="BJ33" s="519" t="str">
        <f t="shared" si="12"/>
        <v>-</v>
      </c>
      <c r="BK33" s="520"/>
      <c r="BL33" s="519" t="str">
        <f t="shared" si="13"/>
        <v>-</v>
      </c>
      <c r="BM33" s="520"/>
      <c r="BN33" s="519" t="str">
        <f t="shared" si="14"/>
        <v>-</v>
      </c>
      <c r="BO33" s="520"/>
      <c r="BP33" s="519" t="str">
        <f t="shared" si="15"/>
        <v>-</v>
      </c>
      <c r="BQ33" s="520"/>
      <c r="BR33" s="519" t="str">
        <f t="shared" si="16"/>
        <v>-</v>
      </c>
      <c r="BS33" s="520"/>
      <c r="BT33" s="519" t="str">
        <f t="shared" si="17"/>
        <v>-</v>
      </c>
      <c r="BU33" s="520"/>
    </row>
    <row r="34" spans="1:73" x14ac:dyDescent="0.2">
      <c r="A34" s="354" t="s">
        <v>230</v>
      </c>
      <c r="B34" s="496"/>
      <c r="C34" s="497"/>
      <c r="D34" s="498"/>
      <c r="E34" s="499"/>
      <c r="F34" s="496"/>
      <c r="G34" s="497"/>
      <c r="H34" s="496"/>
      <c r="I34" s="497"/>
      <c r="J34" s="496"/>
      <c r="K34" s="497"/>
      <c r="L34" s="496"/>
      <c r="M34" s="497"/>
      <c r="N34" s="496"/>
      <c r="O34" s="497"/>
      <c r="P34" s="496"/>
      <c r="Q34" s="497"/>
      <c r="R34" s="523">
        <v>12.31</v>
      </c>
      <c r="S34" s="524"/>
      <c r="T34" s="523">
        <v>8.92</v>
      </c>
      <c r="U34" s="524"/>
      <c r="V34" s="523">
        <v>12.22</v>
      </c>
      <c r="W34" s="524"/>
      <c r="X34" s="523">
        <v>18.37</v>
      </c>
      <c r="Y34" s="524"/>
      <c r="Z34" s="523">
        <f t="shared" si="0"/>
        <v>9.59</v>
      </c>
      <c r="AA34" s="524"/>
      <c r="AB34" s="519">
        <f t="shared" si="1"/>
        <v>18.29</v>
      </c>
      <c r="AC34" s="520"/>
      <c r="AD34" s="519">
        <f t="shared" si="1"/>
        <v>9.68</v>
      </c>
      <c r="AE34" s="520"/>
      <c r="AF34" s="519">
        <f t="shared" si="2"/>
        <v>7.02</v>
      </c>
      <c r="AG34" s="520"/>
      <c r="AH34" s="519">
        <f t="shared" si="2"/>
        <v>9.4700000000000006</v>
      </c>
      <c r="AI34" s="520"/>
      <c r="AJ34" s="519">
        <f t="shared" si="3"/>
        <v>11.12</v>
      </c>
      <c r="AK34" s="520"/>
      <c r="AL34" s="519">
        <f t="shared" si="3"/>
        <v>7.49</v>
      </c>
      <c r="AM34" s="520"/>
      <c r="AN34" s="519">
        <f t="shared" si="4"/>
        <v>14.25</v>
      </c>
      <c r="AO34" s="520"/>
      <c r="AP34" s="519">
        <f t="shared" si="4"/>
        <v>12.7</v>
      </c>
      <c r="AQ34" s="520"/>
      <c r="AR34" s="519">
        <f t="shared" si="5"/>
        <v>6.18</v>
      </c>
      <c r="AS34" s="520"/>
      <c r="AT34" s="519">
        <f t="shared" si="5"/>
        <v>5.28</v>
      </c>
      <c r="AU34" s="520"/>
      <c r="AV34" s="519">
        <f t="shared" si="6"/>
        <v>8.4499999999999993</v>
      </c>
      <c r="AW34" s="520"/>
      <c r="AX34" s="519">
        <f t="shared" si="6"/>
        <v>6.34</v>
      </c>
      <c r="AY34" s="520"/>
      <c r="AZ34" s="519" t="str">
        <f t="shared" si="7"/>
        <v>-</v>
      </c>
      <c r="BA34" s="520"/>
      <c r="BB34" s="519">
        <f t="shared" si="8"/>
        <v>2.5299999999999998</v>
      </c>
      <c r="BC34" s="520"/>
      <c r="BD34" s="519">
        <f t="shared" si="9"/>
        <v>1.85</v>
      </c>
      <c r="BE34" s="520"/>
      <c r="BF34" s="519">
        <f t="shared" si="10"/>
        <v>3.43</v>
      </c>
      <c r="BG34" s="520"/>
      <c r="BH34" s="519">
        <f t="shared" si="11"/>
        <v>3.5</v>
      </c>
      <c r="BI34" s="520"/>
      <c r="BJ34" s="519">
        <f t="shared" si="12"/>
        <v>0.71</v>
      </c>
      <c r="BK34" s="520"/>
      <c r="BL34" s="519">
        <f t="shared" si="13"/>
        <v>1.1200000000000001</v>
      </c>
      <c r="BM34" s="520"/>
      <c r="BN34" s="519">
        <f t="shared" si="14"/>
        <v>81.3</v>
      </c>
      <c r="BO34" s="520"/>
      <c r="BP34" s="519">
        <f t="shared" si="15"/>
        <v>27.5</v>
      </c>
      <c r="BQ34" s="520"/>
      <c r="BR34" s="519">
        <f t="shared" si="16"/>
        <v>36.49</v>
      </c>
      <c r="BS34" s="520"/>
      <c r="BT34" s="519" t="str">
        <f t="shared" si="17"/>
        <v>-</v>
      </c>
      <c r="BU34" s="520"/>
    </row>
    <row r="35" spans="1:73" s="364" customFormat="1" x14ac:dyDescent="0.2">
      <c r="A35" s="355" t="s">
        <v>231</v>
      </c>
      <c r="B35" s="517"/>
      <c r="C35" s="518"/>
      <c r="D35" s="517"/>
      <c r="E35" s="518"/>
      <c r="F35" s="517"/>
      <c r="G35" s="518"/>
      <c r="H35" s="517"/>
      <c r="I35" s="518"/>
      <c r="J35" s="517"/>
      <c r="K35" s="518"/>
      <c r="L35" s="517"/>
      <c r="M35" s="518"/>
      <c r="N35" s="517"/>
      <c r="O35" s="518"/>
      <c r="P35" s="517">
        <v>0.82</v>
      </c>
      <c r="Q35" s="518"/>
      <c r="R35" s="521">
        <v>16.739999999999998</v>
      </c>
      <c r="S35" s="522"/>
      <c r="T35" s="521">
        <v>11.16</v>
      </c>
      <c r="U35" s="522"/>
      <c r="V35" s="517">
        <v>14.58</v>
      </c>
      <c r="W35" s="518"/>
      <c r="X35" s="517">
        <v>18.8</v>
      </c>
      <c r="Y35" s="518"/>
      <c r="Z35" s="517">
        <f t="shared" si="0"/>
        <v>13.49</v>
      </c>
      <c r="AA35" s="518"/>
      <c r="AB35" s="517">
        <f t="shared" si="1"/>
        <v>17.149999999999999</v>
      </c>
      <c r="AC35" s="518"/>
      <c r="AD35" s="517">
        <f t="shared" si="1"/>
        <v>17.71</v>
      </c>
      <c r="AE35" s="518"/>
      <c r="AF35" s="517">
        <f t="shared" si="2"/>
        <v>14.18</v>
      </c>
      <c r="AG35" s="518"/>
      <c r="AH35" s="517">
        <f t="shared" si="2"/>
        <v>15.33</v>
      </c>
      <c r="AI35" s="518"/>
      <c r="AJ35" s="517">
        <f t="shared" si="3"/>
        <v>21.27</v>
      </c>
      <c r="AK35" s="518"/>
      <c r="AL35" s="517">
        <f t="shared" si="3"/>
        <v>13.81</v>
      </c>
      <c r="AM35" s="518"/>
      <c r="AN35" s="517">
        <f t="shared" si="4"/>
        <v>8.33</v>
      </c>
      <c r="AO35" s="518"/>
      <c r="AP35" s="517">
        <f t="shared" si="4"/>
        <v>11.95</v>
      </c>
      <c r="AQ35" s="518"/>
      <c r="AR35" s="517">
        <f t="shared" si="5"/>
        <v>16.45</v>
      </c>
      <c r="AS35" s="518"/>
      <c r="AT35" s="517">
        <f t="shared" si="5"/>
        <v>6.11</v>
      </c>
      <c r="AU35" s="518"/>
      <c r="AV35" s="517">
        <f t="shared" si="6"/>
        <v>12.98</v>
      </c>
      <c r="AW35" s="518"/>
      <c r="AX35" s="517">
        <f t="shared" si="6"/>
        <v>7.23</v>
      </c>
      <c r="AY35" s="518"/>
      <c r="AZ35" s="517">
        <f t="shared" si="7"/>
        <v>2.5</v>
      </c>
      <c r="BA35" s="518"/>
      <c r="BB35" s="517">
        <f t="shared" si="8"/>
        <v>3.58</v>
      </c>
      <c r="BC35" s="518"/>
      <c r="BD35" s="517">
        <f t="shared" si="9"/>
        <v>2.36</v>
      </c>
      <c r="BE35" s="518"/>
      <c r="BF35" s="517">
        <f t="shared" si="10"/>
        <v>2.42</v>
      </c>
      <c r="BG35" s="518"/>
      <c r="BH35" s="517">
        <f t="shared" si="11"/>
        <v>2.0099999999999998</v>
      </c>
      <c r="BI35" s="518"/>
      <c r="BJ35" s="517">
        <f t="shared" si="12"/>
        <v>1.31</v>
      </c>
      <c r="BK35" s="518"/>
      <c r="BL35" s="517">
        <f t="shared" si="13"/>
        <v>1.28</v>
      </c>
      <c r="BM35" s="518"/>
      <c r="BN35" s="517">
        <f t="shared" si="14"/>
        <v>0.32</v>
      </c>
      <c r="BO35" s="518"/>
      <c r="BP35" s="517">
        <f t="shared" si="15"/>
        <v>0.35</v>
      </c>
      <c r="BQ35" s="518"/>
      <c r="BR35" s="517">
        <f t="shared" si="16"/>
        <v>0.36</v>
      </c>
      <c r="BS35" s="518"/>
      <c r="BT35" s="517" t="str">
        <f t="shared" si="17"/>
        <v>-</v>
      </c>
      <c r="BU35" s="518"/>
    </row>
    <row r="36" spans="1:73" x14ac:dyDescent="0.2">
      <c r="A36" s="357"/>
      <c r="B36" s="358"/>
      <c r="C36" s="358"/>
      <c r="D36" s="358"/>
      <c r="E36" s="358"/>
      <c r="F36" s="358"/>
      <c r="G36" s="358"/>
      <c r="H36" s="358"/>
      <c r="I36" s="358"/>
      <c r="J36" s="358"/>
      <c r="K36" s="358"/>
      <c r="L36" s="358"/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358"/>
      <c r="Z36" s="358"/>
      <c r="AA36" s="358"/>
      <c r="AB36" s="358"/>
      <c r="AC36" s="358"/>
      <c r="AD36" s="358"/>
      <c r="AE36" s="358"/>
      <c r="AF36" s="358"/>
      <c r="AG36" s="358"/>
      <c r="AH36" s="358"/>
      <c r="AI36" s="358"/>
      <c r="AJ36" s="358"/>
      <c r="AK36" s="358"/>
      <c r="AL36" s="358"/>
      <c r="AM36" s="358"/>
      <c r="AN36" s="358"/>
      <c r="AO36" s="358"/>
      <c r="AP36" s="358"/>
      <c r="AQ36" s="358"/>
      <c r="AR36" s="358"/>
      <c r="AS36" s="358"/>
      <c r="AT36" s="358"/>
      <c r="AU36" s="358"/>
      <c r="AV36" s="358"/>
      <c r="AW36" s="358"/>
      <c r="AX36" s="358"/>
      <c r="AY36" s="358"/>
      <c r="AZ36" s="358"/>
      <c r="BA36" s="358"/>
      <c r="BB36" s="358"/>
      <c r="BC36" s="358"/>
      <c r="BD36" s="358"/>
      <c r="BE36" s="358"/>
      <c r="BF36" s="358"/>
      <c r="BG36" s="358"/>
      <c r="BH36" s="358"/>
      <c r="BI36" s="358"/>
      <c r="BJ36" s="358"/>
      <c r="BK36" s="358"/>
      <c r="BL36" s="358"/>
      <c r="BM36" s="358"/>
      <c r="BN36" s="358"/>
      <c r="BO36" s="358"/>
      <c r="BP36" s="358"/>
      <c r="BQ36" s="358"/>
      <c r="BR36" s="358"/>
      <c r="BS36" s="358"/>
      <c r="BT36" s="358"/>
      <c r="BU36" s="358"/>
    </row>
    <row r="37" spans="1:73" x14ac:dyDescent="0.2">
      <c r="A37" s="349" t="s">
        <v>234</v>
      </c>
      <c r="B37" s="350"/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  <c r="S37" s="350"/>
      <c r="T37" s="350"/>
      <c r="U37" s="350"/>
      <c r="V37" s="350"/>
      <c r="W37" s="350"/>
      <c r="X37" s="350"/>
      <c r="Y37" s="351"/>
      <c r="Z37" s="350"/>
      <c r="AA37" s="350"/>
      <c r="AB37" s="350"/>
      <c r="AC37" s="350"/>
      <c r="AD37" s="350"/>
      <c r="AE37" s="350"/>
      <c r="AF37" s="350"/>
      <c r="AG37" s="350"/>
      <c r="AH37" s="350"/>
      <c r="AI37" s="350"/>
      <c r="AJ37" s="350"/>
      <c r="AK37" s="350"/>
      <c r="AL37" s="350"/>
      <c r="AM37" s="350"/>
      <c r="AN37" s="350"/>
      <c r="AO37" s="350"/>
      <c r="AP37" s="350"/>
      <c r="AQ37" s="350"/>
      <c r="AR37" s="350"/>
      <c r="AS37" s="350"/>
      <c r="AT37" s="350"/>
      <c r="AU37" s="350"/>
      <c r="AV37" s="350"/>
      <c r="AW37" s="350"/>
      <c r="AX37" s="350"/>
      <c r="AY37" s="350"/>
      <c r="AZ37" s="350"/>
      <c r="BA37" s="350"/>
      <c r="BB37" s="350"/>
      <c r="BC37" s="350"/>
      <c r="BD37" s="350"/>
      <c r="BE37" s="350"/>
      <c r="BF37" s="350"/>
      <c r="BG37" s="350"/>
      <c r="BH37" s="350"/>
      <c r="BI37" s="350"/>
      <c r="BJ37" s="350"/>
      <c r="BK37" s="350"/>
      <c r="BL37" s="350"/>
      <c r="BM37" s="350"/>
      <c r="BN37" s="350"/>
      <c r="BO37" s="350"/>
      <c r="BP37" s="350"/>
      <c r="BQ37" s="350"/>
      <c r="BR37" s="350"/>
      <c r="BS37" s="350"/>
      <c r="BT37" s="350"/>
      <c r="BU37" s="350"/>
    </row>
    <row r="38" spans="1:73" s="353" customFormat="1" x14ac:dyDescent="0.2">
      <c r="A38" s="352" t="s">
        <v>235</v>
      </c>
      <c r="B38" s="365">
        <v>44562</v>
      </c>
      <c r="C38" s="366"/>
      <c r="D38" s="365">
        <v>44593</v>
      </c>
      <c r="E38" s="366"/>
      <c r="F38" s="365">
        <v>44621</v>
      </c>
      <c r="G38" s="366"/>
      <c r="H38" s="365">
        <v>44652</v>
      </c>
      <c r="I38" s="366"/>
      <c r="J38" s="365">
        <v>44682</v>
      </c>
      <c r="K38" s="366"/>
      <c r="L38" s="365">
        <v>44713</v>
      </c>
      <c r="M38" s="366"/>
      <c r="N38" s="365">
        <v>44743</v>
      </c>
      <c r="O38" s="366"/>
      <c r="P38" s="365">
        <v>44774</v>
      </c>
      <c r="Q38" s="366"/>
      <c r="R38" s="365">
        <v>44805</v>
      </c>
      <c r="S38" s="366"/>
      <c r="T38" s="365">
        <v>44835</v>
      </c>
      <c r="U38" s="366"/>
      <c r="V38" s="365">
        <v>44866</v>
      </c>
      <c r="W38" s="366"/>
      <c r="X38" s="365">
        <v>44896</v>
      </c>
      <c r="Y38" s="366"/>
      <c r="Z38" s="472" t="e">
        <f ca="1">Z28</f>
        <v>#NAME?</v>
      </c>
      <c r="AA38" s="473"/>
      <c r="AB38" s="472" t="e">
        <f ca="1">AB28</f>
        <v>#NAME?</v>
      </c>
      <c r="AC38" s="473"/>
      <c r="AD38" s="472" t="e">
        <f ca="1">AD28</f>
        <v>#NAME?</v>
      </c>
      <c r="AE38" s="473"/>
      <c r="AF38" s="470" t="e">
        <f ca="1">AF28</f>
        <v>#NAME?</v>
      </c>
      <c r="AG38" s="471"/>
      <c r="AH38" s="470" t="e">
        <f ca="1">AH28</f>
        <v>#NAME?</v>
      </c>
      <c r="AI38" s="471"/>
      <c r="AJ38" s="470" t="e">
        <f ca="1">AJ28</f>
        <v>#NAME?</v>
      </c>
      <c r="AK38" s="471"/>
      <c r="AL38" s="470" t="e">
        <f ca="1">AL28</f>
        <v>#NAME?</v>
      </c>
      <c r="AM38" s="471"/>
      <c r="AN38" s="470" t="e">
        <f ca="1">AN28</f>
        <v>#NAME?</v>
      </c>
      <c r="AO38" s="471"/>
      <c r="AP38" s="470" t="e">
        <f ca="1">AP28</f>
        <v>#NAME?</v>
      </c>
      <c r="AQ38" s="471"/>
      <c r="AR38" s="470" t="e">
        <f ca="1">AR28</f>
        <v>#NAME?</v>
      </c>
      <c r="AS38" s="471"/>
      <c r="AT38" s="470" t="e">
        <f ca="1">AT28</f>
        <v>#NAME?</v>
      </c>
      <c r="AU38" s="471"/>
      <c r="AV38" s="470" t="e">
        <f ca="1">AV28</f>
        <v>#NAME?</v>
      </c>
      <c r="AW38" s="471"/>
      <c r="AX38" s="470" t="e">
        <f ca="1">AX28</f>
        <v>#NAME?</v>
      </c>
      <c r="AY38" s="471"/>
      <c r="AZ38" s="470" t="e">
        <f ca="1">AZ$8</f>
        <v>#NAME?</v>
      </c>
      <c r="BA38" s="471"/>
      <c r="BB38" s="470" t="e">
        <f ca="1">BB$8</f>
        <v>#NAME?</v>
      </c>
      <c r="BC38" s="471"/>
      <c r="BD38" s="470" t="e">
        <f ca="1">BD$8</f>
        <v>#NAME?</v>
      </c>
      <c r="BE38" s="471"/>
      <c r="BF38" s="470" t="e">
        <f ca="1">BF$8</f>
        <v>#NAME?</v>
      </c>
      <c r="BG38" s="471"/>
      <c r="BH38" s="470" t="e">
        <f ca="1">BH$8</f>
        <v>#NAME?</v>
      </c>
      <c r="BI38" s="471"/>
      <c r="BJ38" s="470" t="e">
        <f ca="1">BJ$8</f>
        <v>#NAME?</v>
      </c>
      <c r="BK38" s="471"/>
      <c r="BL38" s="470" t="e">
        <f ca="1">BL$8</f>
        <v>#NAME?</v>
      </c>
      <c r="BM38" s="471"/>
      <c r="BN38" s="470" t="e">
        <f ca="1">BN$8</f>
        <v>#NAME?</v>
      </c>
      <c r="BO38" s="471"/>
      <c r="BP38" s="470" t="e">
        <f ca="1">BP$8</f>
        <v>#NAME?</v>
      </c>
      <c r="BQ38" s="471"/>
      <c r="BR38" s="470" t="e">
        <f ca="1">BR$8</f>
        <v>#NAME?</v>
      </c>
      <c r="BS38" s="471"/>
      <c r="BT38" s="470" t="e">
        <f ca="1">BT$8</f>
        <v>#NAME?</v>
      </c>
      <c r="BU38" s="471"/>
    </row>
    <row r="39" spans="1:73" x14ac:dyDescent="0.2">
      <c r="A39" s="367" t="s">
        <v>236</v>
      </c>
      <c r="B39" s="513"/>
      <c r="C39" s="514"/>
      <c r="D39" s="515"/>
      <c r="E39" s="516"/>
      <c r="F39" s="513"/>
      <c r="G39" s="514"/>
      <c r="H39" s="513"/>
      <c r="I39" s="514"/>
      <c r="J39" s="513"/>
      <c r="K39" s="514"/>
      <c r="L39" s="513"/>
      <c r="M39" s="514"/>
      <c r="N39" s="513"/>
      <c r="O39" s="514"/>
      <c r="P39" s="513"/>
      <c r="Q39" s="514"/>
      <c r="R39" s="450">
        <v>365</v>
      </c>
      <c r="S39" s="514"/>
      <c r="T39" s="513">
        <v>392</v>
      </c>
      <c r="U39" s="514"/>
      <c r="V39" s="450">
        <v>351</v>
      </c>
      <c r="W39" s="514"/>
      <c r="X39" s="450">
        <v>363</v>
      </c>
      <c r="Y39" s="514"/>
      <c r="Z39" s="450">
        <f>Produção!AT17</f>
        <v>392</v>
      </c>
      <c r="AA39" s="514"/>
      <c r="AB39" s="450">
        <f>Produção!AU17</f>
        <v>349</v>
      </c>
      <c r="AC39" s="451"/>
      <c r="AD39" s="450">
        <f>Produção!AV17</f>
        <v>402</v>
      </c>
      <c r="AE39" s="451"/>
      <c r="AF39" s="444">
        <f>Produção!AW17</f>
        <v>344</v>
      </c>
      <c r="AG39" s="445"/>
      <c r="AH39" s="444">
        <f>Produção!AX17</f>
        <v>385</v>
      </c>
      <c r="AI39" s="445"/>
      <c r="AJ39" s="444">
        <f>Produção!AY17</f>
        <v>354</v>
      </c>
      <c r="AK39" s="445"/>
      <c r="AL39" s="444">
        <f>Produção!AZ17</f>
        <v>362</v>
      </c>
      <c r="AM39" s="445"/>
      <c r="AN39" s="444">
        <f>Produção!BC17</f>
        <v>429</v>
      </c>
      <c r="AO39" s="445"/>
      <c r="AP39" s="444">
        <f>Produção!BD17</f>
        <v>396</v>
      </c>
      <c r="AQ39" s="445"/>
      <c r="AR39" s="444">
        <f>Produção!BG17</f>
        <v>385</v>
      </c>
      <c r="AS39" s="445"/>
      <c r="AT39" s="444">
        <f>Produção!BM17</f>
        <v>385</v>
      </c>
      <c r="AU39" s="445"/>
      <c r="AV39" s="444">
        <f>Produção!BO17</f>
        <v>466</v>
      </c>
      <c r="AW39" s="445"/>
      <c r="AX39" s="444">
        <f>Produção!BP17</f>
        <v>436</v>
      </c>
      <c r="AY39" s="445"/>
      <c r="AZ39" s="444">
        <f>Produção!BQ17</f>
        <v>418</v>
      </c>
      <c r="BA39" s="445"/>
      <c r="BB39" s="444">
        <f>Produção!BR17</f>
        <v>443</v>
      </c>
      <c r="BC39" s="445"/>
      <c r="BD39" s="444">
        <f>Produção!BS17</f>
        <v>453</v>
      </c>
      <c r="BE39" s="445"/>
      <c r="BF39" s="444">
        <f>Produção!BT17</f>
        <v>487</v>
      </c>
      <c r="BG39" s="445"/>
      <c r="BH39" s="444">
        <f>Produção!BU17</f>
        <v>469</v>
      </c>
      <c r="BI39" s="445"/>
      <c r="BJ39" s="444">
        <f>Produção!BV17</f>
        <v>441</v>
      </c>
      <c r="BK39" s="445"/>
      <c r="BL39" s="444">
        <f>Produção!BW17</f>
        <v>451</v>
      </c>
      <c r="BM39" s="445"/>
      <c r="BN39" s="444">
        <f>Produção!BX17</f>
        <v>482</v>
      </c>
      <c r="BO39" s="445"/>
      <c r="BP39" s="444">
        <f>Produção!BY17</f>
        <v>493</v>
      </c>
      <c r="BQ39" s="445"/>
      <c r="BR39" s="444">
        <f>Produção!BZ17</f>
        <v>462</v>
      </c>
      <c r="BS39" s="445"/>
      <c r="BT39" s="444">
        <f>Produção!CA17</f>
        <v>0</v>
      </c>
      <c r="BU39" s="445"/>
    </row>
    <row r="40" spans="1:73" x14ac:dyDescent="0.2">
      <c r="A40" s="367" t="s">
        <v>237</v>
      </c>
      <c r="B40" s="450"/>
      <c r="C40" s="514"/>
      <c r="D40" s="452"/>
      <c r="E40" s="516"/>
      <c r="F40" s="450"/>
      <c r="G40" s="514"/>
      <c r="H40" s="450"/>
      <c r="I40" s="514"/>
      <c r="J40" s="450"/>
      <c r="K40" s="514"/>
      <c r="L40" s="450"/>
      <c r="M40" s="514"/>
      <c r="N40" s="450"/>
      <c r="O40" s="514"/>
      <c r="P40" s="450"/>
      <c r="Q40" s="514"/>
      <c r="R40" s="450"/>
      <c r="S40" s="514"/>
      <c r="T40" s="450">
        <v>23</v>
      </c>
      <c r="U40" s="514"/>
      <c r="V40" s="450">
        <v>31</v>
      </c>
      <c r="W40" s="514"/>
      <c r="X40" s="450">
        <v>27</v>
      </c>
      <c r="Y40" s="514"/>
      <c r="Z40" s="450">
        <v>27</v>
      </c>
      <c r="AA40" s="514"/>
      <c r="AB40" s="450">
        <v>20</v>
      </c>
      <c r="AC40" s="451"/>
      <c r="AD40" s="450">
        <v>26</v>
      </c>
      <c r="AE40" s="451"/>
      <c r="AF40" s="444">
        <v>25</v>
      </c>
      <c r="AG40" s="445"/>
      <c r="AH40" s="444">
        <v>32</v>
      </c>
      <c r="AI40" s="445"/>
      <c r="AJ40" s="444">
        <v>34</v>
      </c>
      <c r="AK40" s="445"/>
      <c r="AL40" s="444">
        <v>23</v>
      </c>
      <c r="AM40" s="445"/>
      <c r="AN40" s="444">
        <v>27</v>
      </c>
      <c r="AO40" s="445"/>
      <c r="AP40" s="444">
        <v>32</v>
      </c>
      <c r="AQ40" s="445"/>
      <c r="AR40" s="444">
        <v>29</v>
      </c>
      <c r="AS40" s="445"/>
      <c r="AT40" s="444">
        <v>31</v>
      </c>
      <c r="AU40" s="445"/>
      <c r="AV40" s="444">
        <v>35</v>
      </c>
      <c r="AW40" s="445"/>
      <c r="AX40" s="444">
        <v>30</v>
      </c>
      <c r="AY40" s="445"/>
      <c r="AZ40" s="444">
        <v>28</v>
      </c>
      <c r="BA40" s="445"/>
      <c r="BB40" s="444">
        <v>28</v>
      </c>
      <c r="BC40" s="445"/>
      <c r="BD40" s="444">
        <v>34</v>
      </c>
      <c r="BE40" s="445"/>
      <c r="BF40" s="444">
        <v>33</v>
      </c>
      <c r="BG40" s="445"/>
      <c r="BH40" s="444">
        <v>33</v>
      </c>
      <c r="BI40" s="445"/>
      <c r="BJ40" s="444">
        <v>51</v>
      </c>
      <c r="BK40" s="445"/>
      <c r="BL40" s="444">
        <v>21</v>
      </c>
      <c r="BM40" s="445"/>
      <c r="BN40" s="444">
        <v>47</v>
      </c>
      <c r="BO40" s="445"/>
      <c r="BP40" s="444">
        <v>40</v>
      </c>
      <c r="BQ40" s="445"/>
      <c r="BR40" s="444">
        <v>33</v>
      </c>
      <c r="BS40" s="445"/>
      <c r="BT40" s="444">
        <v>0</v>
      </c>
      <c r="BU40" s="445"/>
    </row>
    <row r="41" spans="1:73" s="369" customFormat="1" x14ac:dyDescent="0.2">
      <c r="A41" s="368" t="s">
        <v>238</v>
      </c>
      <c r="B41" s="488"/>
      <c r="C41" s="489"/>
      <c r="D41" s="484"/>
      <c r="E41" s="485"/>
      <c r="F41" s="488"/>
      <c r="G41" s="489"/>
      <c r="H41" s="488"/>
      <c r="I41" s="489"/>
      <c r="J41" s="488"/>
      <c r="K41" s="489"/>
      <c r="L41" s="488"/>
      <c r="M41" s="489"/>
      <c r="N41" s="488"/>
      <c r="O41" s="489"/>
      <c r="P41" s="488"/>
      <c r="Q41" s="489"/>
      <c r="R41" s="488"/>
      <c r="S41" s="489"/>
      <c r="T41" s="488">
        <v>5.8673469387755105E-2</v>
      </c>
      <c r="U41" s="489"/>
      <c r="V41" s="488">
        <v>8.8319088319088315E-2</v>
      </c>
      <c r="W41" s="489"/>
      <c r="X41" s="488">
        <v>7.43801652892562E-2</v>
      </c>
      <c r="Y41" s="489"/>
      <c r="Z41" s="488">
        <v>7.5842696629213488E-2</v>
      </c>
      <c r="AA41" s="489"/>
      <c r="AB41" s="488">
        <v>5.730659025787966E-2</v>
      </c>
      <c r="AC41" s="489"/>
      <c r="AD41" s="488">
        <v>6.4676616915422883E-2</v>
      </c>
      <c r="AE41" s="489"/>
      <c r="AF41" s="482">
        <v>7.2674418604651167E-2</v>
      </c>
      <c r="AG41" s="483"/>
      <c r="AH41" s="482">
        <v>8.3116883116883117E-2</v>
      </c>
      <c r="AI41" s="483"/>
      <c r="AJ41" s="482">
        <v>9.6045197740112997E-2</v>
      </c>
      <c r="AK41" s="483"/>
      <c r="AL41" s="482">
        <v>6.3013698630136991E-2</v>
      </c>
      <c r="AM41" s="483"/>
      <c r="AN41" s="482">
        <v>6.2937062937062943E-2</v>
      </c>
      <c r="AO41" s="483"/>
      <c r="AP41" s="482">
        <v>8.0808080808080815E-2</v>
      </c>
      <c r="AQ41" s="483"/>
      <c r="AR41" s="482">
        <v>7.512953367875648E-2</v>
      </c>
      <c r="AS41" s="483"/>
      <c r="AT41" s="482">
        <v>8.2228116710875335E-2</v>
      </c>
      <c r="AU41" s="483"/>
      <c r="AV41" s="482">
        <v>7.5107296137339061E-2</v>
      </c>
      <c r="AW41" s="483"/>
      <c r="AX41" s="482">
        <v>6.8807339449541288E-2</v>
      </c>
      <c r="AY41" s="483"/>
      <c r="AZ41" s="482">
        <v>6.6985645933014357E-2</v>
      </c>
      <c r="BA41" s="483"/>
      <c r="BB41" s="482">
        <v>6.320541760722348E-2</v>
      </c>
      <c r="BC41" s="483"/>
      <c r="BD41" s="482">
        <v>7.407407407407407E-2</v>
      </c>
      <c r="BE41" s="483"/>
      <c r="BF41" s="482">
        <v>6.7484662576687116E-2</v>
      </c>
      <c r="BG41" s="483"/>
      <c r="BH41" s="482">
        <v>7.0362473347547971E-2</v>
      </c>
      <c r="BI41" s="483"/>
      <c r="BJ41" s="482">
        <v>8.8695652173913037E-2</v>
      </c>
      <c r="BK41" s="483"/>
      <c r="BL41" s="482">
        <v>3.7634408602150539E-2</v>
      </c>
      <c r="BM41" s="483"/>
      <c r="BN41" s="482">
        <v>9.1085271317829453E-2</v>
      </c>
      <c r="BO41" s="483"/>
      <c r="BP41" s="482">
        <v>8.1135902636916835E-2</v>
      </c>
      <c r="BQ41" s="483"/>
      <c r="BR41" s="482">
        <v>7.1428571428571425E-2</v>
      </c>
      <c r="BS41" s="483"/>
      <c r="BT41" s="482" t="s">
        <v>239</v>
      </c>
      <c r="BU41" s="483"/>
    </row>
    <row r="42" spans="1:73" ht="21.75" customHeight="1" x14ac:dyDescent="0.2">
      <c r="A42" s="367" t="s">
        <v>240</v>
      </c>
      <c r="B42" s="513"/>
      <c r="C42" s="514"/>
      <c r="D42" s="515"/>
      <c r="E42" s="516"/>
      <c r="F42" s="513"/>
      <c r="G42" s="514"/>
      <c r="H42" s="513"/>
      <c r="I42" s="514"/>
      <c r="J42" s="513"/>
      <c r="K42" s="514"/>
      <c r="L42" s="513"/>
      <c r="M42" s="514"/>
      <c r="N42" s="513"/>
      <c r="O42" s="514"/>
      <c r="P42" s="513"/>
      <c r="Q42" s="514"/>
      <c r="R42" s="513"/>
      <c r="S42" s="514"/>
      <c r="T42" s="513">
        <v>20</v>
      </c>
      <c r="U42" s="514"/>
      <c r="V42" s="450">
        <v>21</v>
      </c>
      <c r="W42" s="514"/>
      <c r="X42" s="450">
        <v>20</v>
      </c>
      <c r="Y42" s="514"/>
      <c r="Z42" s="450">
        <v>20</v>
      </c>
      <c r="AA42" s="514"/>
      <c r="AB42" s="450">
        <v>14</v>
      </c>
      <c r="AC42" s="451"/>
      <c r="AD42" s="450">
        <v>15</v>
      </c>
      <c r="AE42" s="451"/>
      <c r="AF42" s="444">
        <v>18</v>
      </c>
      <c r="AG42" s="445"/>
      <c r="AH42" s="444">
        <v>24</v>
      </c>
      <c r="AI42" s="445"/>
      <c r="AJ42" s="444">
        <v>21</v>
      </c>
      <c r="AK42" s="445"/>
      <c r="AL42" s="444">
        <v>14</v>
      </c>
      <c r="AM42" s="445"/>
      <c r="AN42" s="444">
        <v>19</v>
      </c>
      <c r="AO42" s="445"/>
      <c r="AP42" s="444">
        <v>26</v>
      </c>
      <c r="AQ42" s="445"/>
      <c r="AR42" s="444">
        <v>18</v>
      </c>
      <c r="AS42" s="445"/>
      <c r="AT42" s="444">
        <v>22</v>
      </c>
      <c r="AU42" s="445"/>
      <c r="AV42" s="444">
        <v>27</v>
      </c>
      <c r="AW42" s="445"/>
      <c r="AX42" s="444">
        <v>18</v>
      </c>
      <c r="AY42" s="445"/>
      <c r="AZ42" s="444">
        <v>15</v>
      </c>
      <c r="BA42" s="445"/>
      <c r="BB42" s="444">
        <v>14</v>
      </c>
      <c r="BC42" s="445"/>
      <c r="BD42" s="444">
        <v>26</v>
      </c>
      <c r="BE42" s="445"/>
      <c r="BF42" s="444">
        <v>22</v>
      </c>
      <c r="BG42" s="445"/>
      <c r="BH42" s="444">
        <v>23</v>
      </c>
      <c r="BI42" s="445"/>
      <c r="BJ42" s="444">
        <v>34</v>
      </c>
      <c r="BK42" s="445"/>
      <c r="BL42" s="444">
        <v>16</v>
      </c>
      <c r="BM42" s="445"/>
      <c r="BN42" s="444">
        <v>29</v>
      </c>
      <c r="BO42" s="445"/>
      <c r="BP42" s="444">
        <v>29</v>
      </c>
      <c r="BQ42" s="445"/>
      <c r="BR42" s="444">
        <v>22</v>
      </c>
      <c r="BS42" s="445"/>
      <c r="BT42" s="444">
        <v>0</v>
      </c>
      <c r="BU42" s="445"/>
    </row>
    <row r="43" spans="1:73" s="369" customFormat="1" ht="24" customHeight="1" x14ac:dyDescent="0.2">
      <c r="A43" s="368" t="s">
        <v>241</v>
      </c>
      <c r="B43" s="488"/>
      <c r="C43" s="489"/>
      <c r="D43" s="484"/>
      <c r="E43" s="485"/>
      <c r="F43" s="488"/>
      <c r="G43" s="489"/>
      <c r="H43" s="488"/>
      <c r="I43" s="489"/>
      <c r="J43" s="488"/>
      <c r="K43" s="489"/>
      <c r="L43" s="488"/>
      <c r="M43" s="489"/>
      <c r="N43" s="488"/>
      <c r="O43" s="489"/>
      <c r="P43" s="488"/>
      <c r="Q43" s="489"/>
      <c r="R43" s="488"/>
      <c r="S43" s="489"/>
      <c r="T43" s="488">
        <v>5.1020408163265307E-2</v>
      </c>
      <c r="U43" s="489"/>
      <c r="V43" s="488">
        <v>5.9829059829059832E-2</v>
      </c>
      <c r="W43" s="489"/>
      <c r="X43" s="488">
        <v>5.5096418732782371E-2</v>
      </c>
      <c r="Y43" s="489"/>
      <c r="Z43" s="488">
        <v>5.6179775280898875E-2</v>
      </c>
      <c r="AA43" s="489"/>
      <c r="AB43" s="488">
        <v>4.0114613180515762E-2</v>
      </c>
      <c r="AC43" s="489"/>
      <c r="AD43" s="488">
        <v>3.7313432835820892E-2</v>
      </c>
      <c r="AE43" s="489"/>
      <c r="AF43" s="482">
        <v>5.232558139534884E-2</v>
      </c>
      <c r="AG43" s="483"/>
      <c r="AH43" s="482">
        <v>6.2337662337662338E-2</v>
      </c>
      <c r="AI43" s="483"/>
      <c r="AJ43" s="482">
        <v>5.9322033898305086E-2</v>
      </c>
      <c r="AK43" s="483"/>
      <c r="AL43" s="482">
        <v>3.8356164383561646E-2</v>
      </c>
      <c r="AM43" s="483"/>
      <c r="AN43" s="482">
        <v>4.4289044289044288E-2</v>
      </c>
      <c r="AO43" s="483"/>
      <c r="AP43" s="482">
        <v>6.5656565656565663E-2</v>
      </c>
      <c r="AQ43" s="483"/>
      <c r="AR43" s="482">
        <v>4.6632124352331605E-2</v>
      </c>
      <c r="AS43" s="483"/>
      <c r="AT43" s="482">
        <v>5.8355437665782495E-2</v>
      </c>
      <c r="AU43" s="483"/>
      <c r="AV43" s="482">
        <v>5.7939914163090127E-2</v>
      </c>
      <c r="AW43" s="483"/>
      <c r="AX43" s="482">
        <v>4.1284403669724773E-2</v>
      </c>
      <c r="AY43" s="483"/>
      <c r="AZ43" s="482">
        <v>3.5885167464114832E-2</v>
      </c>
      <c r="BA43" s="483"/>
      <c r="BB43" s="482">
        <v>3.160270880361174E-2</v>
      </c>
      <c r="BC43" s="483"/>
      <c r="BD43" s="482">
        <v>5.6644880174291937E-2</v>
      </c>
      <c r="BE43" s="483"/>
      <c r="BF43" s="482">
        <v>4.4989775051124746E-2</v>
      </c>
      <c r="BG43" s="483"/>
      <c r="BH43" s="482">
        <v>4.9040511727078892E-2</v>
      </c>
      <c r="BI43" s="483"/>
      <c r="BJ43" s="482">
        <v>5.9130434782608696E-2</v>
      </c>
      <c r="BK43" s="483"/>
      <c r="BL43" s="482">
        <v>2.8673835125448029E-2</v>
      </c>
      <c r="BM43" s="483"/>
      <c r="BN43" s="482">
        <v>5.6201550387596902E-2</v>
      </c>
      <c r="BO43" s="483"/>
      <c r="BP43" s="482">
        <v>5.8823529411764705E-2</v>
      </c>
      <c r="BQ43" s="483"/>
      <c r="BR43" s="482">
        <v>4.7619047619047616E-2</v>
      </c>
      <c r="BS43" s="483"/>
      <c r="BT43" s="482" t="s">
        <v>239</v>
      </c>
      <c r="BU43" s="483"/>
    </row>
    <row r="44" spans="1:73" s="369" customFormat="1" ht="25.5" x14ac:dyDescent="0.2">
      <c r="A44" s="368" t="s">
        <v>242</v>
      </c>
      <c r="B44" s="488"/>
      <c r="C44" s="489"/>
      <c r="D44" s="484"/>
      <c r="E44" s="485"/>
      <c r="F44" s="488"/>
      <c r="G44" s="489"/>
      <c r="H44" s="488"/>
      <c r="I44" s="489"/>
      <c r="J44" s="488"/>
      <c r="K44" s="489"/>
      <c r="L44" s="488"/>
      <c r="M44" s="489"/>
      <c r="N44" s="488"/>
      <c r="O44" s="489"/>
      <c r="P44" s="488"/>
      <c r="Q44" s="489"/>
      <c r="R44" s="488">
        <v>0</v>
      </c>
      <c r="S44" s="489"/>
      <c r="T44" s="488">
        <v>0</v>
      </c>
      <c r="U44" s="489"/>
      <c r="V44" s="488">
        <v>0</v>
      </c>
      <c r="W44" s="489"/>
      <c r="X44" s="488">
        <v>0</v>
      </c>
      <c r="Y44" s="489"/>
      <c r="Z44" s="488">
        <v>0</v>
      </c>
      <c r="AA44" s="489"/>
      <c r="AB44" s="488">
        <v>0</v>
      </c>
      <c r="AC44" s="489"/>
      <c r="AD44" s="488">
        <v>0</v>
      </c>
      <c r="AE44" s="489"/>
      <c r="AF44" s="482">
        <v>0</v>
      </c>
      <c r="AG44" s="483"/>
      <c r="AH44" s="482">
        <v>0</v>
      </c>
      <c r="AI44" s="483"/>
      <c r="AJ44" s="482">
        <v>0</v>
      </c>
      <c r="AK44" s="483"/>
      <c r="AL44" s="482">
        <v>0</v>
      </c>
      <c r="AM44" s="483"/>
      <c r="AN44" s="482">
        <v>0</v>
      </c>
      <c r="AO44" s="483"/>
      <c r="AP44" s="482">
        <v>0</v>
      </c>
      <c r="AQ44" s="483"/>
      <c r="AR44" s="482">
        <v>0</v>
      </c>
      <c r="AS44" s="483"/>
      <c r="AT44" s="482">
        <v>5.3050397877984082E-3</v>
      </c>
      <c r="AU44" s="483"/>
      <c r="AV44" s="482">
        <v>0</v>
      </c>
      <c r="AW44" s="483"/>
      <c r="AX44" s="482">
        <v>2.2935779816513763E-3</v>
      </c>
      <c r="AY44" s="483"/>
      <c r="AZ44" s="482">
        <v>7.1770334928229667E-3</v>
      </c>
      <c r="BA44" s="483"/>
      <c r="BB44" s="482">
        <v>0</v>
      </c>
      <c r="BC44" s="483"/>
      <c r="BD44" s="482">
        <v>0</v>
      </c>
      <c r="BE44" s="483"/>
      <c r="BF44" s="482">
        <v>0</v>
      </c>
      <c r="BG44" s="483"/>
      <c r="BH44" s="482">
        <v>0</v>
      </c>
      <c r="BI44" s="483"/>
      <c r="BJ44" s="482">
        <v>6.956521739130435E-3</v>
      </c>
      <c r="BK44" s="483"/>
      <c r="BL44" s="482">
        <v>3.5842293906810036E-3</v>
      </c>
      <c r="BM44" s="483"/>
      <c r="BN44" s="482">
        <v>0</v>
      </c>
      <c r="BO44" s="483"/>
      <c r="BP44" s="482">
        <v>6.0851926977687626E-3</v>
      </c>
      <c r="BQ44" s="483"/>
      <c r="BR44" s="482">
        <v>2.1645021645021645E-3</v>
      </c>
      <c r="BS44" s="483"/>
      <c r="BT44" s="482" t="s">
        <v>239</v>
      </c>
      <c r="BU44" s="483"/>
    </row>
    <row r="45" spans="1:73" s="369" customFormat="1" x14ac:dyDescent="0.2">
      <c r="A45" s="368" t="s">
        <v>243</v>
      </c>
      <c r="B45" s="488">
        <v>0</v>
      </c>
      <c r="C45" s="489"/>
      <c r="D45" s="484">
        <v>0</v>
      </c>
      <c r="E45" s="485"/>
      <c r="F45" s="488">
        <v>8.9999999999999993E-3</v>
      </c>
      <c r="G45" s="489"/>
      <c r="H45" s="488">
        <v>0.1961</v>
      </c>
      <c r="I45" s="489"/>
      <c r="J45" s="488">
        <v>2.2599999999999999E-2</v>
      </c>
      <c r="K45" s="489"/>
      <c r="L45" s="488">
        <v>9.8900000000000002E-2</v>
      </c>
      <c r="M45" s="489"/>
      <c r="N45" s="488">
        <v>0</v>
      </c>
      <c r="O45" s="489"/>
      <c r="P45" s="488">
        <v>1.1900000000000001E-2</v>
      </c>
      <c r="Q45" s="489"/>
      <c r="R45" s="488">
        <v>9.1000000000000004E-3</v>
      </c>
      <c r="S45" s="489"/>
      <c r="T45" s="488">
        <v>4.2735042735042739E-3</v>
      </c>
      <c r="U45" s="489"/>
      <c r="V45" s="488">
        <v>8.9999999999999993E-3</v>
      </c>
      <c r="W45" s="489"/>
      <c r="X45" s="488">
        <v>8.6E-3</v>
      </c>
      <c r="Y45" s="489"/>
      <c r="Z45" s="488">
        <v>1.1599999999999999E-2</v>
      </c>
      <c r="AA45" s="489"/>
      <c r="AB45" s="488">
        <v>1.4200000000000001E-2</v>
      </c>
      <c r="AC45" s="489"/>
      <c r="AD45" s="488">
        <v>4.4999999999999997E-3</v>
      </c>
      <c r="AE45" s="489"/>
      <c r="AF45" s="482">
        <v>2.9499999999999998E-2</v>
      </c>
      <c r="AG45" s="483"/>
      <c r="AH45" s="482">
        <v>2.3E-2</v>
      </c>
      <c r="AI45" s="483"/>
      <c r="AJ45" s="482">
        <v>1.47E-2</v>
      </c>
      <c r="AK45" s="483"/>
      <c r="AL45" s="482">
        <v>4.7999999999999996E-3</v>
      </c>
      <c r="AM45" s="483"/>
      <c r="AN45" s="482">
        <v>1.6949152542372881E-2</v>
      </c>
      <c r="AO45" s="483"/>
      <c r="AP45" s="482">
        <v>1.4492753623188406E-2</v>
      </c>
      <c r="AQ45" s="483"/>
      <c r="AR45" s="482">
        <v>2.8708133971291867E-2</v>
      </c>
      <c r="AS45" s="483"/>
      <c r="AT45" s="482">
        <v>0.6095890410958904</v>
      </c>
      <c r="AU45" s="483"/>
      <c r="AV45" s="482">
        <v>1.054263565891473</v>
      </c>
      <c r="AW45" s="483"/>
      <c r="AX45" s="482">
        <v>0.49027237354085601</v>
      </c>
      <c r="AY45" s="483"/>
      <c r="AZ45" s="482">
        <v>0.47410358565737054</v>
      </c>
      <c r="BA45" s="483"/>
      <c r="BB45" s="482">
        <v>0.45606694560669458</v>
      </c>
      <c r="BC45" s="483"/>
      <c r="BD45" s="482">
        <v>0.50190114068441061</v>
      </c>
      <c r="BE45" s="483"/>
      <c r="BF45" s="482">
        <v>0.5220588235294118</v>
      </c>
      <c r="BG45" s="483"/>
      <c r="BH45" s="482">
        <v>0.54325259515570934</v>
      </c>
      <c r="BI45" s="483"/>
      <c r="BJ45" s="482">
        <v>0.48207171314741037</v>
      </c>
      <c r="BK45" s="483"/>
      <c r="BL45" s="482">
        <v>0.53846153846153844</v>
      </c>
      <c r="BM45" s="483"/>
      <c r="BN45" s="482">
        <v>0.53691275167785235</v>
      </c>
      <c r="BO45" s="483"/>
      <c r="BP45" s="482">
        <v>0.57095709570957098</v>
      </c>
      <c r="BQ45" s="483"/>
      <c r="BR45" s="482">
        <v>0.54982817869415812</v>
      </c>
      <c r="BS45" s="483"/>
      <c r="BT45" s="482" t="e">
        <v>#DIV/0!</v>
      </c>
      <c r="BU45" s="483"/>
    </row>
    <row r="46" spans="1:73" x14ac:dyDescent="0.2">
      <c r="A46" s="357"/>
      <c r="B46" s="358"/>
      <c r="C46" s="358"/>
      <c r="D46" s="358"/>
      <c r="E46" s="358"/>
      <c r="F46" s="358"/>
      <c r="G46" s="358"/>
      <c r="H46" s="358"/>
      <c r="I46" s="358"/>
      <c r="J46" s="358"/>
      <c r="K46" s="358"/>
      <c r="L46" s="358"/>
      <c r="M46" s="358"/>
      <c r="N46" s="358"/>
      <c r="O46" s="358"/>
      <c r="P46" s="358"/>
      <c r="Q46" s="358"/>
      <c r="R46" s="358"/>
      <c r="S46" s="358"/>
      <c r="T46" s="358"/>
      <c r="U46" s="358"/>
      <c r="V46" s="358"/>
      <c r="W46" s="358"/>
      <c r="X46" s="358"/>
      <c r="Y46" s="358"/>
      <c r="Z46" s="358"/>
      <c r="AA46" s="358"/>
      <c r="AB46" s="358"/>
      <c r="AC46" s="358"/>
      <c r="AD46" s="358"/>
      <c r="AE46" s="358"/>
      <c r="AF46" s="358"/>
      <c r="AG46" s="358"/>
      <c r="AH46" s="358"/>
      <c r="AI46" s="358"/>
      <c r="AJ46" s="358"/>
      <c r="AK46" s="358"/>
      <c r="AL46" s="358"/>
      <c r="AM46" s="358"/>
      <c r="AN46" s="358"/>
      <c r="AO46" s="358"/>
      <c r="AP46" s="358"/>
      <c r="AQ46" s="358"/>
      <c r="AR46" s="358"/>
      <c r="AS46" s="358"/>
      <c r="AT46" s="358"/>
      <c r="AU46" s="358"/>
      <c r="AV46" s="358"/>
      <c r="AW46" s="358"/>
      <c r="AX46" s="358"/>
      <c r="AY46" s="358"/>
      <c r="AZ46" s="358"/>
      <c r="BA46" s="358"/>
      <c r="BB46" s="358"/>
      <c r="BC46" s="358"/>
      <c r="BD46" s="358"/>
      <c r="BE46" s="358"/>
      <c r="BF46" s="358"/>
      <c r="BG46" s="358"/>
      <c r="BH46" s="358"/>
      <c r="BI46" s="358"/>
      <c r="BJ46" s="358"/>
      <c r="BK46" s="358"/>
      <c r="BL46" s="358"/>
      <c r="BM46" s="358"/>
      <c r="BN46" s="358"/>
      <c r="BO46" s="358"/>
      <c r="BP46" s="358"/>
      <c r="BQ46" s="358"/>
      <c r="BR46" s="358"/>
      <c r="BS46" s="358"/>
      <c r="BT46" s="358"/>
      <c r="BU46" s="358"/>
    </row>
    <row r="47" spans="1:73" x14ac:dyDescent="0.2">
      <c r="A47" s="510" t="s">
        <v>244</v>
      </c>
      <c r="B47" s="486"/>
      <c r="C47" s="486"/>
      <c r="D47" s="486"/>
      <c r="E47" s="486"/>
      <c r="F47" s="486"/>
      <c r="G47" s="486"/>
      <c r="H47" s="486"/>
      <c r="I47" s="486"/>
      <c r="J47" s="486"/>
      <c r="K47" s="486"/>
      <c r="L47" s="486"/>
      <c r="M47" s="486"/>
      <c r="N47" s="486"/>
      <c r="O47" s="486"/>
      <c r="P47" s="486"/>
      <c r="Q47" s="486"/>
      <c r="R47" s="486"/>
      <c r="S47" s="486"/>
      <c r="T47" s="486"/>
      <c r="U47" s="486"/>
      <c r="V47" s="486"/>
      <c r="W47" s="486"/>
      <c r="X47" s="486"/>
      <c r="Y47" s="487"/>
      <c r="Z47" s="350"/>
      <c r="AA47" s="350"/>
      <c r="AB47" s="350"/>
      <c r="AC47" s="350"/>
      <c r="AD47" s="350"/>
      <c r="AE47" s="350"/>
      <c r="AF47" s="350"/>
      <c r="AG47" s="350"/>
      <c r="AH47" s="350"/>
      <c r="AI47" s="350"/>
      <c r="AJ47" s="350"/>
      <c r="AK47" s="350"/>
      <c r="AL47" s="350"/>
      <c r="AM47" s="350"/>
      <c r="AN47" s="350"/>
      <c r="AO47" s="350"/>
      <c r="AP47" s="350"/>
      <c r="AQ47" s="350"/>
      <c r="AR47" s="350"/>
      <c r="AS47" s="350"/>
      <c r="AT47" s="350"/>
      <c r="AU47" s="350"/>
      <c r="AV47" s="350"/>
      <c r="AW47" s="350"/>
      <c r="AX47" s="350"/>
      <c r="AY47" s="350"/>
      <c r="AZ47" s="350"/>
      <c r="BA47" s="350"/>
      <c r="BB47" s="350"/>
      <c r="BC47" s="350"/>
      <c r="BD47" s="350"/>
      <c r="BE47" s="350"/>
      <c r="BF47" s="350"/>
      <c r="BG47" s="350"/>
      <c r="BH47" s="350"/>
      <c r="BI47" s="350"/>
      <c r="BJ47" s="350"/>
      <c r="BK47" s="350"/>
      <c r="BL47" s="350"/>
      <c r="BM47" s="350"/>
      <c r="BN47" s="350"/>
      <c r="BO47" s="350"/>
      <c r="BP47" s="350"/>
      <c r="BQ47" s="350"/>
      <c r="BR47" s="350"/>
      <c r="BS47" s="350"/>
      <c r="BT47" s="350"/>
      <c r="BU47" s="350"/>
    </row>
    <row r="48" spans="1:73" s="353" customFormat="1" x14ac:dyDescent="0.2">
      <c r="A48" s="359" t="s">
        <v>235</v>
      </c>
      <c r="B48" s="472">
        <v>44562</v>
      </c>
      <c r="C48" s="473"/>
      <c r="D48" s="472">
        <v>44593</v>
      </c>
      <c r="E48" s="473"/>
      <c r="F48" s="472">
        <v>44621</v>
      </c>
      <c r="G48" s="473"/>
      <c r="H48" s="472">
        <v>44652</v>
      </c>
      <c r="I48" s="473"/>
      <c r="J48" s="472">
        <v>44682</v>
      </c>
      <c r="K48" s="473"/>
      <c r="L48" s="472">
        <v>44713</v>
      </c>
      <c r="M48" s="473"/>
      <c r="N48" s="472">
        <v>44743</v>
      </c>
      <c r="O48" s="473"/>
      <c r="P48" s="472">
        <v>44774</v>
      </c>
      <c r="Q48" s="473"/>
      <c r="R48" s="472">
        <v>44805</v>
      </c>
      <c r="S48" s="473"/>
      <c r="T48" s="472">
        <v>44835</v>
      </c>
      <c r="U48" s="473"/>
      <c r="V48" s="472">
        <v>44866</v>
      </c>
      <c r="W48" s="473"/>
      <c r="X48" s="472">
        <v>44896</v>
      </c>
      <c r="Y48" s="473"/>
      <c r="Z48" s="472" t="e">
        <f ca="1">Z38</f>
        <v>#NAME?</v>
      </c>
      <c r="AA48" s="473"/>
      <c r="AB48" s="472" t="e">
        <f ca="1">AB38</f>
        <v>#NAME?</v>
      </c>
      <c r="AC48" s="473"/>
      <c r="AD48" s="472" t="e">
        <f ca="1">AD38</f>
        <v>#NAME?</v>
      </c>
      <c r="AE48" s="473"/>
      <c r="AF48" s="470" t="e">
        <f ca="1">AF38</f>
        <v>#NAME?</v>
      </c>
      <c r="AG48" s="471"/>
      <c r="AH48" s="470" t="e">
        <f ca="1">AH38</f>
        <v>#NAME?</v>
      </c>
      <c r="AI48" s="471"/>
      <c r="AJ48" s="470" t="e">
        <f ca="1">AJ38</f>
        <v>#NAME?</v>
      </c>
      <c r="AK48" s="471"/>
      <c r="AL48" s="470" t="e">
        <f ca="1">AL38</f>
        <v>#NAME?</v>
      </c>
      <c r="AM48" s="471"/>
      <c r="AN48" s="470" t="e">
        <f ca="1">AN38</f>
        <v>#NAME?</v>
      </c>
      <c r="AO48" s="471"/>
      <c r="AP48" s="470" t="e">
        <f ca="1">AP38</f>
        <v>#NAME?</v>
      </c>
      <c r="AQ48" s="471"/>
      <c r="AR48" s="470" t="e">
        <f ca="1">AR38</f>
        <v>#NAME?</v>
      </c>
      <c r="AS48" s="471"/>
      <c r="AT48" s="470" t="e">
        <f ca="1">AT38</f>
        <v>#NAME?</v>
      </c>
      <c r="AU48" s="471"/>
      <c r="AV48" s="470" t="e">
        <f ca="1">AV38</f>
        <v>#NAME?</v>
      </c>
      <c r="AW48" s="471"/>
      <c r="AX48" s="470" t="e">
        <f ca="1">AX38</f>
        <v>#NAME?</v>
      </c>
      <c r="AY48" s="471"/>
      <c r="AZ48" s="470" t="e">
        <f ca="1">AZ$8</f>
        <v>#NAME?</v>
      </c>
      <c r="BA48" s="471"/>
      <c r="BB48" s="470" t="e">
        <f ca="1">BB$8</f>
        <v>#NAME?</v>
      </c>
      <c r="BC48" s="471"/>
      <c r="BD48" s="470" t="e">
        <f ca="1">BD$8</f>
        <v>#NAME?</v>
      </c>
      <c r="BE48" s="471"/>
      <c r="BF48" s="470" t="e">
        <f ca="1">BF$8</f>
        <v>#NAME?</v>
      </c>
      <c r="BG48" s="471"/>
      <c r="BH48" s="470" t="e">
        <f ca="1">BH$8</f>
        <v>#NAME?</v>
      </c>
      <c r="BI48" s="471"/>
      <c r="BJ48" s="470" t="e">
        <f ca="1">BJ$8</f>
        <v>#NAME?</v>
      </c>
      <c r="BK48" s="471"/>
      <c r="BL48" s="470" t="e">
        <f ca="1">BL$8</f>
        <v>#NAME?</v>
      </c>
      <c r="BM48" s="471"/>
      <c r="BN48" s="470" t="e">
        <f ca="1">BN$8</f>
        <v>#NAME?</v>
      </c>
      <c r="BO48" s="471"/>
      <c r="BP48" s="470" t="e">
        <f ca="1">BP$8</f>
        <v>#NAME?</v>
      </c>
      <c r="BQ48" s="471"/>
      <c r="BR48" s="470" t="e">
        <f ca="1">BR$8</f>
        <v>#NAME?</v>
      </c>
      <c r="BS48" s="471"/>
      <c r="BT48" s="470" t="e">
        <f ca="1">BT$8</f>
        <v>#NAME?</v>
      </c>
      <c r="BU48" s="471"/>
    </row>
    <row r="49" spans="1:73" x14ac:dyDescent="0.2">
      <c r="A49" s="370" t="s">
        <v>245</v>
      </c>
      <c r="B49" s="513">
        <v>36</v>
      </c>
      <c r="C49" s="514"/>
      <c r="D49" s="513">
        <v>36</v>
      </c>
      <c r="E49" s="514"/>
      <c r="F49" s="513">
        <v>32</v>
      </c>
      <c r="G49" s="514"/>
      <c r="H49" s="513">
        <v>34</v>
      </c>
      <c r="I49" s="514"/>
      <c r="J49" s="513">
        <v>31</v>
      </c>
      <c r="K49" s="514"/>
      <c r="L49" s="513">
        <v>34</v>
      </c>
      <c r="M49" s="514"/>
      <c r="N49" s="513">
        <v>32</v>
      </c>
      <c r="O49" s="514"/>
      <c r="P49" s="513">
        <v>32</v>
      </c>
      <c r="Q49" s="514"/>
      <c r="R49" s="513">
        <v>32</v>
      </c>
      <c r="S49" s="514"/>
      <c r="T49" s="513">
        <v>32</v>
      </c>
      <c r="U49" s="514"/>
      <c r="V49" s="513">
        <v>32</v>
      </c>
      <c r="W49" s="514"/>
      <c r="X49" s="513">
        <v>32</v>
      </c>
      <c r="Y49" s="514"/>
      <c r="Z49" s="513">
        <v>33</v>
      </c>
      <c r="AA49" s="514"/>
      <c r="AB49" s="513">
        <v>32</v>
      </c>
      <c r="AC49" s="514"/>
      <c r="AD49" s="513">
        <v>33</v>
      </c>
      <c r="AE49" s="514"/>
      <c r="AF49" s="511">
        <v>32</v>
      </c>
      <c r="AG49" s="512"/>
      <c r="AH49" s="511">
        <v>32</v>
      </c>
      <c r="AI49" s="512"/>
      <c r="AJ49" s="511">
        <v>34</v>
      </c>
      <c r="AK49" s="512"/>
      <c r="AL49" s="511">
        <v>34</v>
      </c>
      <c r="AM49" s="512"/>
      <c r="AN49" s="511">
        <v>35</v>
      </c>
      <c r="AO49" s="512"/>
      <c r="AP49" s="511">
        <v>36</v>
      </c>
      <c r="AQ49" s="512"/>
      <c r="AR49" s="511">
        <v>36</v>
      </c>
      <c r="AS49" s="512"/>
      <c r="AT49" s="511">
        <v>37</v>
      </c>
      <c r="AU49" s="512"/>
      <c r="AV49" s="511">
        <v>39</v>
      </c>
      <c r="AW49" s="512"/>
      <c r="AX49" s="511">
        <v>40</v>
      </c>
      <c r="AY49" s="512"/>
      <c r="AZ49" s="511">
        <v>41</v>
      </c>
      <c r="BA49" s="512"/>
      <c r="BB49" s="511">
        <v>41</v>
      </c>
      <c r="BC49" s="512"/>
      <c r="BD49" s="511">
        <v>41</v>
      </c>
      <c r="BE49" s="512"/>
      <c r="BF49" s="511">
        <v>40</v>
      </c>
      <c r="BG49" s="512"/>
      <c r="BH49" s="511">
        <v>42</v>
      </c>
      <c r="BI49" s="512"/>
      <c r="BJ49" s="511">
        <v>46</v>
      </c>
      <c r="BK49" s="512"/>
      <c r="BL49" s="511">
        <v>45</v>
      </c>
      <c r="BM49" s="512"/>
      <c r="BN49" s="511">
        <v>46</v>
      </c>
      <c r="BO49" s="512"/>
      <c r="BP49" s="511">
        <v>46</v>
      </c>
      <c r="BQ49" s="512"/>
      <c r="BR49" s="511">
        <v>43</v>
      </c>
      <c r="BS49" s="512"/>
      <c r="BT49" s="511"/>
      <c r="BU49" s="512"/>
    </row>
    <row r="50" spans="1:73" x14ac:dyDescent="0.2">
      <c r="A50" s="370" t="s">
        <v>246</v>
      </c>
      <c r="B50" s="513">
        <v>148</v>
      </c>
      <c r="C50" s="514"/>
      <c r="D50" s="513">
        <v>144</v>
      </c>
      <c r="E50" s="514"/>
      <c r="F50" s="513">
        <v>120</v>
      </c>
      <c r="G50" s="514"/>
      <c r="H50" s="513">
        <v>131</v>
      </c>
      <c r="I50" s="514"/>
      <c r="J50" s="513">
        <v>128</v>
      </c>
      <c r="K50" s="514"/>
      <c r="L50" s="513">
        <v>132</v>
      </c>
      <c r="M50" s="514"/>
      <c r="N50" s="513">
        <v>132</v>
      </c>
      <c r="O50" s="514"/>
      <c r="P50" s="513">
        <v>129</v>
      </c>
      <c r="Q50" s="514"/>
      <c r="R50" s="513">
        <v>127</v>
      </c>
      <c r="S50" s="514"/>
      <c r="T50" s="513">
        <v>96</v>
      </c>
      <c r="U50" s="514"/>
      <c r="V50" s="513">
        <v>132</v>
      </c>
      <c r="W50" s="514"/>
      <c r="X50" s="513">
        <v>134</v>
      </c>
      <c r="Y50" s="514"/>
      <c r="Z50" s="513">
        <v>98</v>
      </c>
      <c r="AA50" s="514"/>
      <c r="AB50" s="513">
        <v>133</v>
      </c>
      <c r="AC50" s="514"/>
      <c r="AD50" s="513">
        <v>134</v>
      </c>
      <c r="AE50" s="514"/>
      <c r="AF50" s="511">
        <v>130</v>
      </c>
      <c r="AG50" s="512"/>
      <c r="AH50" s="511">
        <v>88</v>
      </c>
      <c r="AI50" s="512"/>
      <c r="AJ50" s="511">
        <v>141</v>
      </c>
      <c r="AK50" s="512"/>
      <c r="AL50" s="511">
        <v>142</v>
      </c>
      <c r="AM50" s="512"/>
      <c r="AN50" s="511">
        <v>146</v>
      </c>
      <c r="AO50" s="512"/>
      <c r="AP50" s="511">
        <v>111</v>
      </c>
      <c r="AQ50" s="512"/>
      <c r="AR50" s="511">
        <v>142</v>
      </c>
      <c r="AS50" s="512"/>
      <c r="AT50" s="511">
        <v>150</v>
      </c>
      <c r="AU50" s="512"/>
      <c r="AV50" s="511">
        <v>151</v>
      </c>
      <c r="AW50" s="512"/>
      <c r="AX50" s="511">
        <v>114</v>
      </c>
      <c r="AY50" s="512"/>
      <c r="AZ50" s="511">
        <v>158</v>
      </c>
      <c r="BA50" s="512"/>
      <c r="BB50" s="511">
        <v>157</v>
      </c>
      <c r="BC50" s="512"/>
      <c r="BD50" s="511">
        <v>116</v>
      </c>
      <c r="BE50" s="512"/>
      <c r="BF50" s="511">
        <v>118</v>
      </c>
      <c r="BG50" s="512"/>
      <c r="BH50" s="511">
        <v>161</v>
      </c>
      <c r="BI50" s="512"/>
      <c r="BJ50" s="511">
        <v>174</v>
      </c>
      <c r="BK50" s="512"/>
      <c r="BL50" s="511">
        <v>119</v>
      </c>
      <c r="BM50" s="512"/>
      <c r="BN50" s="511">
        <v>171</v>
      </c>
      <c r="BO50" s="512"/>
      <c r="BP50" s="511">
        <v>171</v>
      </c>
      <c r="BQ50" s="512"/>
      <c r="BR50" s="511">
        <v>123</v>
      </c>
      <c r="BS50" s="512"/>
      <c r="BT50" s="511"/>
      <c r="BU50" s="512"/>
    </row>
    <row r="51" spans="1:73" x14ac:dyDescent="0.2">
      <c r="A51" s="370" t="s">
        <v>247</v>
      </c>
      <c r="B51" s="513">
        <v>221</v>
      </c>
      <c r="C51" s="514"/>
      <c r="D51" s="513">
        <v>217</v>
      </c>
      <c r="E51" s="514"/>
      <c r="F51" s="513">
        <v>218</v>
      </c>
      <c r="G51" s="514"/>
      <c r="H51" s="513">
        <v>224</v>
      </c>
      <c r="I51" s="514"/>
      <c r="J51" s="513">
        <v>224</v>
      </c>
      <c r="K51" s="514"/>
      <c r="L51" s="513">
        <v>225</v>
      </c>
      <c r="M51" s="514"/>
      <c r="N51" s="513">
        <v>222</v>
      </c>
      <c r="O51" s="514"/>
      <c r="P51" s="513">
        <v>222</v>
      </c>
      <c r="Q51" s="514"/>
      <c r="R51" s="513">
        <v>225</v>
      </c>
      <c r="S51" s="514"/>
      <c r="T51" s="513">
        <v>224</v>
      </c>
      <c r="U51" s="514"/>
      <c r="V51" s="513">
        <v>228</v>
      </c>
      <c r="W51" s="514"/>
      <c r="X51" s="513">
        <v>232</v>
      </c>
      <c r="Y51" s="514"/>
      <c r="Z51" s="513">
        <v>224</v>
      </c>
      <c r="AA51" s="514"/>
      <c r="AB51" s="513">
        <v>226</v>
      </c>
      <c r="AC51" s="514"/>
      <c r="AD51" s="513">
        <v>230</v>
      </c>
      <c r="AE51" s="514"/>
      <c r="AF51" s="511">
        <v>228</v>
      </c>
      <c r="AG51" s="512"/>
      <c r="AH51" s="511">
        <v>236</v>
      </c>
      <c r="AI51" s="512"/>
      <c r="AJ51" s="511">
        <v>241</v>
      </c>
      <c r="AK51" s="512"/>
      <c r="AL51" s="511">
        <v>241</v>
      </c>
      <c r="AM51" s="512"/>
      <c r="AN51" s="511">
        <v>244</v>
      </c>
      <c r="AO51" s="512"/>
      <c r="AP51" s="511">
        <v>243</v>
      </c>
      <c r="AQ51" s="512"/>
      <c r="AR51" s="511">
        <v>242</v>
      </c>
      <c r="AS51" s="512"/>
      <c r="AT51" s="511">
        <v>247</v>
      </c>
      <c r="AU51" s="512"/>
      <c r="AV51" s="511">
        <v>250</v>
      </c>
      <c r="AW51" s="512"/>
      <c r="AX51" s="511">
        <v>252</v>
      </c>
      <c r="AY51" s="512"/>
      <c r="AZ51" s="511">
        <v>256</v>
      </c>
      <c r="BA51" s="512"/>
      <c r="BB51" s="511">
        <v>262</v>
      </c>
      <c r="BC51" s="512"/>
      <c r="BD51" s="511">
        <v>261</v>
      </c>
      <c r="BE51" s="512"/>
      <c r="BF51" s="511">
        <v>259</v>
      </c>
      <c r="BG51" s="512"/>
      <c r="BH51" s="511">
        <v>261</v>
      </c>
      <c r="BI51" s="512"/>
      <c r="BJ51" s="511">
        <v>279</v>
      </c>
      <c r="BK51" s="512"/>
      <c r="BL51" s="511">
        <v>277</v>
      </c>
      <c r="BM51" s="512"/>
      <c r="BN51" s="511">
        <v>279</v>
      </c>
      <c r="BO51" s="512"/>
      <c r="BP51" s="511">
        <v>284</v>
      </c>
      <c r="BQ51" s="512"/>
      <c r="BR51" s="511">
        <v>277</v>
      </c>
      <c r="BS51" s="512"/>
      <c r="BT51" s="511"/>
      <c r="BU51" s="512"/>
    </row>
    <row r="52" spans="1:73" x14ac:dyDescent="0.2">
      <c r="A52" s="370" t="s">
        <v>248</v>
      </c>
      <c r="B52" s="513"/>
      <c r="C52" s="514"/>
      <c r="D52" s="513"/>
      <c r="E52" s="514"/>
      <c r="F52" s="513">
        <v>67</v>
      </c>
      <c r="G52" s="514"/>
      <c r="H52" s="513">
        <v>82</v>
      </c>
      <c r="I52" s="514"/>
      <c r="J52" s="513">
        <v>75</v>
      </c>
      <c r="K52" s="514"/>
      <c r="L52" s="513">
        <v>79</v>
      </c>
      <c r="M52" s="514"/>
      <c r="N52" s="513">
        <v>83</v>
      </c>
      <c r="O52" s="514"/>
      <c r="P52" s="513">
        <v>76</v>
      </c>
      <c r="Q52" s="514"/>
      <c r="R52" s="513">
        <v>78</v>
      </c>
      <c r="S52" s="514"/>
      <c r="T52" s="513">
        <v>70</v>
      </c>
      <c r="U52" s="514"/>
      <c r="V52" s="513">
        <v>72</v>
      </c>
      <c r="W52" s="514"/>
      <c r="X52" s="513">
        <v>73</v>
      </c>
      <c r="Y52" s="514"/>
      <c r="Z52" s="513">
        <v>75</v>
      </c>
      <c r="AA52" s="514"/>
      <c r="AB52" s="513">
        <v>69</v>
      </c>
      <c r="AC52" s="514"/>
      <c r="AD52" s="513">
        <v>69</v>
      </c>
      <c r="AE52" s="514"/>
      <c r="AF52" s="511">
        <v>71</v>
      </c>
      <c r="AG52" s="512"/>
      <c r="AH52" s="511">
        <v>73</v>
      </c>
      <c r="AI52" s="512"/>
      <c r="AJ52" s="511">
        <v>76</v>
      </c>
      <c r="AK52" s="512"/>
      <c r="AL52" s="511">
        <v>79</v>
      </c>
      <c r="AM52" s="512"/>
      <c r="AN52" s="511">
        <v>56</v>
      </c>
      <c r="AO52" s="512"/>
      <c r="AP52" s="511">
        <v>57</v>
      </c>
      <c r="AQ52" s="512"/>
      <c r="AR52" s="511">
        <v>58</v>
      </c>
      <c r="AS52" s="512"/>
      <c r="AT52" s="511">
        <v>84</v>
      </c>
      <c r="AU52" s="512"/>
      <c r="AV52" s="511">
        <v>87</v>
      </c>
      <c r="AW52" s="512"/>
      <c r="AX52" s="511">
        <v>114</v>
      </c>
      <c r="AY52" s="512"/>
      <c r="AZ52" s="511">
        <v>125</v>
      </c>
      <c r="BA52" s="512"/>
      <c r="BB52" s="511">
        <v>123</v>
      </c>
      <c r="BC52" s="512"/>
      <c r="BD52" s="511">
        <v>120</v>
      </c>
      <c r="BE52" s="512"/>
      <c r="BF52" s="511">
        <v>124</v>
      </c>
      <c r="BG52" s="512"/>
      <c r="BH52" s="511">
        <f>65+1+17+3+2+1+2+29+2+8</f>
        <v>130</v>
      </c>
      <c r="BI52" s="512"/>
      <c r="BJ52" s="511">
        <v>141</v>
      </c>
      <c r="BK52" s="512"/>
      <c r="BL52" s="511">
        <v>147</v>
      </c>
      <c r="BM52" s="512"/>
      <c r="BN52" s="511">
        <v>144</v>
      </c>
      <c r="BO52" s="512"/>
      <c r="BP52" s="511">
        <f>75+1+14+1+2+2+2+30+2+5</f>
        <v>134</v>
      </c>
      <c r="BQ52" s="512"/>
      <c r="BR52" s="511">
        <v>129</v>
      </c>
      <c r="BS52" s="512"/>
      <c r="BT52" s="511"/>
      <c r="BU52" s="512"/>
    </row>
    <row r="53" spans="1:73" x14ac:dyDescent="0.2">
      <c r="A53" s="370" t="s">
        <v>249</v>
      </c>
      <c r="B53" s="513"/>
      <c r="C53" s="514"/>
      <c r="D53" s="513"/>
      <c r="E53" s="514"/>
      <c r="F53" s="513">
        <v>40</v>
      </c>
      <c r="G53" s="514"/>
      <c r="H53" s="513">
        <v>37</v>
      </c>
      <c r="I53" s="514"/>
      <c r="J53" s="513">
        <v>31</v>
      </c>
      <c r="K53" s="514"/>
      <c r="L53" s="513">
        <v>33</v>
      </c>
      <c r="M53" s="514"/>
      <c r="N53" s="513">
        <v>35</v>
      </c>
      <c r="O53" s="514"/>
      <c r="P53" s="513">
        <v>31</v>
      </c>
      <c r="Q53" s="514"/>
      <c r="R53" s="513">
        <v>31</v>
      </c>
      <c r="S53" s="514"/>
      <c r="T53" s="513">
        <v>31</v>
      </c>
      <c r="U53" s="514"/>
      <c r="V53" s="513">
        <v>35</v>
      </c>
      <c r="W53" s="514"/>
      <c r="X53" s="513">
        <v>34</v>
      </c>
      <c r="Y53" s="514"/>
      <c r="Z53" s="513">
        <v>33</v>
      </c>
      <c r="AA53" s="514"/>
      <c r="AB53" s="513">
        <v>33</v>
      </c>
      <c r="AC53" s="514"/>
      <c r="AD53" s="513">
        <v>33</v>
      </c>
      <c r="AE53" s="514"/>
      <c r="AF53" s="511">
        <v>34</v>
      </c>
      <c r="AG53" s="512"/>
      <c r="AH53" s="511">
        <v>34</v>
      </c>
      <c r="AI53" s="512"/>
      <c r="AJ53" s="511">
        <v>35</v>
      </c>
      <c r="AK53" s="512"/>
      <c r="AL53" s="511">
        <v>38</v>
      </c>
      <c r="AM53" s="512"/>
      <c r="AN53" s="511">
        <v>31</v>
      </c>
      <c r="AO53" s="512"/>
      <c r="AP53" s="511">
        <v>20</v>
      </c>
      <c r="AQ53" s="512"/>
      <c r="AR53" s="511">
        <v>21</v>
      </c>
      <c r="AS53" s="512"/>
      <c r="AT53" s="511">
        <v>44</v>
      </c>
      <c r="AU53" s="512"/>
      <c r="AV53" s="511">
        <v>46</v>
      </c>
      <c r="AW53" s="512"/>
      <c r="AX53" s="511">
        <v>66</v>
      </c>
      <c r="AY53" s="512"/>
      <c r="AZ53" s="511">
        <v>75</v>
      </c>
      <c r="BA53" s="512"/>
      <c r="BB53" s="511">
        <v>70</v>
      </c>
      <c r="BC53" s="512"/>
      <c r="BD53" s="511">
        <v>65</v>
      </c>
      <c r="BE53" s="512"/>
      <c r="BF53" s="511">
        <v>64</v>
      </c>
      <c r="BG53" s="512"/>
      <c r="BH53" s="511">
        <f>BH52-65</f>
        <v>65</v>
      </c>
      <c r="BI53" s="512"/>
      <c r="BJ53" s="511">
        <f>1+18+2+2+3+3+30+2+10</f>
        <v>71</v>
      </c>
      <c r="BK53" s="512"/>
      <c r="BL53" s="511">
        <v>72</v>
      </c>
      <c r="BM53" s="512"/>
      <c r="BN53" s="511">
        <v>64</v>
      </c>
      <c r="BO53" s="512"/>
      <c r="BP53" s="511">
        <f>BP52-75</f>
        <v>59</v>
      </c>
      <c r="BQ53" s="512"/>
      <c r="BR53" s="511">
        <v>59</v>
      </c>
      <c r="BS53" s="512"/>
      <c r="BT53" s="511"/>
      <c r="BU53" s="512"/>
    </row>
    <row r="54" spans="1:73" x14ac:dyDescent="0.2">
      <c r="A54" s="370" t="s">
        <v>250</v>
      </c>
      <c r="B54" s="513"/>
      <c r="C54" s="514"/>
      <c r="D54" s="513"/>
      <c r="E54" s="514"/>
      <c r="F54" s="513">
        <v>56</v>
      </c>
      <c r="G54" s="514"/>
      <c r="H54" s="513">
        <v>56</v>
      </c>
      <c r="I54" s="514"/>
      <c r="J54" s="513">
        <v>56</v>
      </c>
      <c r="K54" s="514"/>
      <c r="L54" s="513">
        <v>56</v>
      </c>
      <c r="M54" s="514"/>
      <c r="N54" s="513">
        <v>56</v>
      </c>
      <c r="O54" s="514"/>
      <c r="P54" s="513">
        <v>56</v>
      </c>
      <c r="Q54" s="514"/>
      <c r="R54" s="513">
        <v>56</v>
      </c>
      <c r="S54" s="514"/>
      <c r="T54" s="513">
        <v>1984</v>
      </c>
      <c r="U54" s="514"/>
      <c r="V54" s="513">
        <v>56</v>
      </c>
      <c r="W54" s="514"/>
      <c r="X54" s="513">
        <v>56</v>
      </c>
      <c r="Y54" s="514"/>
      <c r="Z54" s="513">
        <v>56</v>
      </c>
      <c r="AA54" s="514"/>
      <c r="AB54" s="513">
        <v>56</v>
      </c>
      <c r="AC54" s="514"/>
      <c r="AD54" s="450">
        <v>0</v>
      </c>
      <c r="AE54" s="514"/>
      <c r="AF54" s="444">
        <v>56</v>
      </c>
      <c r="AG54" s="512"/>
      <c r="AH54" s="444">
        <v>56</v>
      </c>
      <c r="AI54" s="512"/>
      <c r="AJ54" s="444">
        <v>56</v>
      </c>
      <c r="AK54" s="512"/>
      <c r="AL54" s="444">
        <v>56</v>
      </c>
      <c r="AM54" s="445"/>
      <c r="AN54" s="444">
        <v>56</v>
      </c>
      <c r="AO54" s="445"/>
      <c r="AP54" s="444">
        <v>56</v>
      </c>
      <c r="AQ54" s="445"/>
      <c r="AR54" s="444">
        <v>56</v>
      </c>
      <c r="AS54" s="445"/>
      <c r="AT54" s="444">
        <v>56</v>
      </c>
      <c r="AU54" s="445"/>
      <c r="AV54" s="444">
        <v>56</v>
      </c>
      <c r="AW54" s="445"/>
      <c r="AX54" s="444">
        <v>56</v>
      </c>
      <c r="AY54" s="445"/>
      <c r="AZ54" s="444">
        <v>56</v>
      </c>
      <c r="BA54" s="445"/>
      <c r="BB54" s="444">
        <v>56</v>
      </c>
      <c r="BC54" s="445"/>
      <c r="BD54" s="444">
        <v>56</v>
      </c>
      <c r="BE54" s="445"/>
      <c r="BF54" s="444">
        <v>56</v>
      </c>
      <c r="BG54" s="445"/>
      <c r="BH54" s="444">
        <v>56</v>
      </c>
      <c r="BI54" s="445"/>
      <c r="BJ54" s="444">
        <v>56</v>
      </c>
      <c r="BK54" s="445"/>
      <c r="BL54" s="444">
        <v>56</v>
      </c>
      <c r="BM54" s="445"/>
      <c r="BN54" s="444">
        <v>56</v>
      </c>
      <c r="BO54" s="445"/>
      <c r="BP54" s="444">
        <v>56</v>
      </c>
      <c r="BQ54" s="445"/>
      <c r="BR54" s="444">
        <v>56</v>
      </c>
      <c r="BS54" s="445"/>
      <c r="BT54" s="444"/>
      <c r="BU54" s="445"/>
    </row>
    <row r="55" spans="1:73" x14ac:dyDescent="0.2">
      <c r="A55" s="357"/>
      <c r="B55" s="358"/>
      <c r="C55" s="358"/>
      <c r="D55" s="358"/>
      <c r="E55" s="358"/>
      <c r="F55" s="358"/>
      <c r="G55" s="358"/>
      <c r="H55" s="358"/>
      <c r="I55" s="358"/>
      <c r="J55" s="358"/>
      <c r="K55" s="358"/>
      <c r="L55" s="358"/>
      <c r="M55" s="358"/>
      <c r="N55" s="358"/>
      <c r="O55" s="358"/>
      <c r="P55" s="358"/>
      <c r="Q55" s="358"/>
      <c r="R55" s="358"/>
      <c r="S55" s="358"/>
      <c r="T55" s="358"/>
      <c r="U55" s="358"/>
      <c r="V55" s="358"/>
      <c r="W55" s="358"/>
      <c r="X55" s="358"/>
      <c r="Y55" s="358"/>
      <c r="Z55" s="358"/>
      <c r="AA55" s="358"/>
      <c r="AB55" s="358"/>
      <c r="AC55" s="358"/>
      <c r="AD55" s="358"/>
      <c r="AE55" s="358"/>
      <c r="AF55" s="358"/>
      <c r="AG55" s="358"/>
      <c r="AH55" s="358"/>
      <c r="AI55" s="358"/>
      <c r="AJ55" s="358"/>
      <c r="AK55" s="358"/>
      <c r="AL55" s="358"/>
      <c r="AM55" s="358"/>
      <c r="AN55" s="358"/>
      <c r="AO55" s="358"/>
      <c r="AP55" s="358"/>
      <c r="AQ55" s="358"/>
      <c r="AR55" s="358"/>
      <c r="AS55" s="358"/>
      <c r="AT55" s="358"/>
      <c r="AU55" s="358"/>
      <c r="AV55" s="358"/>
      <c r="AW55" s="358"/>
      <c r="AX55" s="358"/>
      <c r="AY55" s="358"/>
      <c r="AZ55" s="358"/>
      <c r="BA55" s="358"/>
      <c r="BB55" s="358"/>
      <c r="BC55" s="358"/>
      <c r="BD55" s="358"/>
      <c r="BE55" s="358"/>
      <c r="BF55" s="358"/>
      <c r="BG55" s="358"/>
      <c r="BH55" s="358"/>
      <c r="BI55" s="358"/>
      <c r="BJ55" s="358"/>
      <c r="BK55" s="358"/>
      <c r="BL55" s="358"/>
      <c r="BM55" s="358"/>
      <c r="BN55" s="358"/>
      <c r="BO55" s="358"/>
      <c r="BP55" s="358"/>
      <c r="BQ55" s="358"/>
      <c r="BR55" s="358"/>
      <c r="BS55" s="358"/>
      <c r="BT55" s="358"/>
      <c r="BU55" s="358"/>
    </row>
    <row r="56" spans="1:73" x14ac:dyDescent="0.2">
      <c r="A56" s="510" t="s">
        <v>251</v>
      </c>
      <c r="B56" s="486"/>
      <c r="C56" s="486"/>
      <c r="D56" s="486"/>
      <c r="E56" s="486"/>
      <c r="F56" s="486"/>
      <c r="G56" s="486"/>
      <c r="H56" s="486"/>
      <c r="I56" s="486"/>
      <c r="J56" s="486"/>
      <c r="K56" s="486"/>
      <c r="L56" s="486"/>
      <c r="M56" s="486"/>
      <c r="N56" s="486"/>
      <c r="O56" s="486"/>
      <c r="P56" s="486"/>
      <c r="Q56" s="486"/>
      <c r="R56" s="486"/>
      <c r="S56" s="486"/>
      <c r="T56" s="486"/>
      <c r="U56" s="486"/>
      <c r="V56" s="486"/>
      <c r="W56" s="486"/>
      <c r="X56" s="486"/>
      <c r="Y56" s="487"/>
      <c r="Z56" s="350"/>
      <c r="AA56" s="350"/>
      <c r="AB56" s="350"/>
      <c r="AC56" s="350"/>
      <c r="AD56" s="350"/>
      <c r="AE56" s="350"/>
      <c r="AF56" s="350"/>
      <c r="AG56" s="350"/>
      <c r="AH56" s="350"/>
      <c r="AI56" s="350"/>
      <c r="AJ56" s="350"/>
      <c r="AK56" s="350"/>
      <c r="AL56" s="350"/>
      <c r="AM56" s="350"/>
      <c r="AN56" s="350"/>
      <c r="AO56" s="350"/>
      <c r="AP56" s="350"/>
      <c r="AQ56" s="350"/>
      <c r="AR56" s="350"/>
      <c r="AS56" s="350"/>
      <c r="AT56" s="350"/>
      <c r="AU56" s="350"/>
      <c r="AV56" s="350"/>
      <c r="AW56" s="350"/>
      <c r="AX56" s="350"/>
      <c r="AY56" s="350"/>
      <c r="AZ56" s="350"/>
      <c r="BA56" s="350"/>
      <c r="BB56" s="350"/>
      <c r="BC56" s="350"/>
      <c r="BD56" s="350"/>
      <c r="BE56" s="350"/>
      <c r="BF56" s="350"/>
      <c r="BG56" s="350"/>
      <c r="BH56" s="350"/>
      <c r="BI56" s="350"/>
      <c r="BJ56" s="350"/>
      <c r="BK56" s="350"/>
      <c r="BL56" s="350"/>
      <c r="BM56" s="350"/>
      <c r="BN56" s="350"/>
      <c r="BO56" s="350"/>
      <c r="BP56" s="350"/>
      <c r="BQ56" s="350"/>
      <c r="BR56" s="350"/>
      <c r="BS56" s="350"/>
      <c r="BT56" s="350"/>
      <c r="BU56" s="350"/>
    </row>
    <row r="57" spans="1:73" s="353" customFormat="1" x14ac:dyDescent="0.2">
      <c r="A57" s="371" t="s">
        <v>235</v>
      </c>
      <c r="B57" s="472">
        <v>44562</v>
      </c>
      <c r="C57" s="473"/>
      <c r="D57" s="472">
        <v>44593</v>
      </c>
      <c r="E57" s="473"/>
      <c r="F57" s="472">
        <v>44621</v>
      </c>
      <c r="G57" s="473"/>
      <c r="H57" s="472">
        <v>44652</v>
      </c>
      <c r="I57" s="473"/>
      <c r="J57" s="472">
        <v>44682</v>
      </c>
      <c r="K57" s="473"/>
      <c r="L57" s="472">
        <v>44713</v>
      </c>
      <c r="M57" s="473"/>
      <c r="N57" s="472">
        <v>44743</v>
      </c>
      <c r="O57" s="473"/>
      <c r="P57" s="472">
        <v>44774</v>
      </c>
      <c r="Q57" s="473"/>
      <c r="R57" s="472">
        <v>44805</v>
      </c>
      <c r="S57" s="473"/>
      <c r="T57" s="472">
        <v>44835</v>
      </c>
      <c r="U57" s="473"/>
      <c r="V57" s="472">
        <v>44866</v>
      </c>
      <c r="W57" s="473"/>
      <c r="X57" s="472">
        <v>44896</v>
      </c>
      <c r="Y57" s="473"/>
      <c r="Z57" s="472" t="e">
        <f ca="1">Z48</f>
        <v>#NAME?</v>
      </c>
      <c r="AA57" s="473"/>
      <c r="AB57" s="472" t="e">
        <f ca="1">AB48</f>
        <v>#NAME?</v>
      </c>
      <c r="AC57" s="473"/>
      <c r="AD57" s="472" t="e">
        <f ca="1">AD48</f>
        <v>#NAME?</v>
      </c>
      <c r="AE57" s="473"/>
      <c r="AF57" s="470" t="e">
        <f ca="1">AF48</f>
        <v>#NAME?</v>
      </c>
      <c r="AG57" s="471"/>
      <c r="AH57" s="470" t="e">
        <f ca="1">AH48</f>
        <v>#NAME?</v>
      </c>
      <c r="AI57" s="471"/>
      <c r="AJ57" s="470" t="e">
        <f ca="1">AJ48</f>
        <v>#NAME?</v>
      </c>
      <c r="AK57" s="471"/>
      <c r="AL57" s="470" t="e">
        <f ca="1">AL48</f>
        <v>#NAME?</v>
      </c>
      <c r="AM57" s="471"/>
      <c r="AN57" s="470" t="e">
        <f ca="1">AN48</f>
        <v>#NAME?</v>
      </c>
      <c r="AO57" s="471"/>
      <c r="AP57" s="470" t="e">
        <f ca="1">AP48</f>
        <v>#NAME?</v>
      </c>
      <c r="AQ57" s="471"/>
      <c r="AR57" s="470" t="e">
        <f ca="1">AR48</f>
        <v>#NAME?</v>
      </c>
      <c r="AS57" s="471"/>
      <c r="AT57" s="470" t="e">
        <f ca="1">AT48</f>
        <v>#NAME?</v>
      </c>
      <c r="AU57" s="471"/>
      <c r="AV57" s="470" t="e">
        <f ca="1">AV48</f>
        <v>#NAME?</v>
      </c>
      <c r="AW57" s="471"/>
      <c r="AX57" s="470" t="e">
        <f ca="1">AX48</f>
        <v>#NAME?</v>
      </c>
      <c r="AY57" s="471"/>
      <c r="AZ57" s="470" t="e">
        <f ca="1">AZ$8</f>
        <v>#NAME?</v>
      </c>
      <c r="BA57" s="471"/>
      <c r="BB57" s="470" t="e">
        <f ca="1">BB$8</f>
        <v>#NAME?</v>
      </c>
      <c r="BC57" s="471"/>
      <c r="BD57" s="470" t="e">
        <f ca="1">BD$8</f>
        <v>#NAME?</v>
      </c>
      <c r="BE57" s="471"/>
      <c r="BF57" s="470" t="e">
        <f ca="1">BF$8</f>
        <v>#NAME?</v>
      </c>
      <c r="BG57" s="471"/>
      <c r="BH57" s="470" t="e">
        <f ca="1">BH$8</f>
        <v>#NAME?</v>
      </c>
      <c r="BI57" s="471"/>
      <c r="BJ57" s="470" t="e">
        <f ca="1">BJ$8</f>
        <v>#NAME?</v>
      </c>
      <c r="BK57" s="471"/>
      <c r="BL57" s="470" t="e">
        <f ca="1">BL$8</f>
        <v>#NAME?</v>
      </c>
      <c r="BM57" s="471"/>
      <c r="BN57" s="470" t="e">
        <f ca="1">BN$8</f>
        <v>#NAME?</v>
      </c>
      <c r="BO57" s="471"/>
      <c r="BP57" s="470" t="e">
        <f ca="1">BP$8</f>
        <v>#NAME?</v>
      </c>
      <c r="BQ57" s="471"/>
      <c r="BR57" s="470" t="e">
        <f ca="1">BR$8</f>
        <v>#NAME?</v>
      </c>
      <c r="BS57" s="471"/>
      <c r="BT57" s="470" t="e">
        <f ca="1">BT$8</f>
        <v>#NAME?</v>
      </c>
      <c r="BU57" s="471"/>
    </row>
    <row r="58" spans="1:73" s="361" customFormat="1" x14ac:dyDescent="0.2">
      <c r="A58" s="372" t="s">
        <v>252</v>
      </c>
      <c r="B58" s="496">
        <v>0.61</v>
      </c>
      <c r="C58" s="497"/>
      <c r="D58" s="498">
        <v>0.56999999999999995</v>
      </c>
      <c r="E58" s="499"/>
      <c r="F58" s="496">
        <v>0.56999999999999995</v>
      </c>
      <c r="G58" s="497"/>
      <c r="H58" s="506">
        <v>0.6071428571428571</v>
      </c>
      <c r="I58" s="507"/>
      <c r="J58" s="506">
        <v>0.5535714285714286</v>
      </c>
      <c r="K58" s="507"/>
      <c r="L58" s="506">
        <v>0.6071428571428571</v>
      </c>
      <c r="M58" s="507"/>
      <c r="N58" s="506">
        <v>0.5714285714285714</v>
      </c>
      <c r="O58" s="507"/>
      <c r="P58" s="506">
        <v>0.5714285714285714</v>
      </c>
      <c r="Q58" s="507"/>
      <c r="R58" s="506">
        <v>0.5714285714285714</v>
      </c>
      <c r="S58" s="507"/>
      <c r="T58" s="506">
        <v>1.6129032258064516E-2</v>
      </c>
      <c r="U58" s="507"/>
      <c r="V58" s="506">
        <v>0.5714285714285714</v>
      </c>
      <c r="W58" s="507"/>
      <c r="X58" s="506">
        <v>0.5714285714285714</v>
      </c>
      <c r="Y58" s="507"/>
      <c r="Z58" s="506">
        <f>Z49/Z54</f>
        <v>0.5892857142857143</v>
      </c>
      <c r="AA58" s="507"/>
      <c r="AB58" s="508">
        <f>AB49/AB54</f>
        <v>0.5714285714285714</v>
      </c>
      <c r="AC58" s="509"/>
      <c r="AD58" s="508" t="e">
        <f>AD49/AD54</f>
        <v>#DIV/0!</v>
      </c>
      <c r="AE58" s="509"/>
      <c r="AF58" s="500">
        <f>AF49/AF54</f>
        <v>0.5714285714285714</v>
      </c>
      <c r="AG58" s="501"/>
      <c r="AH58" s="500">
        <f>AH49/AH54</f>
        <v>0.5714285714285714</v>
      </c>
      <c r="AI58" s="501"/>
      <c r="AJ58" s="500">
        <f>AJ49/AJ54</f>
        <v>0.6071428571428571</v>
      </c>
      <c r="AK58" s="501"/>
      <c r="AL58" s="500">
        <f>AL49/AL54</f>
        <v>0.6071428571428571</v>
      </c>
      <c r="AM58" s="501"/>
      <c r="AN58" s="500">
        <f>AN49/AN54</f>
        <v>0.625</v>
      </c>
      <c r="AO58" s="501"/>
      <c r="AP58" s="500">
        <f>AP49/AP54</f>
        <v>0.6428571428571429</v>
      </c>
      <c r="AQ58" s="501"/>
      <c r="AR58" s="500">
        <f>AR49/AR54</f>
        <v>0.6428571428571429</v>
      </c>
      <c r="AS58" s="501"/>
      <c r="AT58" s="500">
        <f>AT49/AT54</f>
        <v>0.6607142857142857</v>
      </c>
      <c r="AU58" s="501"/>
      <c r="AV58" s="500">
        <f>AV49/AV54</f>
        <v>0.6964285714285714</v>
      </c>
      <c r="AW58" s="501"/>
      <c r="AX58" s="500">
        <f>AX49/AX54</f>
        <v>0.7142857142857143</v>
      </c>
      <c r="AY58" s="501"/>
      <c r="AZ58" s="500">
        <f>AZ49/AZ54</f>
        <v>0.7321428571428571</v>
      </c>
      <c r="BA58" s="501"/>
      <c r="BB58" s="500">
        <f>BB49/BB54</f>
        <v>0.7321428571428571</v>
      </c>
      <c r="BC58" s="501"/>
      <c r="BD58" s="500">
        <f>BD49/BD54</f>
        <v>0.7321428571428571</v>
      </c>
      <c r="BE58" s="501"/>
      <c r="BF58" s="500">
        <f>BF49/BF54</f>
        <v>0.7142857142857143</v>
      </c>
      <c r="BG58" s="501"/>
      <c r="BH58" s="500">
        <f>BH49/BH54</f>
        <v>0.75</v>
      </c>
      <c r="BI58" s="501"/>
      <c r="BJ58" s="500">
        <f>BJ49/BJ54</f>
        <v>0.8214285714285714</v>
      </c>
      <c r="BK58" s="501"/>
      <c r="BL58" s="500">
        <f>BL49/BL54</f>
        <v>0.8035714285714286</v>
      </c>
      <c r="BM58" s="501"/>
      <c r="BN58" s="500">
        <f>BN49/BN54</f>
        <v>0.8214285714285714</v>
      </c>
      <c r="BO58" s="501"/>
      <c r="BP58" s="500">
        <f>BP49/BP54</f>
        <v>0.8214285714285714</v>
      </c>
      <c r="BQ58" s="501"/>
      <c r="BR58" s="500">
        <f>BR49/BR54</f>
        <v>0.7678571428571429</v>
      </c>
      <c r="BS58" s="501"/>
      <c r="BT58" s="500" t="e">
        <f>BT49/BT54</f>
        <v>#DIV/0!</v>
      </c>
      <c r="BU58" s="501"/>
    </row>
    <row r="59" spans="1:73" s="361" customFormat="1" x14ac:dyDescent="0.2">
      <c r="A59" s="372" t="s">
        <v>253</v>
      </c>
      <c r="B59" s="496">
        <v>1.59</v>
      </c>
      <c r="C59" s="497"/>
      <c r="D59" s="498">
        <v>1.57</v>
      </c>
      <c r="E59" s="499"/>
      <c r="F59" s="496">
        <v>1.57</v>
      </c>
      <c r="G59" s="497"/>
      <c r="H59" s="502">
        <v>2.9464285714285716</v>
      </c>
      <c r="I59" s="503"/>
      <c r="J59" s="502">
        <v>2.8392857142857144</v>
      </c>
      <c r="K59" s="503"/>
      <c r="L59" s="502">
        <v>2.9642857142857144</v>
      </c>
      <c r="M59" s="503"/>
      <c r="N59" s="502">
        <v>2.9285714285714284</v>
      </c>
      <c r="O59" s="503"/>
      <c r="P59" s="502">
        <v>2.875</v>
      </c>
      <c r="Q59" s="503"/>
      <c r="R59" s="502">
        <v>2.8392857142857144</v>
      </c>
      <c r="S59" s="503"/>
      <c r="T59" s="502">
        <v>6.4516129032258063E-2</v>
      </c>
      <c r="U59" s="503"/>
      <c r="V59" s="502">
        <v>2.9285714285714284</v>
      </c>
      <c r="W59" s="503"/>
      <c r="X59" s="502">
        <v>2.9642857142857144</v>
      </c>
      <c r="Y59" s="503"/>
      <c r="Z59" s="502">
        <f>(Z49+Z50)/Z54</f>
        <v>2.3392857142857144</v>
      </c>
      <c r="AA59" s="503"/>
      <c r="AB59" s="504">
        <f>(AB49+AB50)/AB54</f>
        <v>2.9464285714285716</v>
      </c>
      <c r="AC59" s="505"/>
      <c r="AD59" s="504" t="e">
        <f>(AD49+AD50)/AD54</f>
        <v>#DIV/0!</v>
      </c>
      <c r="AE59" s="505"/>
      <c r="AF59" s="494">
        <f>(AF49+AF50)/AF54</f>
        <v>2.8928571428571428</v>
      </c>
      <c r="AG59" s="495"/>
      <c r="AH59" s="494">
        <f>(AH49+AH50)/AH54</f>
        <v>2.1428571428571428</v>
      </c>
      <c r="AI59" s="495"/>
      <c r="AJ59" s="494">
        <f>(AJ49+AJ50)/AJ54</f>
        <v>3.125</v>
      </c>
      <c r="AK59" s="495"/>
      <c r="AL59" s="494">
        <f>(AL49+AL50)/AL54</f>
        <v>3.1428571428571428</v>
      </c>
      <c r="AM59" s="495"/>
      <c r="AN59" s="494">
        <f>(AN49+AN50)/AN54</f>
        <v>3.2321428571428572</v>
      </c>
      <c r="AO59" s="495"/>
      <c r="AP59" s="494">
        <f>(AP49+AP50)/AP54</f>
        <v>2.625</v>
      </c>
      <c r="AQ59" s="495"/>
      <c r="AR59" s="494">
        <f>(AR49+AR50)/AR54</f>
        <v>3.1785714285714284</v>
      </c>
      <c r="AS59" s="495"/>
      <c r="AT59" s="494">
        <f>(AT49+AT50)/AT54</f>
        <v>3.3392857142857144</v>
      </c>
      <c r="AU59" s="495"/>
      <c r="AV59" s="494">
        <f>(AV49+AV50)/AV54</f>
        <v>3.3928571428571428</v>
      </c>
      <c r="AW59" s="495"/>
      <c r="AX59" s="494">
        <f>(AX49+AX50)/AX54</f>
        <v>2.75</v>
      </c>
      <c r="AY59" s="495"/>
      <c r="AZ59" s="494">
        <f>(AZ49+AZ50)/AZ54</f>
        <v>3.5535714285714284</v>
      </c>
      <c r="BA59" s="495"/>
      <c r="BB59" s="494">
        <f>(BB49+BB50)/BB54</f>
        <v>3.5357142857142856</v>
      </c>
      <c r="BC59" s="495"/>
      <c r="BD59" s="494">
        <f>(BD49+BD50)/BD54</f>
        <v>2.8035714285714284</v>
      </c>
      <c r="BE59" s="495"/>
      <c r="BF59" s="494">
        <f>(BF49+BF50)/BF54</f>
        <v>2.8214285714285716</v>
      </c>
      <c r="BG59" s="495"/>
      <c r="BH59" s="494">
        <f>(BH49+BH50)/BH54</f>
        <v>3.625</v>
      </c>
      <c r="BI59" s="495"/>
      <c r="BJ59" s="494">
        <f>(BJ49+BJ50)/BJ54</f>
        <v>3.9285714285714284</v>
      </c>
      <c r="BK59" s="495"/>
      <c r="BL59" s="494">
        <f>(BL49+BL50)/BL54</f>
        <v>2.9285714285714284</v>
      </c>
      <c r="BM59" s="495"/>
      <c r="BN59" s="494">
        <f>(BN49+BN50)/BN54</f>
        <v>3.875</v>
      </c>
      <c r="BO59" s="495"/>
      <c r="BP59" s="494">
        <f>(BP49+BP50)/BP54</f>
        <v>3.875</v>
      </c>
      <c r="BQ59" s="495"/>
      <c r="BR59" s="494">
        <f>(BR49+BR50)/BR54</f>
        <v>2.9642857142857144</v>
      </c>
      <c r="BS59" s="495"/>
      <c r="BT59" s="494" t="e">
        <f>(BT49+BT50)/BT54</f>
        <v>#DIV/0!</v>
      </c>
      <c r="BU59" s="495"/>
    </row>
    <row r="60" spans="1:73" s="361" customFormat="1" x14ac:dyDescent="0.2">
      <c r="A60" s="372" t="s">
        <v>254</v>
      </c>
      <c r="B60" s="496">
        <v>3.95</v>
      </c>
      <c r="C60" s="497"/>
      <c r="D60" s="498">
        <v>3.88</v>
      </c>
      <c r="E60" s="499"/>
      <c r="F60" s="496">
        <v>3.89</v>
      </c>
      <c r="G60" s="497"/>
      <c r="H60" s="496">
        <v>4</v>
      </c>
      <c r="I60" s="497"/>
      <c r="J60" s="496">
        <v>4</v>
      </c>
      <c r="K60" s="497"/>
      <c r="L60" s="496">
        <v>4.0178571428571432</v>
      </c>
      <c r="M60" s="497"/>
      <c r="N60" s="496">
        <v>3.9642857142857144</v>
      </c>
      <c r="O60" s="497"/>
      <c r="P60" s="496">
        <v>3.9642857142857144</v>
      </c>
      <c r="Q60" s="497"/>
      <c r="R60" s="496">
        <v>4.0178571428571432</v>
      </c>
      <c r="S60" s="497"/>
      <c r="T60" s="496">
        <v>0.11290322580645161</v>
      </c>
      <c r="U60" s="497"/>
      <c r="V60" s="496">
        <v>4.0714285714285712</v>
      </c>
      <c r="W60" s="497"/>
      <c r="X60" s="496">
        <v>4.1428571428571432</v>
      </c>
      <c r="Y60" s="497"/>
      <c r="Z60" s="496">
        <f>Z51/Z54</f>
        <v>4</v>
      </c>
      <c r="AA60" s="497"/>
      <c r="AB60" s="496">
        <f>AB51/AB54</f>
        <v>4.0357142857142856</v>
      </c>
      <c r="AC60" s="497"/>
      <c r="AD60" s="496" t="e">
        <f>AD51/AD54</f>
        <v>#DIV/0!</v>
      </c>
      <c r="AE60" s="497"/>
      <c r="AF60" s="490">
        <f>AF51/AF54</f>
        <v>4.0714285714285712</v>
      </c>
      <c r="AG60" s="491"/>
      <c r="AH60" s="490">
        <f>AH51/AH54</f>
        <v>4.2142857142857144</v>
      </c>
      <c r="AI60" s="491"/>
      <c r="AJ60" s="490">
        <f>AJ51/AJ54</f>
        <v>4.3035714285714288</v>
      </c>
      <c r="AK60" s="491"/>
      <c r="AL60" s="490">
        <f>AL51/AL54</f>
        <v>4.3035714285714288</v>
      </c>
      <c r="AM60" s="491"/>
      <c r="AN60" s="490">
        <f>AN51/AN54</f>
        <v>4.3571428571428568</v>
      </c>
      <c r="AO60" s="491"/>
      <c r="AP60" s="490">
        <f>AP51/AP54</f>
        <v>4.3392857142857144</v>
      </c>
      <c r="AQ60" s="491"/>
      <c r="AR60" s="490">
        <f>AR51/AR54</f>
        <v>4.3214285714285712</v>
      </c>
      <c r="AS60" s="491"/>
      <c r="AT60" s="490">
        <f>AT51/AT54</f>
        <v>4.4107142857142856</v>
      </c>
      <c r="AU60" s="491"/>
      <c r="AV60" s="490">
        <f>AV51/AV54</f>
        <v>4.4642857142857144</v>
      </c>
      <c r="AW60" s="491"/>
      <c r="AX60" s="490">
        <f>AX51/AX54</f>
        <v>4.5</v>
      </c>
      <c r="AY60" s="491"/>
      <c r="AZ60" s="490">
        <f>AZ51/AZ54</f>
        <v>4.5714285714285712</v>
      </c>
      <c r="BA60" s="491"/>
      <c r="BB60" s="490">
        <f>BB51/BB54</f>
        <v>4.6785714285714288</v>
      </c>
      <c r="BC60" s="491"/>
      <c r="BD60" s="490">
        <f>BD51/BD54</f>
        <v>4.6607142857142856</v>
      </c>
      <c r="BE60" s="491"/>
      <c r="BF60" s="490">
        <f>BF51/BF54</f>
        <v>4.625</v>
      </c>
      <c r="BG60" s="491"/>
      <c r="BH60" s="490">
        <f>BH51/BH54</f>
        <v>4.6607142857142856</v>
      </c>
      <c r="BI60" s="491"/>
      <c r="BJ60" s="490">
        <f>BJ51/BJ54</f>
        <v>4.9821428571428568</v>
      </c>
      <c r="BK60" s="491"/>
      <c r="BL60" s="490">
        <f>BL51/BL54</f>
        <v>4.9464285714285712</v>
      </c>
      <c r="BM60" s="491"/>
      <c r="BN60" s="490">
        <f>BN51/BN54</f>
        <v>4.9821428571428568</v>
      </c>
      <c r="BO60" s="491"/>
      <c r="BP60" s="490">
        <f>BP51/BP54</f>
        <v>5.0714285714285712</v>
      </c>
      <c r="BQ60" s="491"/>
      <c r="BR60" s="490">
        <f>BR51/BR54</f>
        <v>4.9464285714285712</v>
      </c>
      <c r="BS60" s="491"/>
      <c r="BT60" s="490" t="e">
        <f>BT51/BT54</f>
        <v>#DIV/0!</v>
      </c>
      <c r="BU60" s="491"/>
    </row>
    <row r="61" spans="1:73" s="369" customFormat="1" x14ac:dyDescent="0.2">
      <c r="A61" s="373" t="s">
        <v>255</v>
      </c>
      <c r="B61" s="488">
        <v>6.25E-2</v>
      </c>
      <c r="C61" s="489"/>
      <c r="D61" s="484">
        <v>2.8500000000000001E-2</v>
      </c>
      <c r="E61" s="485"/>
      <c r="F61" s="492">
        <v>2.75E-2</v>
      </c>
      <c r="G61" s="493"/>
      <c r="H61" s="488">
        <v>2.07E-2</v>
      </c>
      <c r="I61" s="489"/>
      <c r="J61" s="488">
        <v>3.5700000000000003E-2</v>
      </c>
      <c r="K61" s="489"/>
      <c r="L61" s="482">
        <v>7.5600000000000001E-2</v>
      </c>
      <c r="M61" s="483"/>
      <c r="N61" s="482">
        <v>1.35E-2</v>
      </c>
      <c r="O61" s="483"/>
      <c r="P61" s="488">
        <v>1.7999999999999999E-2</v>
      </c>
      <c r="Q61" s="489"/>
      <c r="R61" s="488">
        <v>1.11E-2</v>
      </c>
      <c r="S61" s="489"/>
      <c r="T61" s="488">
        <v>1.34E-2</v>
      </c>
      <c r="U61" s="489"/>
      <c r="V61" s="488">
        <v>1.9699999999999999E-2</v>
      </c>
      <c r="W61" s="489"/>
      <c r="X61" s="488">
        <v>2.8000000000000001E-2</v>
      </c>
      <c r="Y61" s="489"/>
      <c r="Z61" s="488">
        <v>3.1300000000000001E-2</v>
      </c>
      <c r="AA61" s="489"/>
      <c r="AB61" s="488">
        <v>1.11E-2</v>
      </c>
      <c r="AC61" s="489"/>
      <c r="AD61" s="488">
        <v>1.09E-2</v>
      </c>
      <c r="AE61" s="489"/>
      <c r="AF61" s="482">
        <v>2.1899999999999999E-2</v>
      </c>
      <c r="AG61" s="483"/>
      <c r="AH61" s="482">
        <v>1.9099999999999999E-2</v>
      </c>
      <c r="AI61" s="483"/>
      <c r="AJ61" s="482">
        <v>1.8700000000000001E-2</v>
      </c>
      <c r="AK61" s="483"/>
      <c r="AL61" s="482">
        <v>8.3000000000000001E-3</v>
      </c>
      <c r="AM61" s="483"/>
      <c r="AN61" s="482">
        <v>1.6400000000000001E-2</v>
      </c>
      <c r="AO61" s="483"/>
      <c r="AP61" s="482">
        <v>1.44E-2</v>
      </c>
      <c r="AQ61" s="483"/>
      <c r="AR61" s="482">
        <v>1.03E-2</v>
      </c>
      <c r="AS61" s="483"/>
      <c r="AT61" s="482">
        <v>2.63E-2</v>
      </c>
      <c r="AU61" s="483"/>
      <c r="AV61" s="482">
        <v>0.02</v>
      </c>
      <c r="AW61" s="483"/>
      <c r="AX61" s="482">
        <v>1.5900000000000001E-2</v>
      </c>
      <c r="AY61" s="483"/>
      <c r="AZ61" s="482">
        <v>2.7300000000000001E-2</v>
      </c>
      <c r="BA61" s="483"/>
      <c r="BB61" s="482">
        <v>2.5000000000000001E-2</v>
      </c>
      <c r="BC61" s="483"/>
      <c r="BD61" s="482">
        <v>1.9199999999999998E-2</v>
      </c>
      <c r="BE61" s="483"/>
      <c r="BF61" s="482">
        <v>3.09E-2</v>
      </c>
      <c r="BG61" s="483"/>
      <c r="BH61" s="482">
        <v>3.8300000000000001E-2</v>
      </c>
      <c r="BI61" s="483"/>
      <c r="BJ61" s="482">
        <v>1.9900000000000001E-2</v>
      </c>
      <c r="BK61" s="483"/>
      <c r="BL61" s="482">
        <v>2.1499999999999998E-2</v>
      </c>
      <c r="BM61" s="483"/>
      <c r="BN61" s="482">
        <v>2.9899999999999999E-2</v>
      </c>
      <c r="BO61" s="483"/>
      <c r="BP61" s="482">
        <v>2.9899999999999999E-2</v>
      </c>
      <c r="BQ61" s="483"/>
      <c r="BR61" s="482">
        <v>1.9900000000000001E-2</v>
      </c>
      <c r="BS61" s="483"/>
      <c r="BT61" s="482">
        <v>0</v>
      </c>
      <c r="BU61" s="483"/>
    </row>
    <row r="62" spans="1:73" s="369" customFormat="1" x14ac:dyDescent="0.2">
      <c r="A62" s="368" t="s">
        <v>256</v>
      </c>
      <c r="B62" s="488"/>
      <c r="C62" s="489"/>
      <c r="D62" s="484">
        <v>0</v>
      </c>
      <c r="E62" s="485"/>
      <c r="F62" s="488">
        <v>0.6</v>
      </c>
      <c r="G62" s="489"/>
      <c r="H62" s="488">
        <v>0.45121951219512196</v>
      </c>
      <c r="I62" s="489"/>
      <c r="J62" s="488">
        <v>0.41333333333333333</v>
      </c>
      <c r="K62" s="489"/>
      <c r="L62" s="488">
        <v>0.41770000000000002</v>
      </c>
      <c r="M62" s="489"/>
      <c r="N62" s="488">
        <v>0.42168674698795183</v>
      </c>
      <c r="O62" s="489"/>
      <c r="P62" s="488">
        <v>0.40789473684210525</v>
      </c>
      <c r="Q62" s="489"/>
      <c r="R62" s="488">
        <v>0.39743589743589741</v>
      </c>
      <c r="S62" s="489"/>
      <c r="T62" s="488">
        <v>0.44285714285714284</v>
      </c>
      <c r="U62" s="489"/>
      <c r="V62" s="488">
        <v>0.4861111111111111</v>
      </c>
      <c r="W62" s="489"/>
      <c r="X62" s="488">
        <v>0.46575342465753422</v>
      </c>
      <c r="Y62" s="489"/>
      <c r="Z62" s="488">
        <f>Z53/Z52</f>
        <v>0.44</v>
      </c>
      <c r="AA62" s="489"/>
      <c r="AB62" s="488">
        <f>AB53/AB52</f>
        <v>0.47826086956521741</v>
      </c>
      <c r="AC62" s="489"/>
      <c r="AD62" s="488">
        <f>AD53/AD52</f>
        <v>0.47826086956521741</v>
      </c>
      <c r="AE62" s="489"/>
      <c r="AF62" s="482">
        <f>AF53/AF52</f>
        <v>0.47887323943661969</v>
      </c>
      <c r="AG62" s="483"/>
      <c r="AH62" s="482">
        <f>AH53/AH52</f>
        <v>0.46575342465753422</v>
      </c>
      <c r="AI62" s="483"/>
      <c r="AJ62" s="482">
        <f>AJ53/AJ52</f>
        <v>0.46052631578947367</v>
      </c>
      <c r="AK62" s="483"/>
      <c r="AL62" s="482">
        <f>AL53/AL52</f>
        <v>0.48101265822784811</v>
      </c>
      <c r="AM62" s="483"/>
      <c r="AN62" s="482">
        <f>AN53/AN52</f>
        <v>0.5535714285714286</v>
      </c>
      <c r="AO62" s="483"/>
      <c r="AP62" s="482">
        <f>AP53/AP52</f>
        <v>0.35087719298245612</v>
      </c>
      <c r="AQ62" s="483"/>
      <c r="AR62" s="482">
        <f>AR53/AR52</f>
        <v>0.36206896551724138</v>
      </c>
      <c r="AS62" s="483"/>
      <c r="AT62" s="482">
        <f>AT53/AT52</f>
        <v>0.52380952380952384</v>
      </c>
      <c r="AU62" s="483"/>
      <c r="AV62" s="482">
        <f>AV53/AV52</f>
        <v>0.52873563218390807</v>
      </c>
      <c r="AW62" s="483"/>
      <c r="AX62" s="482">
        <f>AX53/AX52</f>
        <v>0.57894736842105265</v>
      </c>
      <c r="AY62" s="483"/>
      <c r="AZ62" s="482">
        <f>AZ53/AZ52</f>
        <v>0.6</v>
      </c>
      <c r="BA62" s="483"/>
      <c r="BB62" s="482">
        <f>BB53/BB52</f>
        <v>0.56910569105691056</v>
      </c>
      <c r="BC62" s="483"/>
      <c r="BD62" s="482">
        <f>BD53/BD52</f>
        <v>0.54166666666666663</v>
      </c>
      <c r="BE62" s="483"/>
      <c r="BF62" s="482">
        <f>BF53/BF52</f>
        <v>0.5161290322580645</v>
      </c>
      <c r="BG62" s="483"/>
      <c r="BH62" s="482">
        <f>BH53/BH52</f>
        <v>0.5</v>
      </c>
      <c r="BI62" s="483"/>
      <c r="BJ62" s="482">
        <f>BJ53/BJ52</f>
        <v>0.50354609929078009</v>
      </c>
      <c r="BK62" s="483"/>
      <c r="BL62" s="482">
        <f>BL53/BL52</f>
        <v>0.48979591836734693</v>
      </c>
      <c r="BM62" s="483"/>
      <c r="BN62" s="482">
        <f>BN53/BN52</f>
        <v>0.44444444444444442</v>
      </c>
      <c r="BO62" s="483"/>
      <c r="BP62" s="482">
        <f>BP53/BP52</f>
        <v>0.44029850746268656</v>
      </c>
      <c r="BQ62" s="483"/>
      <c r="BR62" s="482">
        <f>BR53/BR52</f>
        <v>0.4573643410852713</v>
      </c>
      <c r="BS62" s="483"/>
      <c r="BT62" s="482" t="e">
        <f>BT53/BT52</f>
        <v>#DIV/0!</v>
      </c>
      <c r="BU62" s="483"/>
    </row>
    <row r="63" spans="1:73" x14ac:dyDescent="0.2">
      <c r="A63" s="357"/>
      <c r="B63" s="358"/>
      <c r="C63" s="358"/>
      <c r="D63" s="358"/>
      <c r="E63" s="358"/>
      <c r="F63" s="358"/>
      <c r="G63" s="358"/>
      <c r="H63" s="358"/>
      <c r="I63" s="358"/>
      <c r="J63" s="358"/>
      <c r="K63" s="358"/>
      <c r="L63" s="358"/>
      <c r="M63" s="358"/>
      <c r="N63" s="358"/>
      <c r="O63" s="358"/>
      <c r="P63" s="358"/>
      <c r="Q63" s="358"/>
      <c r="R63" s="358"/>
      <c r="S63" s="358"/>
      <c r="T63" s="358"/>
      <c r="U63" s="358"/>
      <c r="V63" s="358"/>
      <c r="W63" s="358"/>
      <c r="X63" s="358"/>
      <c r="Y63" s="358"/>
      <c r="Z63" s="358"/>
      <c r="AA63" s="358"/>
      <c r="AB63" s="358"/>
      <c r="AC63" s="358"/>
      <c r="AD63" s="358"/>
      <c r="AE63" s="358"/>
      <c r="AF63" s="358"/>
      <c r="AG63" s="358"/>
      <c r="AH63" s="358"/>
      <c r="AI63" s="358"/>
      <c r="AJ63" s="358"/>
      <c r="AK63" s="358"/>
      <c r="AL63" s="358"/>
      <c r="AM63" s="358"/>
      <c r="AN63" s="358"/>
      <c r="AO63" s="358"/>
      <c r="AP63" s="358"/>
      <c r="AQ63" s="358"/>
      <c r="AR63" s="358"/>
      <c r="AS63" s="358"/>
      <c r="AT63" s="358"/>
      <c r="AU63" s="358"/>
      <c r="AV63" s="358"/>
      <c r="AW63" s="358"/>
      <c r="AX63" s="358"/>
      <c r="AY63" s="358"/>
      <c r="AZ63" s="358"/>
      <c r="BA63" s="358"/>
      <c r="BB63" s="358"/>
      <c r="BC63" s="358"/>
      <c r="BD63" s="358"/>
      <c r="BE63" s="358"/>
      <c r="BF63" s="358"/>
      <c r="BG63" s="358"/>
      <c r="BH63" s="358"/>
      <c r="BI63" s="358"/>
      <c r="BJ63" s="358"/>
      <c r="BK63" s="358"/>
      <c r="BL63" s="358"/>
      <c r="BM63" s="358"/>
      <c r="BN63" s="358"/>
      <c r="BO63" s="358"/>
      <c r="BP63" s="358"/>
      <c r="BQ63" s="358"/>
      <c r="BR63" s="358"/>
      <c r="BS63" s="358"/>
      <c r="BT63" s="358"/>
      <c r="BU63" s="358"/>
    </row>
    <row r="64" spans="1:73" x14ac:dyDescent="0.2">
      <c r="A64" s="478" t="s">
        <v>257</v>
      </c>
      <c r="B64" s="486"/>
      <c r="C64" s="486"/>
      <c r="D64" s="486"/>
      <c r="E64" s="486"/>
      <c r="F64" s="486"/>
      <c r="G64" s="486"/>
      <c r="H64" s="486"/>
      <c r="I64" s="486"/>
      <c r="J64" s="486"/>
      <c r="K64" s="486"/>
      <c r="L64" s="486"/>
      <c r="M64" s="486"/>
      <c r="N64" s="486"/>
      <c r="O64" s="486"/>
      <c r="P64" s="486"/>
      <c r="Q64" s="486"/>
      <c r="R64" s="486"/>
      <c r="S64" s="486"/>
      <c r="T64" s="486"/>
      <c r="U64" s="486"/>
      <c r="V64" s="486"/>
      <c r="W64" s="486"/>
      <c r="X64" s="486"/>
      <c r="Y64" s="487"/>
      <c r="Z64" s="350"/>
      <c r="AA64" s="350"/>
      <c r="AB64" s="350"/>
      <c r="AC64" s="350"/>
      <c r="AD64" s="350"/>
      <c r="AE64" s="350"/>
      <c r="AF64" s="350"/>
      <c r="AG64" s="350"/>
      <c r="AH64" s="350"/>
      <c r="AI64" s="350"/>
      <c r="AJ64" s="350"/>
      <c r="AK64" s="350"/>
      <c r="AL64" s="350"/>
      <c r="AM64" s="350"/>
      <c r="AN64" s="350"/>
      <c r="AO64" s="350"/>
      <c r="AP64" s="350"/>
      <c r="AQ64" s="350"/>
      <c r="AR64" s="350"/>
      <c r="AS64" s="350"/>
      <c r="AT64" s="350"/>
      <c r="AU64" s="350"/>
      <c r="AV64" s="350"/>
      <c r="AW64" s="350"/>
      <c r="AX64" s="350"/>
      <c r="AY64" s="350"/>
      <c r="AZ64" s="350"/>
      <c r="BA64" s="350"/>
      <c r="BB64" s="350"/>
      <c r="BC64" s="350"/>
      <c r="BD64" s="350"/>
      <c r="BE64" s="350"/>
      <c r="BF64" s="350"/>
      <c r="BG64" s="350"/>
      <c r="BH64" s="350"/>
      <c r="BI64" s="350"/>
      <c r="BJ64" s="350"/>
      <c r="BK64" s="350"/>
      <c r="BL64" s="350"/>
      <c r="BM64" s="350"/>
      <c r="BN64" s="350"/>
      <c r="BO64" s="350"/>
      <c r="BP64" s="350"/>
      <c r="BQ64" s="350"/>
      <c r="BR64" s="350"/>
      <c r="BS64" s="350"/>
      <c r="BT64" s="350"/>
      <c r="BU64" s="350"/>
    </row>
    <row r="65" spans="1:73" s="353" customFormat="1" x14ac:dyDescent="0.2">
      <c r="A65" s="371" t="s">
        <v>128</v>
      </c>
      <c r="B65" s="472">
        <v>44562</v>
      </c>
      <c r="C65" s="473"/>
      <c r="D65" s="472">
        <v>44593</v>
      </c>
      <c r="E65" s="473"/>
      <c r="F65" s="472">
        <v>44621</v>
      </c>
      <c r="G65" s="473"/>
      <c r="H65" s="472">
        <v>44652</v>
      </c>
      <c r="I65" s="473"/>
      <c r="J65" s="472">
        <v>44682</v>
      </c>
      <c r="K65" s="473"/>
      <c r="L65" s="472">
        <v>44713</v>
      </c>
      <c r="M65" s="473"/>
      <c r="N65" s="472">
        <v>44743</v>
      </c>
      <c r="O65" s="473"/>
      <c r="P65" s="472">
        <v>44774</v>
      </c>
      <c r="Q65" s="473"/>
      <c r="R65" s="472">
        <v>44805</v>
      </c>
      <c r="S65" s="473"/>
      <c r="T65" s="472">
        <v>44835</v>
      </c>
      <c r="U65" s="473"/>
      <c r="V65" s="472">
        <v>44866</v>
      </c>
      <c r="W65" s="473"/>
      <c r="X65" s="472">
        <v>44896</v>
      </c>
      <c r="Y65" s="473"/>
      <c r="Z65" s="472" t="e">
        <f ca="1">Z57</f>
        <v>#NAME?</v>
      </c>
      <c r="AA65" s="473"/>
      <c r="AB65" s="472" t="e">
        <f ca="1">AB57</f>
        <v>#NAME?</v>
      </c>
      <c r="AC65" s="473"/>
      <c r="AD65" s="472" t="e">
        <f ca="1">AD57</f>
        <v>#NAME?</v>
      </c>
      <c r="AE65" s="473"/>
      <c r="AF65" s="470" t="e">
        <f ca="1">AF57</f>
        <v>#NAME?</v>
      </c>
      <c r="AG65" s="471"/>
      <c r="AH65" s="470" t="e">
        <f ca="1">AH57</f>
        <v>#NAME?</v>
      </c>
      <c r="AI65" s="471"/>
      <c r="AJ65" s="470" t="e">
        <f ca="1">AJ57</f>
        <v>#NAME?</v>
      </c>
      <c r="AK65" s="471"/>
      <c r="AL65" s="470" t="e">
        <f ca="1">AL57</f>
        <v>#NAME?</v>
      </c>
      <c r="AM65" s="471"/>
      <c r="AN65" s="470" t="e">
        <f ca="1">AN57</f>
        <v>#NAME?</v>
      </c>
      <c r="AO65" s="471"/>
      <c r="AP65" s="470" t="e">
        <f ca="1">AP57</f>
        <v>#NAME?</v>
      </c>
      <c r="AQ65" s="471"/>
      <c r="AR65" s="470" t="e">
        <f ca="1">AR57</f>
        <v>#NAME?</v>
      </c>
      <c r="AS65" s="471"/>
      <c r="AT65" s="470" t="e">
        <f ca="1">AT57</f>
        <v>#NAME?</v>
      </c>
      <c r="AU65" s="471"/>
      <c r="AV65" s="470" t="e">
        <f ca="1">AV57</f>
        <v>#NAME?</v>
      </c>
      <c r="AW65" s="471"/>
      <c r="AX65" s="470" t="e">
        <f ca="1">AX57</f>
        <v>#NAME?</v>
      </c>
      <c r="AY65" s="471"/>
      <c r="AZ65" s="470" t="e">
        <f ca="1">AZ$8</f>
        <v>#NAME?</v>
      </c>
      <c r="BA65" s="471"/>
      <c r="BB65" s="470" t="e">
        <f ca="1">BB$8</f>
        <v>#NAME?</v>
      </c>
      <c r="BC65" s="471"/>
      <c r="BD65" s="470" t="e">
        <f ca="1">BD$8</f>
        <v>#NAME?</v>
      </c>
      <c r="BE65" s="471"/>
      <c r="BF65" s="470" t="e">
        <f ca="1">BF$8</f>
        <v>#NAME?</v>
      </c>
      <c r="BG65" s="471"/>
      <c r="BH65" s="470" t="e">
        <f ca="1">BH$8</f>
        <v>#NAME?</v>
      </c>
      <c r="BI65" s="471"/>
      <c r="BJ65" s="470" t="e">
        <f ca="1">BJ$8</f>
        <v>#NAME?</v>
      </c>
      <c r="BK65" s="471"/>
      <c r="BL65" s="470" t="e">
        <f ca="1">BL$8</f>
        <v>#NAME?</v>
      </c>
      <c r="BM65" s="471"/>
      <c r="BN65" s="470" t="e">
        <f ca="1">BN$8</f>
        <v>#NAME?</v>
      </c>
      <c r="BO65" s="471"/>
      <c r="BP65" s="470" t="e">
        <f ca="1">BP$8</f>
        <v>#NAME?</v>
      </c>
      <c r="BQ65" s="471"/>
      <c r="BR65" s="470" t="e">
        <f ca="1">BR$8</f>
        <v>#NAME?</v>
      </c>
      <c r="BS65" s="471"/>
      <c r="BT65" s="470" t="e">
        <f ca="1">BT$8</f>
        <v>#NAME?</v>
      </c>
      <c r="BU65" s="471"/>
    </row>
    <row r="66" spans="1:73" s="375" customFormat="1" x14ac:dyDescent="0.2">
      <c r="A66" s="374" t="s">
        <v>258</v>
      </c>
      <c r="B66" s="482">
        <v>0.62</v>
      </c>
      <c r="C66" s="483"/>
      <c r="D66" s="484">
        <v>0</v>
      </c>
      <c r="E66" s="485"/>
      <c r="F66" s="482">
        <v>0.38750000000000001</v>
      </c>
      <c r="G66" s="483"/>
      <c r="H66" s="482">
        <v>0.29569377990430623</v>
      </c>
      <c r="I66" s="483"/>
      <c r="J66" s="482">
        <v>2.456140350877193E-2</v>
      </c>
      <c r="K66" s="483"/>
      <c r="L66" s="482">
        <v>0.58931034482758615</v>
      </c>
      <c r="M66" s="483"/>
      <c r="N66" s="482">
        <v>0.10967741935483871</v>
      </c>
      <c r="O66" s="483"/>
      <c r="P66" s="482">
        <v>0.18559999999999999</v>
      </c>
      <c r="Q66" s="483"/>
      <c r="R66" s="482">
        <v>0.11669477234401349</v>
      </c>
      <c r="S66" s="483"/>
      <c r="T66" s="482">
        <v>0.13071428571428573</v>
      </c>
      <c r="U66" s="483"/>
      <c r="V66" s="482">
        <v>6.6339869281045752E-2</v>
      </c>
      <c r="W66" s="483"/>
      <c r="X66" s="482">
        <v>3.7853107344632771E-2</v>
      </c>
      <c r="Y66" s="483"/>
      <c r="Z66" s="482">
        <f>((Z67+Z68)-(Z70+Z72))/(Z67+Z68)</f>
        <v>0.20189873417721518</v>
      </c>
      <c r="AA66" s="483"/>
      <c r="AB66" s="482">
        <f>((AB67+AB68)-(AB70+AB72))/(AB67+AB68)</f>
        <v>0.19933774834437087</v>
      </c>
      <c r="AC66" s="483"/>
      <c r="AD66" s="482">
        <f>((AD67+AD68)-(AD70+AD72))/(AD67+AD68)</f>
        <v>0.43657142857142855</v>
      </c>
      <c r="AE66" s="483"/>
      <c r="AF66" s="482">
        <f>((AF67+AF68)-(AF70+AF72))/(AF67+AF68)</f>
        <v>0.34222222222222221</v>
      </c>
      <c r="AG66" s="483"/>
      <c r="AH66" s="482">
        <f>((AH67+AH68)-(AH70+AH72))/(AH67+AH68)</f>
        <v>0.26937499999999998</v>
      </c>
      <c r="AI66" s="483"/>
      <c r="AJ66" s="482">
        <f>((AJ67+AJ68)-(AJ70+AJ72))/(AJ67+AJ68)</f>
        <v>0.20973348783314022</v>
      </c>
      <c r="AK66" s="483"/>
      <c r="AL66" s="482">
        <f>((AL67+AL68)-(AL70+AL72))/(AL67+AL68)</f>
        <v>0.28176100628930817</v>
      </c>
      <c r="AM66" s="483"/>
      <c r="AN66" s="482">
        <f>((AN67+AN68)-(AN70+AN72))/(AN67+AN68)</f>
        <v>0.18733333333333332</v>
      </c>
      <c r="AO66" s="483"/>
      <c r="AP66" s="482">
        <f>((AP67+AP68)-(AP70+AP72))/(AP67+AP68)</f>
        <v>8.7741935483870964E-2</v>
      </c>
      <c r="AQ66" s="483"/>
      <c r="AR66" s="482">
        <f>((AR67+AR68)-(AR70+AR72))/(AR67+AR68)</f>
        <v>2.8169014084507044E-3</v>
      </c>
      <c r="AS66" s="483"/>
      <c r="AT66" s="482">
        <f>((AT67+AT68)-(AT70+AT72))/(AT67+AT68)</f>
        <v>8.6046511627906982E-2</v>
      </c>
      <c r="AU66" s="483"/>
      <c r="AV66" s="482">
        <f>((AV67+AV68)-(AV70+AV72))/(AV67+AV68)</f>
        <v>2.5143678160919541E-2</v>
      </c>
      <c r="AW66" s="483"/>
      <c r="AX66" s="482">
        <f>((AX67+AX68)-(AX70+AX72))/(AX67+AX68)</f>
        <v>2.1645021645021644E-2</v>
      </c>
      <c r="AY66" s="483"/>
      <c r="AZ66" s="482">
        <f>((AZ67+AZ68)-(AZ70+AZ72))/(AZ67+AZ68)</f>
        <v>6.2710721510451789E-2</v>
      </c>
      <c r="BA66" s="483"/>
      <c r="BB66" s="482">
        <f>((BB67+BB68)-(BB70+BB72))/(BB67+BB68)</f>
        <v>0.14256756756756755</v>
      </c>
      <c r="BC66" s="483"/>
      <c r="BD66" s="482">
        <f>((BD67+BD68)-(BD70+BD72))/(BD67+BD68)</f>
        <v>6.4375000000000002E-2</v>
      </c>
      <c r="BE66" s="483"/>
      <c r="BF66" s="482">
        <f>((BF67+BF68)-(BF70+BF72))/(BF67+BF68)</f>
        <v>6.3907486305538649E-2</v>
      </c>
      <c r="BG66" s="483"/>
      <c r="BH66" s="482">
        <f>((BH67+BH68)-(BH70+BH72))/(BH67+BH68)</f>
        <v>1.5384615384615385E-3</v>
      </c>
      <c r="BI66" s="483"/>
      <c r="BJ66" s="482">
        <f>((BJ67+BJ68)-(BJ70+BJ72))/(BJ67+BJ68)</f>
        <v>4.6122994652406414E-2</v>
      </c>
      <c r="BK66" s="483"/>
      <c r="BL66" s="482">
        <f>((BL67+BL68)-(BL70+BL72))/(BL67+BL68)</f>
        <v>8.3832335329341312E-2</v>
      </c>
      <c r="BM66" s="483"/>
      <c r="BN66" s="482">
        <f>((BN67+BN68)-(BN70+BN72))/(BN67+BN68)</f>
        <v>8.9895470383275264E-2</v>
      </c>
      <c r="BO66" s="483"/>
      <c r="BP66" s="482">
        <f>((BP67+BP68)-(BP70+BP72))/(BP67+BP68)</f>
        <v>0.10506329113924051</v>
      </c>
      <c r="BQ66" s="483"/>
      <c r="BR66" s="482">
        <f>((BR67+BR68)-(BR70+BR72))/(BR67+BR68)</f>
        <v>0.12890365448504984</v>
      </c>
      <c r="BS66" s="483"/>
      <c r="BT66" s="482" t="e">
        <f>((BT67+BT68)-(BT70+BT72))/(BT67+BT68)</f>
        <v>#DIV/0!</v>
      </c>
      <c r="BU66" s="483"/>
    </row>
    <row r="67" spans="1:73" s="377" customFormat="1" x14ac:dyDescent="0.2">
      <c r="A67" s="376" t="s">
        <v>259</v>
      </c>
      <c r="B67" s="444">
        <v>1025</v>
      </c>
      <c r="C67" s="445"/>
      <c r="D67" s="452">
        <v>0</v>
      </c>
      <c r="E67" s="453"/>
      <c r="F67" s="444">
        <v>1610</v>
      </c>
      <c r="G67" s="445"/>
      <c r="H67" s="444">
        <v>1990</v>
      </c>
      <c r="I67" s="445"/>
      <c r="J67" s="444">
        <v>1700</v>
      </c>
      <c r="K67" s="445"/>
      <c r="L67" s="444">
        <v>1250</v>
      </c>
      <c r="M67" s="445"/>
      <c r="N67" s="444">
        <v>1550</v>
      </c>
      <c r="O67" s="445"/>
      <c r="P67" s="444">
        <v>1780</v>
      </c>
      <c r="Q67" s="445"/>
      <c r="R67" s="444">
        <v>1810</v>
      </c>
      <c r="S67" s="445"/>
      <c r="T67" s="444">
        <v>1400</v>
      </c>
      <c r="U67" s="445"/>
      <c r="V67" s="444">
        <v>1530</v>
      </c>
      <c r="W67" s="445"/>
      <c r="X67" s="444">
        <v>1770</v>
      </c>
      <c r="Y67" s="445"/>
      <c r="Z67" s="444">
        <v>1580</v>
      </c>
      <c r="AA67" s="445"/>
      <c r="AB67" s="444">
        <v>1510</v>
      </c>
      <c r="AC67" s="445"/>
      <c r="AD67" s="444">
        <v>1750</v>
      </c>
      <c r="AE67" s="445"/>
      <c r="AF67" s="444">
        <v>1800</v>
      </c>
      <c r="AG67" s="445"/>
      <c r="AH67" s="444">
        <v>1600</v>
      </c>
      <c r="AI67" s="445"/>
      <c r="AJ67" s="444">
        <v>1640</v>
      </c>
      <c r="AK67" s="445"/>
      <c r="AL67" s="444">
        <v>1590</v>
      </c>
      <c r="AM67" s="445"/>
      <c r="AN67" s="444">
        <v>1500</v>
      </c>
      <c r="AO67" s="445"/>
      <c r="AP67" s="444">
        <v>1550</v>
      </c>
      <c r="AQ67" s="445"/>
      <c r="AR67" s="444">
        <v>1420</v>
      </c>
      <c r="AS67" s="445"/>
      <c r="AT67" s="444">
        <v>1290</v>
      </c>
      <c r="AU67" s="445"/>
      <c r="AV67" s="444">
        <v>1392</v>
      </c>
      <c r="AW67" s="445"/>
      <c r="AX67" s="444">
        <v>1386</v>
      </c>
      <c r="AY67" s="445"/>
      <c r="AZ67" s="444">
        <v>1483</v>
      </c>
      <c r="BA67" s="445"/>
      <c r="BB67" s="444">
        <v>1480</v>
      </c>
      <c r="BC67" s="445"/>
      <c r="BD67" s="444">
        <v>1600</v>
      </c>
      <c r="BE67" s="445"/>
      <c r="BF67" s="444">
        <v>1643</v>
      </c>
      <c r="BG67" s="445"/>
      <c r="BH67" s="444">
        <v>1300</v>
      </c>
      <c r="BI67" s="445"/>
      <c r="BJ67" s="444">
        <v>1496</v>
      </c>
      <c r="BK67" s="445"/>
      <c r="BL67" s="444">
        <v>1670</v>
      </c>
      <c r="BM67" s="445"/>
      <c r="BN67" s="444">
        <v>1435</v>
      </c>
      <c r="BO67" s="445"/>
      <c r="BP67" s="444">
        <v>1580</v>
      </c>
      <c r="BQ67" s="445"/>
      <c r="BR67" s="444">
        <v>1505</v>
      </c>
      <c r="BS67" s="445"/>
      <c r="BT67" s="444">
        <v>0</v>
      </c>
      <c r="BU67" s="445"/>
    </row>
    <row r="68" spans="1:73" s="377" customFormat="1" x14ac:dyDescent="0.2">
      <c r="A68" s="376" t="s">
        <v>260</v>
      </c>
      <c r="B68" s="444">
        <v>0</v>
      </c>
      <c r="C68" s="445"/>
      <c r="D68" s="452">
        <v>0</v>
      </c>
      <c r="E68" s="453"/>
      <c r="F68" s="444">
        <v>1830</v>
      </c>
      <c r="G68" s="445"/>
      <c r="H68" s="444">
        <v>2190</v>
      </c>
      <c r="I68" s="445"/>
      <c r="J68" s="444">
        <v>1720</v>
      </c>
      <c r="K68" s="445"/>
      <c r="L68" s="444">
        <v>1650</v>
      </c>
      <c r="M68" s="445"/>
      <c r="N68" s="444">
        <v>1550</v>
      </c>
      <c r="O68" s="445"/>
      <c r="P68" s="444">
        <v>1970</v>
      </c>
      <c r="Q68" s="445"/>
      <c r="R68" s="444">
        <v>1155</v>
      </c>
      <c r="S68" s="445"/>
      <c r="T68" s="444">
        <v>1400</v>
      </c>
      <c r="U68" s="445"/>
      <c r="V68" s="444">
        <v>1530</v>
      </c>
      <c r="W68" s="445"/>
      <c r="X68" s="444">
        <v>1770</v>
      </c>
      <c r="Y68" s="445"/>
      <c r="Z68" s="444">
        <v>1580</v>
      </c>
      <c r="AA68" s="445"/>
      <c r="AB68" s="444">
        <v>1510</v>
      </c>
      <c r="AC68" s="445"/>
      <c r="AD68" s="444">
        <v>1750</v>
      </c>
      <c r="AE68" s="445"/>
      <c r="AF68" s="444">
        <v>1800</v>
      </c>
      <c r="AG68" s="445"/>
      <c r="AH68" s="444">
        <v>1600</v>
      </c>
      <c r="AI68" s="445"/>
      <c r="AJ68" s="444">
        <v>949</v>
      </c>
      <c r="AK68" s="445"/>
      <c r="AL68" s="444">
        <v>1590</v>
      </c>
      <c r="AM68" s="445"/>
      <c r="AN68" s="444">
        <v>1500</v>
      </c>
      <c r="AO68" s="445"/>
      <c r="AP68" s="444">
        <v>1550</v>
      </c>
      <c r="AQ68" s="445"/>
      <c r="AR68" s="444">
        <f>AR67</f>
        <v>1420</v>
      </c>
      <c r="AS68" s="445"/>
      <c r="AT68" s="444">
        <f>AT67</f>
        <v>1290</v>
      </c>
      <c r="AU68" s="445"/>
      <c r="AV68" s="444">
        <f>AV67</f>
        <v>1392</v>
      </c>
      <c r="AW68" s="445"/>
      <c r="AX68" s="444">
        <f>AX67</f>
        <v>1386</v>
      </c>
      <c r="AY68" s="445"/>
      <c r="AZ68" s="444">
        <f>AZ67</f>
        <v>1483</v>
      </c>
      <c r="BA68" s="445"/>
      <c r="BB68" s="444">
        <f>BB67</f>
        <v>1480</v>
      </c>
      <c r="BC68" s="445"/>
      <c r="BD68" s="444">
        <f>BD67</f>
        <v>1600</v>
      </c>
      <c r="BE68" s="445"/>
      <c r="BF68" s="444">
        <f>BF67</f>
        <v>1643</v>
      </c>
      <c r="BG68" s="445"/>
      <c r="BH68" s="444">
        <f>BH67</f>
        <v>1300</v>
      </c>
      <c r="BI68" s="445"/>
      <c r="BJ68" s="444">
        <f>BJ67</f>
        <v>1496</v>
      </c>
      <c r="BK68" s="445"/>
      <c r="BL68" s="444">
        <f>BL67</f>
        <v>1670</v>
      </c>
      <c r="BM68" s="445"/>
      <c r="BN68" s="444">
        <f>BN67</f>
        <v>1435</v>
      </c>
      <c r="BO68" s="445"/>
      <c r="BP68" s="444">
        <f>BP67</f>
        <v>1580</v>
      </c>
      <c r="BQ68" s="445"/>
      <c r="BR68" s="444">
        <f>BR67</f>
        <v>1505</v>
      </c>
      <c r="BS68" s="445"/>
      <c r="BT68" s="444">
        <f>BT67</f>
        <v>0</v>
      </c>
      <c r="BU68" s="445"/>
    </row>
    <row r="69" spans="1:73" s="375" customFormat="1" x14ac:dyDescent="0.2">
      <c r="A69" s="374" t="s">
        <v>261</v>
      </c>
      <c r="B69" s="482">
        <v>0.37</v>
      </c>
      <c r="C69" s="483"/>
      <c r="D69" s="484">
        <v>0</v>
      </c>
      <c r="E69" s="485"/>
      <c r="F69" s="482">
        <v>0.21290000000000001</v>
      </c>
      <c r="G69" s="483"/>
      <c r="H69" s="482">
        <v>8.673469387755102E-2</v>
      </c>
      <c r="I69" s="483"/>
      <c r="J69" s="482">
        <v>0.14090368608799048</v>
      </c>
      <c r="K69" s="483"/>
      <c r="L69" s="482">
        <v>0.10579345088161209</v>
      </c>
      <c r="M69" s="483"/>
      <c r="N69" s="482">
        <v>9.6923076923076917E-2</v>
      </c>
      <c r="O69" s="483"/>
      <c r="P69" s="482">
        <v>0.11016346837242359</v>
      </c>
      <c r="Q69" s="483"/>
      <c r="R69" s="482">
        <v>0.13387978142076504</v>
      </c>
      <c r="S69" s="483"/>
      <c r="T69" s="482">
        <v>6.3270336894001647E-2</v>
      </c>
      <c r="U69" s="483"/>
      <c r="V69" s="482">
        <v>0</v>
      </c>
      <c r="W69" s="483"/>
      <c r="X69" s="482">
        <v>0.19671168526130359</v>
      </c>
      <c r="Y69" s="483"/>
      <c r="Z69" s="482">
        <f>((Z70-Z73)/(Z70))</f>
        <v>3.2513877874702619E-2</v>
      </c>
      <c r="AA69" s="483"/>
      <c r="AB69" s="482">
        <f>((AB70-AB73)/(AB70))</f>
        <v>6.6170388751033912E-2</v>
      </c>
      <c r="AC69" s="483"/>
      <c r="AD69" s="482">
        <f>((AD70-AD73)/(AD70))</f>
        <v>0.10344827586206896</v>
      </c>
      <c r="AE69" s="483"/>
      <c r="AF69" s="482">
        <f>((AF70-AF73)/(AF70))</f>
        <v>4.3918918918918921E-2</v>
      </c>
      <c r="AG69" s="483"/>
      <c r="AH69" s="482">
        <f>((AH70-AH73)/(AH70))</f>
        <v>7.1856287425149698E-2</v>
      </c>
      <c r="AI69" s="483"/>
      <c r="AJ69" s="482">
        <f>((AJ70-AJ73)/(AJ70))</f>
        <v>1.276207839562443E-2</v>
      </c>
      <c r="AK69" s="483"/>
      <c r="AL69" s="482">
        <f>((AL70-AL73)/(AL70))</f>
        <v>5.0788091068301226E-2</v>
      </c>
      <c r="AM69" s="483"/>
      <c r="AN69" s="482">
        <f>((AN70-AN73)/(AN70))</f>
        <v>0.12797374897456931</v>
      </c>
      <c r="AO69" s="483"/>
      <c r="AP69" s="482">
        <f>((AP70-AP73)/(AP70))</f>
        <v>0.18033946251768035</v>
      </c>
      <c r="AQ69" s="483"/>
      <c r="AR69" s="482">
        <f>((AR70-AR73)/(AR70))</f>
        <v>0.125</v>
      </c>
      <c r="AS69" s="483"/>
      <c r="AT69" s="482">
        <f>((AT70-AT73)/(AT70))</f>
        <v>-5.0890585241730277E-2</v>
      </c>
      <c r="AU69" s="483"/>
      <c r="AV69" s="482">
        <f>((AV70-AV73)/(AV70))</f>
        <v>8.7693441414885775E-2</v>
      </c>
      <c r="AW69" s="483"/>
      <c r="AX69" s="482">
        <f>((AX70-AX73)/(AX70))</f>
        <v>8.2595870206489674E-2</v>
      </c>
      <c r="AY69" s="483"/>
      <c r="AZ69" s="482">
        <f>((AZ70-AZ73)/(AZ70))</f>
        <v>0.15035971223021583</v>
      </c>
      <c r="BA69" s="483"/>
      <c r="BB69" s="482">
        <f>((BB70-BB73)/(BB70))</f>
        <v>0.13002364066193853</v>
      </c>
      <c r="BC69" s="483"/>
      <c r="BD69" s="482">
        <f>((BD70-BD73)/(BD70))</f>
        <v>0.20106880427521709</v>
      </c>
      <c r="BE69" s="483"/>
      <c r="BF69" s="482">
        <f>((BF70-BF73)/(BF70))</f>
        <v>0.23862158647594278</v>
      </c>
      <c r="BG69" s="483"/>
      <c r="BH69" s="482">
        <f>((BH70-BH73)/(BH70))</f>
        <v>0.14098613251155623</v>
      </c>
      <c r="BI69" s="483"/>
      <c r="BJ69" s="482">
        <f>((BJ70-BJ73)/(BJ70))</f>
        <v>1.401541695865452E-2</v>
      </c>
      <c r="BK69" s="483"/>
      <c r="BL69" s="482">
        <f>((BL70-BL73)/(BL70))</f>
        <v>0.165359477124183</v>
      </c>
      <c r="BM69" s="483"/>
      <c r="BN69" s="482">
        <f>((BN70-BN73)/(BN70))</f>
        <v>9.8774885145482383E-2</v>
      </c>
      <c r="BO69" s="483"/>
      <c r="BP69" s="482">
        <f>((BP70-BP73)/(BP70))</f>
        <v>2.3338048090523339E-2</v>
      </c>
      <c r="BQ69" s="483"/>
      <c r="BR69" s="482">
        <f>((BR70-BR73)/(BR70))</f>
        <v>4.0427154843630818E-2</v>
      </c>
      <c r="BS69" s="483"/>
      <c r="BT69" s="482" t="e">
        <f>((BT70-BT73)/(BT70))</f>
        <v>#DIV/0!</v>
      </c>
      <c r="BU69" s="483"/>
    </row>
    <row r="70" spans="1:73" s="377" customFormat="1" x14ac:dyDescent="0.2">
      <c r="A70" s="376" t="s">
        <v>262</v>
      </c>
      <c r="B70" s="444">
        <v>0</v>
      </c>
      <c r="C70" s="445"/>
      <c r="D70" s="452">
        <v>0</v>
      </c>
      <c r="E70" s="453"/>
      <c r="F70" s="444">
        <v>986</v>
      </c>
      <c r="G70" s="445"/>
      <c r="H70" s="444">
        <v>1372</v>
      </c>
      <c r="I70" s="445"/>
      <c r="J70" s="444">
        <v>1682</v>
      </c>
      <c r="K70" s="445"/>
      <c r="L70" s="444">
        <v>1191</v>
      </c>
      <c r="M70" s="445"/>
      <c r="N70" s="444">
        <v>1300</v>
      </c>
      <c r="O70" s="445"/>
      <c r="P70" s="444">
        <v>1407</v>
      </c>
      <c r="Q70" s="445"/>
      <c r="R70" s="444">
        <v>1464</v>
      </c>
      <c r="S70" s="445"/>
      <c r="T70" s="444">
        <v>1217</v>
      </c>
      <c r="U70" s="445"/>
      <c r="V70" s="444">
        <v>1457</v>
      </c>
      <c r="W70" s="445"/>
      <c r="X70" s="444">
        <v>1703</v>
      </c>
      <c r="Y70" s="445"/>
      <c r="Z70" s="444">
        <v>1261</v>
      </c>
      <c r="AA70" s="445"/>
      <c r="AB70" s="444">
        <v>1209</v>
      </c>
      <c r="AC70" s="445"/>
      <c r="AD70" s="444">
        <v>986</v>
      </c>
      <c r="AE70" s="445"/>
      <c r="AF70" s="444">
        <v>1184</v>
      </c>
      <c r="AG70" s="445"/>
      <c r="AH70" s="444">
        <v>1169</v>
      </c>
      <c r="AI70" s="445"/>
      <c r="AJ70" s="444">
        <v>1097</v>
      </c>
      <c r="AK70" s="445"/>
      <c r="AL70" s="444">
        <v>1142</v>
      </c>
      <c r="AM70" s="445"/>
      <c r="AN70" s="444">
        <v>1219</v>
      </c>
      <c r="AO70" s="445"/>
      <c r="AP70" s="444">
        <v>1414</v>
      </c>
      <c r="AQ70" s="445"/>
      <c r="AR70" s="444">
        <v>1416</v>
      </c>
      <c r="AS70" s="445"/>
      <c r="AT70" s="444">
        <v>1179</v>
      </c>
      <c r="AU70" s="445"/>
      <c r="AV70" s="444">
        <v>1357</v>
      </c>
      <c r="AW70" s="445"/>
      <c r="AX70" s="444">
        <v>1356</v>
      </c>
      <c r="AY70" s="445"/>
      <c r="AZ70" s="444">
        <v>1390</v>
      </c>
      <c r="BA70" s="445"/>
      <c r="BB70" s="444">
        <v>1269</v>
      </c>
      <c r="BC70" s="445"/>
      <c r="BD70" s="444">
        <v>1497</v>
      </c>
      <c r="BE70" s="445"/>
      <c r="BF70" s="444">
        <v>1538</v>
      </c>
      <c r="BG70" s="445"/>
      <c r="BH70" s="444">
        <v>1298</v>
      </c>
      <c r="BI70" s="445"/>
      <c r="BJ70" s="444">
        <v>1427</v>
      </c>
      <c r="BK70" s="445"/>
      <c r="BL70" s="444">
        <v>1530</v>
      </c>
      <c r="BM70" s="445"/>
      <c r="BN70" s="444">
        <v>1306</v>
      </c>
      <c r="BO70" s="445"/>
      <c r="BP70" s="444">
        <v>1414</v>
      </c>
      <c r="BQ70" s="445"/>
      <c r="BR70" s="444">
        <v>1311</v>
      </c>
      <c r="BS70" s="445"/>
      <c r="BT70" s="444">
        <v>0</v>
      </c>
      <c r="BU70" s="445"/>
    </row>
    <row r="71" spans="1:73" s="375" customFormat="1" x14ac:dyDescent="0.2">
      <c r="A71" s="374" t="s">
        <v>263</v>
      </c>
      <c r="B71" s="482">
        <v>0</v>
      </c>
      <c r="C71" s="483"/>
      <c r="D71" s="484">
        <v>0</v>
      </c>
      <c r="E71" s="485"/>
      <c r="F71" s="482">
        <v>0.21</v>
      </c>
      <c r="G71" s="483"/>
      <c r="H71" s="482">
        <v>0.33842239185750639</v>
      </c>
      <c r="I71" s="483"/>
      <c r="J71" s="482">
        <v>0.22249093107617895</v>
      </c>
      <c r="K71" s="483"/>
      <c r="L71" s="482" t="e">
        <v>#DIV/0!</v>
      </c>
      <c r="M71" s="483"/>
      <c r="N71" s="482">
        <v>0.23904109589041095</v>
      </c>
      <c r="O71" s="483"/>
      <c r="P71" s="482">
        <v>0.43837279902853671</v>
      </c>
      <c r="Q71" s="483"/>
      <c r="R71" s="482">
        <v>0</v>
      </c>
      <c r="S71" s="483"/>
      <c r="T71" s="482">
        <v>0.18570254724732949</v>
      </c>
      <c r="U71" s="483"/>
      <c r="V71" s="482">
        <v>0.14214285714285715</v>
      </c>
      <c r="W71" s="483"/>
      <c r="X71" s="482">
        <v>0.22607163828537874</v>
      </c>
      <c r="Y71" s="483"/>
      <c r="Z71" s="482">
        <f>((Z72-Z74)/(Z72))</f>
        <v>0.17605075337034101</v>
      </c>
      <c r="AA71" s="483"/>
      <c r="AB71" s="482">
        <f>((AB72-AB74)/(AB72))</f>
        <v>0.21670802315963605</v>
      </c>
      <c r="AC71" s="483"/>
      <c r="AD71" s="482">
        <f>((AD72-AD74)/(AD72))</f>
        <v>0.28498985801217036</v>
      </c>
      <c r="AE71" s="483"/>
      <c r="AF71" s="482">
        <f>((AF72-AF74)/(AF72))</f>
        <v>0.13935810810810811</v>
      </c>
      <c r="AG71" s="483"/>
      <c r="AH71" s="482">
        <f>((AH72-AH74)/(AH72))</f>
        <v>0.16424294268605646</v>
      </c>
      <c r="AI71" s="483"/>
      <c r="AJ71" s="482">
        <f>((AJ72-AJ74)/(AJ72))</f>
        <v>0</v>
      </c>
      <c r="AK71" s="483"/>
      <c r="AL71" s="482">
        <f>((AL72-AL74)/(AL72))</f>
        <v>9.5446584938704032E-2</v>
      </c>
      <c r="AM71" s="483"/>
      <c r="AN71" s="482">
        <f>((AN72-AN74)/(AN72))</f>
        <v>4.3478260869565216E-2</v>
      </c>
      <c r="AO71" s="483"/>
      <c r="AP71" s="482">
        <f>((AP72-AP74)/(AP72))</f>
        <v>0.17043847241867044</v>
      </c>
      <c r="AQ71" s="483"/>
      <c r="AR71" s="482">
        <f>((AR72-AR74)/(AR72))</f>
        <v>0.19915254237288135</v>
      </c>
      <c r="AS71" s="483"/>
      <c r="AT71" s="482">
        <f>((AT72-AT74)/(AT72))</f>
        <v>6.1068702290076333E-2</v>
      </c>
      <c r="AU71" s="483"/>
      <c r="AV71" s="482">
        <f>((AV72-AV74)/(AV72))</f>
        <v>0.31908621960206335</v>
      </c>
      <c r="AW71" s="483"/>
      <c r="AX71" s="482">
        <f>((AX72-AX74)/(AX72))</f>
        <v>0.30899705014749262</v>
      </c>
      <c r="AY71" s="483"/>
      <c r="AZ71" s="482">
        <f>((AZ72-AZ74)/(AZ72))</f>
        <v>0.28848920863309352</v>
      </c>
      <c r="BA71" s="483"/>
      <c r="BB71" s="482">
        <f>((BB72-BB74)/(BB72))</f>
        <v>0.29472025216706066</v>
      </c>
      <c r="BC71" s="483"/>
      <c r="BD71" s="482">
        <f>((BD72-BD74)/(BD72))</f>
        <v>0.38944555778223111</v>
      </c>
      <c r="BE71" s="483"/>
      <c r="BF71" s="482">
        <f>((BF72-BF74)/(BF72))</f>
        <v>0.39596879063719115</v>
      </c>
      <c r="BG71" s="483"/>
      <c r="BH71" s="482">
        <f>((BH72-BH74)/(BH72))</f>
        <v>0.37981510015408321</v>
      </c>
      <c r="BI71" s="483"/>
      <c r="BJ71" s="482">
        <f>((BJ72-BJ74)/(BJ72))</f>
        <v>0.29852838121934128</v>
      </c>
      <c r="BK71" s="483"/>
      <c r="BL71" s="482">
        <f>((BL72-BL74)/(BL72))</f>
        <v>0.36993464052287583</v>
      </c>
      <c r="BM71" s="483"/>
      <c r="BN71" s="482">
        <f>((BN72-BN74)/(BN72))</f>
        <v>0.32542113323124044</v>
      </c>
      <c r="BO71" s="483"/>
      <c r="BP71" s="482">
        <f>((BP72-BP74)/(BP72))</f>
        <v>0.33380480905233378</v>
      </c>
      <c r="BQ71" s="483"/>
      <c r="BR71" s="482">
        <f>((BR72-BR74)/(BR72))</f>
        <v>0.33867276887871856</v>
      </c>
      <c r="BS71" s="483"/>
      <c r="BT71" s="482" t="e">
        <f>((BT72-BT74)/(BT72))</f>
        <v>#DIV/0!</v>
      </c>
      <c r="BU71" s="483"/>
    </row>
    <row r="72" spans="1:73" s="377" customFormat="1" x14ac:dyDescent="0.2">
      <c r="A72" s="376" t="s">
        <v>264</v>
      </c>
      <c r="B72" s="444"/>
      <c r="C72" s="445"/>
      <c r="D72" s="452">
        <v>0</v>
      </c>
      <c r="E72" s="453"/>
      <c r="F72" s="444">
        <v>986</v>
      </c>
      <c r="G72" s="445"/>
      <c r="H72" s="444">
        <v>1572</v>
      </c>
      <c r="I72" s="445"/>
      <c r="J72" s="444">
        <v>1654</v>
      </c>
      <c r="K72" s="445"/>
      <c r="L72" s="444">
        <v>0</v>
      </c>
      <c r="M72" s="445"/>
      <c r="N72" s="444">
        <v>1460</v>
      </c>
      <c r="O72" s="445"/>
      <c r="P72" s="444">
        <v>1647</v>
      </c>
      <c r="Q72" s="445"/>
      <c r="R72" s="444">
        <v>1155</v>
      </c>
      <c r="S72" s="445"/>
      <c r="T72" s="444">
        <v>1217</v>
      </c>
      <c r="U72" s="445"/>
      <c r="V72" s="444">
        <v>1400</v>
      </c>
      <c r="W72" s="445"/>
      <c r="X72" s="444">
        <v>1703</v>
      </c>
      <c r="Y72" s="445"/>
      <c r="Z72" s="444">
        <v>1261</v>
      </c>
      <c r="AA72" s="445"/>
      <c r="AB72" s="444">
        <v>1209</v>
      </c>
      <c r="AC72" s="445"/>
      <c r="AD72" s="444">
        <v>986</v>
      </c>
      <c r="AE72" s="445"/>
      <c r="AF72" s="444">
        <v>1184</v>
      </c>
      <c r="AG72" s="445"/>
      <c r="AH72" s="444">
        <v>1169</v>
      </c>
      <c r="AI72" s="445"/>
      <c r="AJ72" s="444">
        <v>949</v>
      </c>
      <c r="AK72" s="445"/>
      <c r="AL72" s="444">
        <v>1142</v>
      </c>
      <c r="AM72" s="445"/>
      <c r="AN72" s="444">
        <v>1219</v>
      </c>
      <c r="AO72" s="445"/>
      <c r="AP72" s="444">
        <v>1414</v>
      </c>
      <c r="AQ72" s="445"/>
      <c r="AR72" s="444">
        <f>AR70</f>
        <v>1416</v>
      </c>
      <c r="AS72" s="445"/>
      <c r="AT72" s="444">
        <f>AT70</f>
        <v>1179</v>
      </c>
      <c r="AU72" s="445"/>
      <c r="AV72" s="444">
        <f>AV70</f>
        <v>1357</v>
      </c>
      <c r="AW72" s="445"/>
      <c r="AX72" s="444">
        <f>AX70</f>
        <v>1356</v>
      </c>
      <c r="AY72" s="445"/>
      <c r="AZ72" s="444">
        <f>AZ70</f>
        <v>1390</v>
      </c>
      <c r="BA72" s="445"/>
      <c r="BB72" s="444">
        <f>BB70</f>
        <v>1269</v>
      </c>
      <c r="BC72" s="445"/>
      <c r="BD72" s="444">
        <f>BD70</f>
        <v>1497</v>
      </c>
      <c r="BE72" s="445"/>
      <c r="BF72" s="444">
        <f>BF70</f>
        <v>1538</v>
      </c>
      <c r="BG72" s="445"/>
      <c r="BH72" s="444">
        <f>BH70</f>
        <v>1298</v>
      </c>
      <c r="BI72" s="445"/>
      <c r="BJ72" s="444">
        <f>BJ70</f>
        <v>1427</v>
      </c>
      <c r="BK72" s="445"/>
      <c r="BL72" s="444">
        <f>BL70</f>
        <v>1530</v>
      </c>
      <c r="BM72" s="445"/>
      <c r="BN72" s="444">
        <f>BN70</f>
        <v>1306</v>
      </c>
      <c r="BO72" s="445"/>
      <c r="BP72" s="444">
        <f>BP70</f>
        <v>1414</v>
      </c>
      <c r="BQ72" s="445"/>
      <c r="BR72" s="444">
        <f>BR70</f>
        <v>1311</v>
      </c>
      <c r="BS72" s="445"/>
      <c r="BT72" s="444">
        <f>BT70</f>
        <v>0</v>
      </c>
      <c r="BU72" s="445"/>
    </row>
    <row r="73" spans="1:73" s="377" customFormat="1" ht="14.25" customHeight="1" x14ac:dyDescent="0.2">
      <c r="A73" s="376" t="s">
        <v>265</v>
      </c>
      <c r="B73" s="444"/>
      <c r="C73" s="445"/>
      <c r="D73" s="452"/>
      <c r="E73" s="453"/>
      <c r="F73" s="444"/>
      <c r="G73" s="445"/>
      <c r="H73" s="444">
        <v>1253</v>
      </c>
      <c r="I73" s="445"/>
      <c r="J73" s="444">
        <v>1445</v>
      </c>
      <c r="K73" s="445"/>
      <c r="L73" s="444">
        <v>1065</v>
      </c>
      <c r="M73" s="445"/>
      <c r="N73" s="444">
        <v>1174</v>
      </c>
      <c r="O73" s="445"/>
      <c r="P73" s="444">
        <v>1252</v>
      </c>
      <c r="Q73" s="445"/>
      <c r="R73" s="444">
        <v>1268</v>
      </c>
      <c r="S73" s="445"/>
      <c r="T73" s="444">
        <v>1140</v>
      </c>
      <c r="U73" s="445"/>
      <c r="V73" s="444">
        <v>1457</v>
      </c>
      <c r="W73" s="445"/>
      <c r="X73" s="444">
        <v>1368</v>
      </c>
      <c r="Y73" s="445"/>
      <c r="Z73" s="444">
        <f>Produção!AT39</f>
        <v>1220</v>
      </c>
      <c r="AA73" s="445"/>
      <c r="AB73" s="444">
        <f>Produção!AU39</f>
        <v>1129</v>
      </c>
      <c r="AC73" s="445"/>
      <c r="AD73" s="444">
        <v>884</v>
      </c>
      <c r="AE73" s="445"/>
      <c r="AF73" s="444">
        <v>1132</v>
      </c>
      <c r="AG73" s="445"/>
      <c r="AH73" s="444">
        <v>1085</v>
      </c>
      <c r="AI73" s="445"/>
      <c r="AJ73" s="444">
        <v>1083</v>
      </c>
      <c r="AK73" s="445"/>
      <c r="AL73" s="444">
        <v>1084</v>
      </c>
      <c r="AM73" s="445"/>
      <c r="AN73" s="444">
        <f>Produção!BC52</f>
        <v>1063</v>
      </c>
      <c r="AO73" s="445"/>
      <c r="AP73" s="444">
        <f>Produção!BD52</f>
        <v>1159</v>
      </c>
      <c r="AQ73" s="445"/>
      <c r="AR73" s="444">
        <f>Produção!BG52</f>
        <v>1239</v>
      </c>
      <c r="AS73" s="445"/>
      <c r="AT73" s="444">
        <f>Produção!BM52</f>
        <v>1239</v>
      </c>
      <c r="AU73" s="445"/>
      <c r="AV73" s="444">
        <f>Produção!BO52</f>
        <v>1238</v>
      </c>
      <c r="AW73" s="445"/>
      <c r="AX73" s="444">
        <f>Produção!BP52</f>
        <v>1244</v>
      </c>
      <c r="AY73" s="445"/>
      <c r="AZ73" s="444">
        <f>Produção!BQ52</f>
        <v>1181</v>
      </c>
      <c r="BA73" s="445"/>
      <c r="BB73" s="444">
        <f>Produção!BR52</f>
        <v>1104</v>
      </c>
      <c r="BC73" s="445"/>
      <c r="BD73" s="444">
        <f>Produção!BS52</f>
        <v>1196</v>
      </c>
      <c r="BE73" s="445"/>
      <c r="BF73" s="444">
        <f>Produção!BT52</f>
        <v>1171</v>
      </c>
      <c r="BG73" s="445"/>
      <c r="BH73" s="444">
        <f>Produção!BU52</f>
        <v>1115</v>
      </c>
      <c r="BI73" s="445"/>
      <c r="BJ73" s="444">
        <f>Produção!BV52</f>
        <v>1407</v>
      </c>
      <c r="BK73" s="445"/>
      <c r="BL73" s="444">
        <f>Produção!BW52</f>
        <v>1277</v>
      </c>
      <c r="BM73" s="445"/>
      <c r="BN73" s="444">
        <f>Produção!BX52</f>
        <v>1177</v>
      </c>
      <c r="BO73" s="445"/>
      <c r="BP73" s="444">
        <f>Produção!BY52</f>
        <v>1381</v>
      </c>
      <c r="BQ73" s="445"/>
      <c r="BR73" s="444">
        <f>Produção!BZ52</f>
        <v>1258</v>
      </c>
      <c r="BS73" s="445"/>
      <c r="BT73" s="444">
        <f>Produção!CA52</f>
        <v>0</v>
      </c>
      <c r="BU73" s="445"/>
    </row>
    <row r="74" spans="1:73" s="377" customFormat="1" x14ac:dyDescent="0.2">
      <c r="A74" s="376" t="s">
        <v>266</v>
      </c>
      <c r="B74" s="444"/>
      <c r="C74" s="445"/>
      <c r="D74" s="452"/>
      <c r="E74" s="453"/>
      <c r="F74" s="444"/>
      <c r="G74" s="445"/>
      <c r="H74" s="444">
        <v>1040</v>
      </c>
      <c r="I74" s="445"/>
      <c r="J74" s="444">
        <v>1286</v>
      </c>
      <c r="K74" s="445"/>
      <c r="L74" s="444">
        <v>898</v>
      </c>
      <c r="M74" s="445"/>
      <c r="N74" s="444">
        <v>1111</v>
      </c>
      <c r="O74" s="445"/>
      <c r="P74" s="444">
        <v>925</v>
      </c>
      <c r="Q74" s="445"/>
      <c r="R74" s="444">
        <v>1155</v>
      </c>
      <c r="S74" s="445"/>
      <c r="T74" s="444">
        <v>991</v>
      </c>
      <c r="U74" s="445"/>
      <c r="V74" s="444">
        <v>1201</v>
      </c>
      <c r="W74" s="445"/>
      <c r="X74" s="444">
        <v>1318</v>
      </c>
      <c r="Y74" s="445"/>
      <c r="Z74" s="444">
        <f>Produção!AT40</f>
        <v>1039</v>
      </c>
      <c r="AA74" s="445"/>
      <c r="AB74" s="444">
        <f>Produção!AU40</f>
        <v>947</v>
      </c>
      <c r="AC74" s="445"/>
      <c r="AD74" s="444">
        <f>Produção!AV40</f>
        <v>705</v>
      </c>
      <c r="AE74" s="445"/>
      <c r="AF74" s="444">
        <f>Produção!AW40</f>
        <v>1019</v>
      </c>
      <c r="AG74" s="445"/>
      <c r="AH74" s="444">
        <f>Produção!AX40</f>
        <v>977</v>
      </c>
      <c r="AI74" s="445"/>
      <c r="AJ74" s="444">
        <f>Produção!AY40</f>
        <v>949</v>
      </c>
      <c r="AK74" s="445"/>
      <c r="AL74" s="444">
        <f>Produção!AZ40</f>
        <v>1033</v>
      </c>
      <c r="AM74" s="445"/>
      <c r="AN74" s="444">
        <f>Produção!BC40</f>
        <v>1166</v>
      </c>
      <c r="AO74" s="445"/>
      <c r="AP74" s="444">
        <f>Produção!BD40</f>
        <v>1173</v>
      </c>
      <c r="AQ74" s="445"/>
      <c r="AR74" s="444">
        <f>Produção!BG40</f>
        <v>1134</v>
      </c>
      <c r="AS74" s="445"/>
      <c r="AT74" s="444">
        <f>Produção!BM40</f>
        <v>1107</v>
      </c>
      <c r="AU74" s="445"/>
      <c r="AV74" s="444">
        <f>Produção!BO40</f>
        <v>924</v>
      </c>
      <c r="AW74" s="445"/>
      <c r="AX74" s="444">
        <f>Produção!BP40</f>
        <v>937</v>
      </c>
      <c r="AY74" s="445"/>
      <c r="AZ74" s="444">
        <f>Produção!BQ40</f>
        <v>989</v>
      </c>
      <c r="BA74" s="445"/>
      <c r="BB74" s="444">
        <f>Produção!BR40</f>
        <v>895</v>
      </c>
      <c r="BC74" s="445"/>
      <c r="BD74" s="444">
        <f>Produção!BS40</f>
        <v>914</v>
      </c>
      <c r="BE74" s="445"/>
      <c r="BF74" s="444">
        <f>Produção!BT40</f>
        <v>929</v>
      </c>
      <c r="BG74" s="445"/>
      <c r="BH74" s="444">
        <f>Produção!BU40</f>
        <v>805</v>
      </c>
      <c r="BI74" s="445"/>
      <c r="BJ74" s="444">
        <f>Produção!BV40</f>
        <v>1001</v>
      </c>
      <c r="BK74" s="445"/>
      <c r="BL74" s="444">
        <f>Produção!BW40</f>
        <v>964</v>
      </c>
      <c r="BM74" s="445"/>
      <c r="BN74" s="444">
        <f>Produção!BX40</f>
        <v>881</v>
      </c>
      <c r="BO74" s="445"/>
      <c r="BP74" s="444">
        <f>Produção!BY40</f>
        <v>942</v>
      </c>
      <c r="BQ74" s="445"/>
      <c r="BR74" s="444">
        <f>Produção!BZ40</f>
        <v>867</v>
      </c>
      <c r="BS74" s="445"/>
      <c r="BT74" s="444">
        <f>Produção!CA40</f>
        <v>0</v>
      </c>
      <c r="BU74" s="445"/>
    </row>
    <row r="75" spans="1:73" x14ac:dyDescent="0.2">
      <c r="A75" s="357"/>
      <c r="B75" s="358"/>
      <c r="C75" s="358"/>
      <c r="D75" s="358"/>
      <c r="E75" s="358"/>
      <c r="F75" s="358"/>
      <c r="G75" s="358"/>
      <c r="H75" s="358"/>
      <c r="I75" s="358"/>
      <c r="J75" s="358"/>
      <c r="K75" s="358"/>
      <c r="L75" s="358"/>
      <c r="M75" s="358"/>
      <c r="N75" s="358"/>
      <c r="O75" s="358"/>
      <c r="P75" s="358"/>
      <c r="Q75" s="358"/>
      <c r="R75" s="358"/>
      <c r="S75" s="358"/>
      <c r="T75" s="358"/>
      <c r="U75" s="358"/>
      <c r="V75" s="358"/>
      <c r="W75" s="358"/>
      <c r="X75" s="358"/>
      <c r="Y75" s="358"/>
      <c r="Z75" s="358"/>
      <c r="AA75" s="358"/>
      <c r="AB75" s="358"/>
      <c r="AC75" s="358"/>
      <c r="AD75" s="358"/>
      <c r="AE75" s="358"/>
      <c r="AF75" s="358"/>
      <c r="AG75" s="358"/>
      <c r="AH75" s="358"/>
      <c r="AI75" s="358"/>
      <c r="AJ75" s="358"/>
      <c r="AK75" s="358"/>
      <c r="AL75" s="358"/>
      <c r="AM75" s="358"/>
      <c r="AN75" s="358"/>
      <c r="AO75" s="358"/>
      <c r="AP75" s="358"/>
      <c r="AQ75" s="358"/>
      <c r="AR75" s="358"/>
      <c r="AS75" s="358"/>
      <c r="AT75" s="358"/>
      <c r="AU75" s="358"/>
      <c r="AV75" s="358"/>
      <c r="AW75" s="358"/>
      <c r="AX75" s="358"/>
      <c r="AY75" s="358"/>
      <c r="AZ75" s="358"/>
      <c r="BA75" s="358"/>
      <c r="BB75" s="358"/>
      <c r="BC75" s="358"/>
      <c r="BD75" s="358"/>
      <c r="BE75" s="358"/>
      <c r="BF75" s="358"/>
      <c r="BG75" s="358"/>
      <c r="BH75" s="358"/>
      <c r="BI75" s="358"/>
      <c r="BJ75" s="358"/>
      <c r="BK75" s="358"/>
      <c r="BL75" s="358"/>
      <c r="BM75" s="358"/>
      <c r="BN75" s="358"/>
      <c r="BO75" s="358"/>
      <c r="BP75" s="358"/>
      <c r="BQ75" s="358"/>
      <c r="BR75" s="358"/>
      <c r="BS75" s="358"/>
      <c r="BT75" s="358"/>
      <c r="BU75" s="358"/>
    </row>
    <row r="76" spans="1:73" x14ac:dyDescent="0.2">
      <c r="A76" s="478" t="s">
        <v>267</v>
      </c>
      <c r="B76" s="479"/>
      <c r="C76" s="479"/>
      <c r="D76" s="479"/>
      <c r="E76" s="479"/>
      <c r="F76" s="479"/>
      <c r="G76" s="479"/>
      <c r="H76" s="479"/>
      <c r="I76" s="479"/>
      <c r="J76" s="479"/>
      <c r="K76" s="479"/>
      <c r="L76" s="479"/>
      <c r="M76" s="479"/>
      <c r="N76" s="479"/>
      <c r="O76" s="479"/>
      <c r="P76" s="479"/>
      <c r="Q76" s="479"/>
      <c r="R76" s="479"/>
      <c r="S76" s="479"/>
      <c r="T76" s="479"/>
      <c r="U76" s="479"/>
      <c r="V76" s="479"/>
      <c r="W76" s="479"/>
      <c r="X76" s="479"/>
      <c r="Y76" s="480"/>
      <c r="Z76" s="378"/>
      <c r="AA76" s="378"/>
      <c r="AB76" s="378"/>
      <c r="AC76" s="378"/>
      <c r="AD76" s="378"/>
      <c r="AE76" s="378"/>
      <c r="AF76" s="378"/>
      <c r="AG76" s="378"/>
      <c r="AH76" s="378"/>
      <c r="AI76" s="378"/>
      <c r="AJ76" s="378"/>
      <c r="AK76" s="378"/>
      <c r="AL76" s="378"/>
      <c r="AM76" s="378"/>
      <c r="AN76" s="378"/>
      <c r="AO76" s="378"/>
      <c r="AP76" s="378"/>
      <c r="AQ76" s="378"/>
      <c r="AR76" s="378"/>
      <c r="AS76" s="378"/>
      <c r="AT76" s="378"/>
      <c r="AU76" s="378"/>
      <c r="AV76" s="378"/>
      <c r="AW76" s="378"/>
      <c r="AX76" s="378"/>
      <c r="AY76" s="378"/>
      <c r="AZ76" s="378"/>
      <c r="BA76" s="378"/>
      <c r="BB76" s="378"/>
      <c r="BC76" s="378"/>
      <c r="BD76" s="378"/>
      <c r="BE76" s="378"/>
      <c r="BF76" s="378"/>
      <c r="BG76" s="378"/>
      <c r="BH76" s="378"/>
      <c r="BI76" s="378"/>
      <c r="BJ76" s="378"/>
      <c r="BK76" s="378"/>
      <c r="BL76" s="378"/>
      <c r="BM76" s="378"/>
      <c r="BN76" s="378"/>
      <c r="BO76" s="378"/>
      <c r="BP76" s="378"/>
      <c r="BQ76" s="378"/>
      <c r="BR76" s="378"/>
      <c r="BS76" s="378"/>
      <c r="BT76" s="378"/>
      <c r="BU76" s="378"/>
    </row>
    <row r="77" spans="1:73" s="353" customFormat="1" x14ac:dyDescent="0.2">
      <c r="A77" s="481" t="s">
        <v>268</v>
      </c>
      <c r="B77" s="470">
        <v>44562</v>
      </c>
      <c r="C77" s="471"/>
      <c r="D77" s="470">
        <v>44593</v>
      </c>
      <c r="E77" s="471"/>
      <c r="F77" s="470">
        <v>44621</v>
      </c>
      <c r="G77" s="471"/>
      <c r="H77" s="470">
        <v>44652</v>
      </c>
      <c r="I77" s="471"/>
      <c r="J77" s="470">
        <v>44682</v>
      </c>
      <c r="K77" s="471"/>
      <c r="L77" s="470">
        <v>44713</v>
      </c>
      <c r="M77" s="471"/>
      <c r="N77" s="470">
        <v>44743</v>
      </c>
      <c r="O77" s="471"/>
      <c r="P77" s="470">
        <v>44774</v>
      </c>
      <c r="Q77" s="471"/>
      <c r="R77" s="470">
        <v>44805</v>
      </c>
      <c r="S77" s="471"/>
      <c r="T77" s="470">
        <v>44835</v>
      </c>
      <c r="U77" s="471"/>
      <c r="V77" s="470">
        <v>44866</v>
      </c>
      <c r="W77" s="471"/>
      <c r="X77" s="470">
        <v>44896</v>
      </c>
      <c r="Y77" s="471"/>
      <c r="Z77" s="470" t="e">
        <f ca="1">Z65</f>
        <v>#NAME?</v>
      </c>
      <c r="AA77" s="471"/>
      <c r="AB77" s="470" t="e">
        <f ca="1">AB65</f>
        <v>#NAME?</v>
      </c>
      <c r="AC77" s="471"/>
      <c r="AD77" s="470" t="e">
        <f ca="1">AD65</f>
        <v>#NAME?</v>
      </c>
      <c r="AE77" s="471"/>
      <c r="AF77" s="470" t="e">
        <f ca="1">AF65</f>
        <v>#NAME?</v>
      </c>
      <c r="AG77" s="471"/>
      <c r="AH77" s="470" t="e">
        <f ca="1">AH65</f>
        <v>#NAME?</v>
      </c>
      <c r="AI77" s="471"/>
      <c r="AJ77" s="470" t="e">
        <f ca="1">AJ65</f>
        <v>#NAME?</v>
      </c>
      <c r="AK77" s="471"/>
      <c r="AL77" s="470" t="e">
        <f ca="1">AL65</f>
        <v>#NAME?</v>
      </c>
      <c r="AM77" s="471"/>
      <c r="AN77" s="470" t="e">
        <f ca="1">AN65</f>
        <v>#NAME?</v>
      </c>
      <c r="AO77" s="471"/>
      <c r="AP77" s="470" t="e">
        <f ca="1">AP65</f>
        <v>#NAME?</v>
      </c>
      <c r="AQ77" s="471"/>
      <c r="AR77" s="470" t="e">
        <f ca="1">AR65</f>
        <v>#NAME?</v>
      </c>
      <c r="AS77" s="471"/>
      <c r="AT77" s="470" t="e">
        <f ca="1">AT65</f>
        <v>#NAME?</v>
      </c>
      <c r="AU77" s="471"/>
      <c r="AV77" s="470" t="e">
        <f ca="1">AV65</f>
        <v>#NAME?</v>
      </c>
      <c r="AW77" s="471"/>
      <c r="AX77" s="470" t="e">
        <f ca="1">AX65</f>
        <v>#NAME?</v>
      </c>
      <c r="AY77" s="471"/>
      <c r="AZ77" s="470" t="e">
        <f ca="1">AZ$8</f>
        <v>#NAME?</v>
      </c>
      <c r="BA77" s="471"/>
      <c r="BB77" s="470" t="e">
        <f ca="1">BB$8</f>
        <v>#NAME?</v>
      </c>
      <c r="BC77" s="471"/>
      <c r="BD77" s="470" t="e">
        <f ca="1">BD$8</f>
        <v>#NAME?</v>
      </c>
      <c r="BE77" s="471"/>
      <c r="BF77" s="470" t="e">
        <f ca="1">BF$8</f>
        <v>#NAME?</v>
      </c>
      <c r="BG77" s="471"/>
      <c r="BH77" s="470" t="e">
        <f ca="1">BH$8</f>
        <v>#NAME?</v>
      </c>
      <c r="BI77" s="471"/>
      <c r="BJ77" s="470" t="e">
        <f ca="1">BJ$8</f>
        <v>#NAME?</v>
      </c>
      <c r="BK77" s="471"/>
      <c r="BL77" s="470" t="e">
        <f ca="1">BL$8</f>
        <v>#NAME?</v>
      </c>
      <c r="BM77" s="471"/>
      <c r="BN77" s="470" t="e">
        <f ca="1">BN$8</f>
        <v>#NAME?</v>
      </c>
      <c r="BO77" s="471"/>
      <c r="BP77" s="470" t="e">
        <f ca="1">BP$8</f>
        <v>#NAME?</v>
      </c>
      <c r="BQ77" s="471"/>
      <c r="BR77" s="470" t="e">
        <f ca="1">BR$8</f>
        <v>#NAME?</v>
      </c>
      <c r="BS77" s="471"/>
      <c r="BT77" s="470" t="e">
        <f ca="1">BT$8</f>
        <v>#NAME?</v>
      </c>
      <c r="BU77" s="471"/>
    </row>
    <row r="78" spans="1:73" x14ac:dyDescent="0.2">
      <c r="A78" s="481"/>
      <c r="B78" s="379" t="s">
        <v>269</v>
      </c>
      <c r="C78" s="379" t="s">
        <v>270</v>
      </c>
      <c r="D78" s="379" t="s">
        <v>269</v>
      </c>
      <c r="E78" s="379" t="s">
        <v>270</v>
      </c>
      <c r="F78" s="379" t="s">
        <v>269</v>
      </c>
      <c r="G78" s="379" t="s">
        <v>270</v>
      </c>
      <c r="H78" s="379" t="s">
        <v>269</v>
      </c>
      <c r="I78" s="379" t="s">
        <v>270</v>
      </c>
      <c r="J78" s="379" t="s">
        <v>269</v>
      </c>
      <c r="K78" s="379" t="s">
        <v>270</v>
      </c>
      <c r="L78" s="379" t="s">
        <v>269</v>
      </c>
      <c r="M78" s="379" t="s">
        <v>270</v>
      </c>
      <c r="N78" s="379" t="s">
        <v>269</v>
      </c>
      <c r="O78" s="379" t="s">
        <v>270</v>
      </c>
      <c r="P78" s="379" t="s">
        <v>269</v>
      </c>
      <c r="Q78" s="379" t="s">
        <v>270</v>
      </c>
      <c r="R78" s="379" t="s">
        <v>269</v>
      </c>
      <c r="S78" s="379" t="s">
        <v>270</v>
      </c>
      <c r="T78" s="379" t="s">
        <v>269</v>
      </c>
      <c r="U78" s="379" t="s">
        <v>270</v>
      </c>
      <c r="V78" s="379" t="s">
        <v>269</v>
      </c>
      <c r="W78" s="379" t="s">
        <v>270</v>
      </c>
      <c r="X78" s="379" t="s">
        <v>269</v>
      </c>
      <c r="Y78" s="379" t="s">
        <v>270</v>
      </c>
      <c r="Z78" s="379" t="s">
        <v>269</v>
      </c>
      <c r="AA78" s="379" t="s">
        <v>270</v>
      </c>
      <c r="AB78" s="379" t="s">
        <v>269</v>
      </c>
      <c r="AC78" s="379" t="s">
        <v>270</v>
      </c>
      <c r="AD78" s="379" t="s">
        <v>269</v>
      </c>
      <c r="AE78" s="379" t="s">
        <v>270</v>
      </c>
      <c r="AF78" s="379" t="s">
        <v>269</v>
      </c>
      <c r="AG78" s="379" t="s">
        <v>270</v>
      </c>
      <c r="AH78" s="379" t="s">
        <v>269</v>
      </c>
      <c r="AI78" s="379" t="s">
        <v>270</v>
      </c>
      <c r="AJ78" s="379" t="s">
        <v>269</v>
      </c>
      <c r="AK78" s="379" t="s">
        <v>270</v>
      </c>
      <c r="AL78" s="379" t="s">
        <v>269</v>
      </c>
      <c r="AM78" s="379" t="s">
        <v>270</v>
      </c>
      <c r="AN78" s="379" t="s">
        <v>269</v>
      </c>
      <c r="AO78" s="379" t="s">
        <v>270</v>
      </c>
      <c r="AP78" s="379" t="s">
        <v>269</v>
      </c>
      <c r="AQ78" s="379" t="s">
        <v>270</v>
      </c>
      <c r="AR78" s="379" t="s">
        <v>269</v>
      </c>
      <c r="AS78" s="379" t="s">
        <v>270</v>
      </c>
      <c r="AT78" s="379" t="s">
        <v>269</v>
      </c>
      <c r="AU78" s="379" t="s">
        <v>270</v>
      </c>
      <c r="AV78" s="379" t="s">
        <v>269</v>
      </c>
      <c r="AW78" s="379" t="s">
        <v>270</v>
      </c>
      <c r="AX78" s="379" t="s">
        <v>269</v>
      </c>
      <c r="AY78" s="379" t="s">
        <v>270</v>
      </c>
      <c r="AZ78" s="379" t="s">
        <v>269</v>
      </c>
      <c r="BA78" s="379" t="s">
        <v>270</v>
      </c>
      <c r="BB78" s="379" t="s">
        <v>269</v>
      </c>
      <c r="BC78" s="379" t="s">
        <v>270</v>
      </c>
      <c r="BD78" s="379" t="s">
        <v>269</v>
      </c>
      <c r="BE78" s="379" t="s">
        <v>270</v>
      </c>
      <c r="BF78" s="379" t="s">
        <v>269</v>
      </c>
      <c r="BG78" s="379" t="s">
        <v>270</v>
      </c>
      <c r="BH78" s="379" t="s">
        <v>269</v>
      </c>
      <c r="BI78" s="379" t="s">
        <v>270</v>
      </c>
      <c r="BJ78" s="379" t="s">
        <v>269</v>
      </c>
      <c r="BK78" s="379" t="s">
        <v>270</v>
      </c>
      <c r="BL78" s="379" t="s">
        <v>269</v>
      </c>
      <c r="BM78" s="379" t="s">
        <v>270</v>
      </c>
      <c r="BN78" s="379" t="s">
        <v>269</v>
      </c>
      <c r="BO78" s="379" t="s">
        <v>270</v>
      </c>
      <c r="BP78" s="379" t="s">
        <v>269</v>
      </c>
      <c r="BQ78" s="379" t="s">
        <v>270</v>
      </c>
      <c r="BR78" s="379" t="s">
        <v>269</v>
      </c>
      <c r="BS78" s="379" t="s">
        <v>270</v>
      </c>
      <c r="BT78" s="379" t="s">
        <v>269</v>
      </c>
      <c r="BU78" s="379" t="s">
        <v>270</v>
      </c>
    </row>
    <row r="79" spans="1:73" s="382" customFormat="1" x14ac:dyDescent="0.2">
      <c r="A79" s="380" t="s">
        <v>271</v>
      </c>
      <c r="B79" s="381">
        <v>0</v>
      </c>
      <c r="C79" s="381">
        <v>4.3E-3</v>
      </c>
      <c r="D79" s="381">
        <v>0</v>
      </c>
      <c r="E79" s="381">
        <v>4.3E-3</v>
      </c>
      <c r="F79" s="381">
        <v>0</v>
      </c>
      <c r="G79" s="381">
        <v>0</v>
      </c>
      <c r="H79" s="381" t="s">
        <v>56</v>
      </c>
      <c r="I79" s="381">
        <v>0</v>
      </c>
      <c r="J79" s="381" t="s">
        <v>56</v>
      </c>
      <c r="K79" s="381">
        <v>0</v>
      </c>
      <c r="L79" s="381">
        <v>0</v>
      </c>
      <c r="M79" s="381">
        <v>0</v>
      </c>
      <c r="N79" s="381" t="s">
        <v>56</v>
      </c>
      <c r="O79" s="381">
        <v>0</v>
      </c>
      <c r="P79" s="381" t="s">
        <v>56</v>
      </c>
      <c r="Q79" s="381">
        <v>0</v>
      </c>
      <c r="R79" s="381" t="s">
        <v>56</v>
      </c>
      <c r="S79" s="381">
        <v>0</v>
      </c>
      <c r="T79" s="381" t="s">
        <v>56</v>
      </c>
      <c r="U79" s="381">
        <v>0</v>
      </c>
      <c r="V79" s="381" t="s">
        <v>56</v>
      </c>
      <c r="W79" s="381">
        <v>0</v>
      </c>
      <c r="X79" s="381" t="s">
        <v>227</v>
      </c>
      <c r="Y79" s="381">
        <v>0</v>
      </c>
      <c r="Z79" s="381" t="s">
        <v>56</v>
      </c>
      <c r="AA79" s="381">
        <v>0</v>
      </c>
      <c r="AB79" s="381" t="s">
        <v>56</v>
      </c>
      <c r="AC79" s="381">
        <v>0</v>
      </c>
      <c r="AD79" s="381" t="s">
        <v>56</v>
      </c>
      <c r="AE79" s="381">
        <v>0</v>
      </c>
      <c r="AF79" s="381" t="s">
        <v>56</v>
      </c>
      <c r="AG79" s="381">
        <v>0</v>
      </c>
      <c r="AH79" s="381" t="s">
        <v>56</v>
      </c>
      <c r="AI79" s="381">
        <v>0</v>
      </c>
      <c r="AJ79" s="381" t="s">
        <v>56</v>
      </c>
      <c r="AK79" s="381">
        <v>0</v>
      </c>
      <c r="AL79" s="381" t="s">
        <v>56</v>
      </c>
      <c r="AM79" s="381">
        <v>0</v>
      </c>
      <c r="AN79" s="381" t="s">
        <v>56</v>
      </c>
      <c r="AO79" s="381">
        <v>0</v>
      </c>
      <c r="AP79" s="381"/>
      <c r="AQ79" s="381">
        <v>2E-3</v>
      </c>
      <c r="AR79" s="381" t="s">
        <v>56</v>
      </c>
      <c r="AS79" s="381">
        <v>0</v>
      </c>
      <c r="AT79" s="381" t="s">
        <v>56</v>
      </c>
      <c r="AU79" s="381">
        <v>1.1999999999999999E-3</v>
      </c>
      <c r="AV79" s="381" t="s">
        <v>56</v>
      </c>
      <c r="AW79" s="381">
        <v>0</v>
      </c>
      <c r="AX79" s="381" t="s">
        <v>56</v>
      </c>
      <c r="AY79" s="381">
        <v>5.0000000000000001E-4</v>
      </c>
      <c r="AZ79" s="381" t="s">
        <v>56</v>
      </c>
      <c r="BA79" s="381">
        <v>3.5000000000000001E-3</v>
      </c>
      <c r="BB79" s="381" t="s">
        <v>56</v>
      </c>
      <c r="BC79" s="381">
        <v>4.4999999999999997E-3</v>
      </c>
      <c r="BD79" s="381" t="s">
        <v>272</v>
      </c>
      <c r="BE79" s="381">
        <v>5.0000000000000001E-4</v>
      </c>
      <c r="BF79" s="381" t="s">
        <v>56</v>
      </c>
      <c r="BG79" s="381">
        <v>8.9999999999999998E-4</v>
      </c>
      <c r="BH79" s="381" t="s">
        <v>56</v>
      </c>
      <c r="BI79" s="381">
        <v>1.4E-3</v>
      </c>
      <c r="BJ79" s="381" t="s">
        <v>56</v>
      </c>
      <c r="BK79" s="381">
        <v>1E-3</v>
      </c>
      <c r="BL79" s="381" t="s">
        <v>56</v>
      </c>
      <c r="BM79" s="381">
        <v>1.8E-3</v>
      </c>
      <c r="BN79" s="381" t="s">
        <v>273</v>
      </c>
      <c r="BO79" s="381">
        <v>0</v>
      </c>
      <c r="BP79" s="381" t="s">
        <v>56</v>
      </c>
      <c r="BQ79" s="381">
        <v>4.0000000000000002E-4</v>
      </c>
      <c r="BR79" s="381" t="s">
        <v>56</v>
      </c>
      <c r="BS79" s="381">
        <v>0</v>
      </c>
      <c r="BT79" s="381"/>
      <c r="BU79" s="381"/>
    </row>
    <row r="80" spans="1:73" s="382" customFormat="1" x14ac:dyDescent="0.2">
      <c r="A80" s="380" t="s">
        <v>274</v>
      </c>
      <c r="B80" s="381">
        <v>0</v>
      </c>
      <c r="C80" s="381">
        <v>0</v>
      </c>
      <c r="D80" s="381">
        <v>0</v>
      </c>
      <c r="E80" s="381">
        <v>0</v>
      </c>
      <c r="F80" s="381">
        <v>0</v>
      </c>
      <c r="G80" s="381">
        <v>0</v>
      </c>
      <c r="H80" s="381" t="s">
        <v>56</v>
      </c>
      <c r="I80" s="381" t="s">
        <v>56</v>
      </c>
      <c r="J80" s="381" t="s">
        <v>56</v>
      </c>
      <c r="K80" s="381" t="s">
        <v>56</v>
      </c>
      <c r="L80" s="381">
        <v>0</v>
      </c>
      <c r="M80" s="381">
        <v>0</v>
      </c>
      <c r="N80" s="381" t="s">
        <v>56</v>
      </c>
      <c r="O80" s="381">
        <v>0</v>
      </c>
      <c r="P80" s="381" t="s">
        <v>56</v>
      </c>
      <c r="Q80" s="381">
        <v>0</v>
      </c>
      <c r="R80" s="381" t="s">
        <v>56</v>
      </c>
      <c r="S80" s="381">
        <v>0</v>
      </c>
      <c r="T80" s="381" t="s">
        <v>56</v>
      </c>
      <c r="U80" s="381">
        <v>0</v>
      </c>
      <c r="V80" s="381" t="s">
        <v>56</v>
      </c>
      <c r="W80" s="381">
        <v>0</v>
      </c>
      <c r="X80" s="381" t="s">
        <v>227</v>
      </c>
      <c r="Y80" s="381">
        <v>0</v>
      </c>
      <c r="Z80" s="381" t="s">
        <v>56</v>
      </c>
      <c r="AA80" s="381">
        <v>0</v>
      </c>
      <c r="AB80" s="381" t="s">
        <v>56</v>
      </c>
      <c r="AC80" s="381">
        <v>0</v>
      </c>
      <c r="AD80" s="381" t="s">
        <v>56</v>
      </c>
      <c r="AE80" s="381">
        <v>0</v>
      </c>
      <c r="AF80" s="381" t="s">
        <v>56</v>
      </c>
      <c r="AG80" s="381">
        <v>0</v>
      </c>
      <c r="AH80" s="381" t="s">
        <v>56</v>
      </c>
      <c r="AI80" s="381">
        <v>0</v>
      </c>
      <c r="AJ80" s="381" t="s">
        <v>56</v>
      </c>
      <c r="AK80" s="381">
        <v>0</v>
      </c>
      <c r="AL80" s="381" t="s">
        <v>56</v>
      </c>
      <c r="AM80" s="381">
        <v>0</v>
      </c>
      <c r="AN80" s="381" t="s">
        <v>56</v>
      </c>
      <c r="AO80" s="381">
        <v>0</v>
      </c>
      <c r="AP80" s="381"/>
      <c r="AQ80" s="381">
        <v>0</v>
      </c>
      <c r="AR80" s="381" t="s">
        <v>56</v>
      </c>
      <c r="AS80" s="381">
        <v>1E-4</v>
      </c>
      <c r="AT80" s="381" t="s">
        <v>56</v>
      </c>
      <c r="AU80" s="381">
        <v>0</v>
      </c>
      <c r="AV80" s="381" t="s">
        <v>56</v>
      </c>
      <c r="AW80" s="381">
        <v>0</v>
      </c>
      <c r="AX80" s="381" t="s">
        <v>56</v>
      </c>
      <c r="AY80" s="381">
        <v>0</v>
      </c>
      <c r="AZ80" s="381" t="s">
        <v>56</v>
      </c>
      <c r="BA80" s="381">
        <v>0</v>
      </c>
      <c r="BB80" s="381" t="s">
        <v>56</v>
      </c>
      <c r="BC80" s="381">
        <v>0</v>
      </c>
      <c r="BD80" s="381" t="s">
        <v>272</v>
      </c>
      <c r="BE80" s="381">
        <v>0</v>
      </c>
      <c r="BF80" s="381" t="s">
        <v>56</v>
      </c>
      <c r="BG80" s="381">
        <v>1E-4</v>
      </c>
      <c r="BH80" s="381" t="s">
        <v>56</v>
      </c>
      <c r="BI80" s="381">
        <v>0</v>
      </c>
      <c r="BJ80" s="381" t="s">
        <v>56</v>
      </c>
      <c r="BK80" s="381">
        <v>0</v>
      </c>
      <c r="BL80" s="381" t="s">
        <v>56</v>
      </c>
      <c r="BM80" s="381">
        <v>0</v>
      </c>
      <c r="BN80" s="381" t="s">
        <v>273</v>
      </c>
      <c r="BO80" s="381">
        <v>0</v>
      </c>
      <c r="BP80" s="381" t="s">
        <v>56</v>
      </c>
      <c r="BQ80" s="381">
        <v>0</v>
      </c>
      <c r="BR80" s="381" t="s">
        <v>56</v>
      </c>
      <c r="BS80" s="381">
        <v>0</v>
      </c>
      <c r="BT80" s="381"/>
      <c r="BU80" s="381"/>
    </row>
    <row r="81" spans="1:73" s="382" customFormat="1" x14ac:dyDescent="0.2">
      <c r="A81" s="380" t="s">
        <v>275</v>
      </c>
      <c r="B81" s="381">
        <v>0</v>
      </c>
      <c r="C81" s="381">
        <v>1.5800000000000002E-2</v>
      </c>
      <c r="D81" s="381">
        <v>0</v>
      </c>
      <c r="E81" s="381">
        <v>1.5800000000000002E-2</v>
      </c>
      <c r="F81" s="381">
        <v>0</v>
      </c>
      <c r="G81" s="381">
        <v>2.9999999999999997E-4</v>
      </c>
      <c r="H81" s="381" t="s">
        <v>56</v>
      </c>
      <c r="I81" s="381">
        <v>1.2E-2</v>
      </c>
      <c r="J81" s="381" t="s">
        <v>56</v>
      </c>
      <c r="K81" s="381">
        <v>1.6199999999999999E-2</v>
      </c>
      <c r="L81" s="381">
        <v>0</v>
      </c>
      <c r="M81" s="381">
        <v>6.8999999999999999E-3</v>
      </c>
      <c r="N81" s="381" t="s">
        <v>56</v>
      </c>
      <c r="O81" s="381">
        <v>2.7000000000000001E-3</v>
      </c>
      <c r="P81" s="381" t="s">
        <v>56</v>
      </c>
      <c r="Q81" s="381">
        <v>0</v>
      </c>
      <c r="R81" s="381" t="s">
        <v>56</v>
      </c>
      <c r="S81" s="381">
        <v>4.3E-3</v>
      </c>
      <c r="T81" s="381" t="s">
        <v>56</v>
      </c>
      <c r="U81" s="381">
        <v>3.3E-3</v>
      </c>
      <c r="V81" s="381" t="s">
        <v>56</v>
      </c>
      <c r="W81" s="381">
        <v>4.7999999999999996E-3</v>
      </c>
      <c r="X81" s="381" t="s">
        <v>227</v>
      </c>
      <c r="Y81" s="381">
        <v>2.8E-3</v>
      </c>
      <c r="Z81" s="381" t="s">
        <v>56</v>
      </c>
      <c r="AA81" s="381">
        <v>0.55000000000000004</v>
      </c>
      <c r="AB81" s="381" t="s">
        <v>56</v>
      </c>
      <c r="AC81" s="381">
        <v>8.0000000000000004E-4</v>
      </c>
      <c r="AD81" s="381" t="s">
        <v>56</v>
      </c>
      <c r="AE81" s="381">
        <v>4.4000000000000003E-3</v>
      </c>
      <c r="AF81" s="381" t="s">
        <v>56</v>
      </c>
      <c r="AG81" s="381">
        <v>4.1000000000000003E-3</v>
      </c>
      <c r="AH81" s="381" t="s">
        <v>56</v>
      </c>
      <c r="AI81" s="381">
        <v>3.2000000000000002E-3</v>
      </c>
      <c r="AJ81" s="381" t="s">
        <v>56</v>
      </c>
      <c r="AK81" s="381">
        <v>2.2000000000000001E-3</v>
      </c>
      <c r="AL81" s="381" t="s">
        <v>56</v>
      </c>
      <c r="AM81" s="381">
        <v>7.4000000000000003E-3</v>
      </c>
      <c r="AN81" s="381" t="s">
        <v>56</v>
      </c>
      <c r="AO81" s="381">
        <v>3.0000000000000001E-3</v>
      </c>
      <c r="AP81" s="381"/>
      <c r="AQ81" s="381">
        <v>6.0000000000000001E-3</v>
      </c>
      <c r="AR81" s="381" t="s">
        <v>56</v>
      </c>
      <c r="AS81" s="381">
        <v>5.1999999999999998E-3</v>
      </c>
      <c r="AT81" s="381" t="s">
        <v>56</v>
      </c>
      <c r="AU81" s="381">
        <v>4.0000000000000001E-3</v>
      </c>
      <c r="AV81" s="381" t="s">
        <v>56</v>
      </c>
      <c r="AW81" s="381">
        <v>3.2000000000000002E-3</v>
      </c>
      <c r="AX81" s="381" t="s">
        <v>56</v>
      </c>
      <c r="AY81" s="381">
        <v>5.4000000000000003E-3</v>
      </c>
      <c r="AZ81" s="381" t="s">
        <v>56</v>
      </c>
      <c r="BA81" s="381">
        <v>2.7000000000000001E-3</v>
      </c>
      <c r="BB81" s="381" t="s">
        <v>56</v>
      </c>
      <c r="BC81" s="381">
        <v>1.6999999999999999E-3</v>
      </c>
      <c r="BD81" s="381" t="s">
        <v>272</v>
      </c>
      <c r="BE81" s="381">
        <v>3.3999999999999998E-3</v>
      </c>
      <c r="BF81" s="381" t="s">
        <v>56</v>
      </c>
      <c r="BG81" s="381">
        <v>1.6999999999999999E-3</v>
      </c>
      <c r="BH81" s="381" t="s">
        <v>56</v>
      </c>
      <c r="BI81" s="381">
        <v>3.5000000000000001E-3</v>
      </c>
      <c r="BJ81" s="381" t="s">
        <v>56</v>
      </c>
      <c r="BK81" s="381">
        <v>4.0000000000000001E-3</v>
      </c>
      <c r="BL81" s="381" t="s">
        <v>56</v>
      </c>
      <c r="BM81" s="381">
        <v>1.1999999999999999E-3</v>
      </c>
      <c r="BN81" s="381" t="s">
        <v>273</v>
      </c>
      <c r="BO81" s="381">
        <v>0</v>
      </c>
      <c r="BP81" s="381" t="s">
        <v>56</v>
      </c>
      <c r="BQ81" s="381">
        <v>2.2000000000000001E-3</v>
      </c>
      <c r="BR81" s="381" t="s">
        <v>56</v>
      </c>
      <c r="BS81" s="381">
        <v>5.0000000000000001E-3</v>
      </c>
      <c r="BT81" s="381"/>
      <c r="BU81" s="381"/>
    </row>
    <row r="82" spans="1:73" s="382" customFormat="1" x14ac:dyDescent="0.2">
      <c r="A82" s="380" t="s">
        <v>276</v>
      </c>
      <c r="B82" s="381">
        <v>0</v>
      </c>
      <c r="C82" s="381">
        <v>0</v>
      </c>
      <c r="D82" s="381">
        <v>0</v>
      </c>
      <c r="E82" s="381">
        <v>0</v>
      </c>
      <c r="F82" s="381">
        <v>0</v>
      </c>
      <c r="G82" s="381">
        <v>1E-4</v>
      </c>
      <c r="H82" s="381" t="s">
        <v>56</v>
      </c>
      <c r="I82" s="381">
        <v>4.8999999999999998E-3</v>
      </c>
      <c r="J82" s="381" t="s">
        <v>56</v>
      </c>
      <c r="K82" s="381">
        <v>1E-3</v>
      </c>
      <c r="L82" s="381">
        <v>0</v>
      </c>
      <c r="M82" s="381">
        <v>4.0000000000000001E-3</v>
      </c>
      <c r="N82" s="381" t="s">
        <v>56</v>
      </c>
      <c r="O82" s="381">
        <v>2E-3</v>
      </c>
      <c r="P82" s="381" t="s">
        <v>56</v>
      </c>
      <c r="Q82" s="381">
        <v>0</v>
      </c>
      <c r="R82" s="381" t="s">
        <v>56</v>
      </c>
      <c r="S82" s="381">
        <v>4.0000000000000002E-4</v>
      </c>
      <c r="T82" s="381" t="s">
        <v>56</v>
      </c>
      <c r="U82" s="381">
        <v>0</v>
      </c>
      <c r="V82" s="381" t="s">
        <v>56</v>
      </c>
      <c r="W82" s="381">
        <v>8.0000000000000004E-4</v>
      </c>
      <c r="X82" s="381" t="s">
        <v>227</v>
      </c>
      <c r="Y82" s="381">
        <v>2.9999999999999997E-4</v>
      </c>
      <c r="Z82" s="381" t="s">
        <v>56</v>
      </c>
      <c r="AA82" s="381">
        <v>0.11</v>
      </c>
      <c r="AB82" s="381" t="s">
        <v>56</v>
      </c>
      <c r="AC82" s="381">
        <v>1.1000000000000001E-3</v>
      </c>
      <c r="AD82" s="381" t="s">
        <v>56</v>
      </c>
      <c r="AE82" s="381">
        <v>1.2999999999999999E-3</v>
      </c>
      <c r="AF82" s="381" t="s">
        <v>56</v>
      </c>
      <c r="AG82" s="381">
        <v>6.9999999999999999E-4</v>
      </c>
      <c r="AH82" s="381" t="s">
        <v>56</v>
      </c>
      <c r="AI82" s="381">
        <v>2.0000000000000001E-4</v>
      </c>
      <c r="AJ82" s="381" t="s">
        <v>56</v>
      </c>
      <c r="AK82" s="381">
        <v>1E-4</v>
      </c>
      <c r="AL82" s="381" t="s">
        <v>56</v>
      </c>
      <c r="AM82" s="381">
        <v>1E-4</v>
      </c>
      <c r="AN82" s="381" t="s">
        <v>56</v>
      </c>
      <c r="AO82" s="381">
        <v>0</v>
      </c>
      <c r="AP82" s="381"/>
      <c r="AQ82" s="381">
        <v>5.0000000000000001E-4</v>
      </c>
      <c r="AR82" s="381" t="s">
        <v>56</v>
      </c>
      <c r="AS82" s="381">
        <v>0</v>
      </c>
      <c r="AT82" s="381" t="s">
        <v>56</v>
      </c>
      <c r="AU82" s="381">
        <v>2.9999999999999997E-4</v>
      </c>
      <c r="AV82" s="381" t="s">
        <v>56</v>
      </c>
      <c r="AW82" s="381">
        <v>0</v>
      </c>
      <c r="AX82" s="381" t="s">
        <v>56</v>
      </c>
      <c r="AY82" s="381">
        <v>0</v>
      </c>
      <c r="AZ82" s="381" t="s">
        <v>56</v>
      </c>
      <c r="BA82" s="381">
        <v>6.9999999999999999E-4</v>
      </c>
      <c r="BB82" s="381" t="s">
        <v>56</v>
      </c>
      <c r="BC82" s="381">
        <v>2E-3</v>
      </c>
      <c r="BD82" s="381" t="s">
        <v>272</v>
      </c>
      <c r="BE82" s="381">
        <v>1.1000000000000001E-3</v>
      </c>
      <c r="BF82" s="381" t="s">
        <v>56</v>
      </c>
      <c r="BG82" s="381">
        <v>0</v>
      </c>
      <c r="BH82" s="381" t="s">
        <v>56</v>
      </c>
      <c r="BI82" s="381">
        <v>0</v>
      </c>
      <c r="BJ82" s="381" t="s">
        <v>56</v>
      </c>
      <c r="BK82" s="381">
        <v>0</v>
      </c>
      <c r="BL82" s="381" t="s">
        <v>56</v>
      </c>
      <c r="BM82" s="381">
        <v>5.0000000000000001E-4</v>
      </c>
      <c r="BN82" s="381" t="s">
        <v>273</v>
      </c>
      <c r="BO82" s="381">
        <v>0</v>
      </c>
      <c r="BP82" s="381" t="s">
        <v>56</v>
      </c>
      <c r="BQ82" s="381">
        <v>0</v>
      </c>
      <c r="BR82" s="381" t="s">
        <v>56</v>
      </c>
      <c r="BS82" s="381">
        <v>0</v>
      </c>
      <c r="BT82" s="381"/>
      <c r="BU82" s="381"/>
    </row>
    <row r="83" spans="1:73" s="382" customFormat="1" x14ac:dyDescent="0.2">
      <c r="A83" s="380" t="s">
        <v>277</v>
      </c>
      <c r="B83" s="381">
        <v>0</v>
      </c>
      <c r="C83" s="381">
        <v>0</v>
      </c>
      <c r="D83" s="381">
        <v>0</v>
      </c>
      <c r="E83" s="381">
        <v>0</v>
      </c>
      <c r="F83" s="381">
        <v>0</v>
      </c>
      <c r="G83" s="381">
        <v>0</v>
      </c>
      <c r="H83" s="381" t="s">
        <v>56</v>
      </c>
      <c r="I83" s="381" t="s">
        <v>56</v>
      </c>
      <c r="J83" s="381" t="s">
        <v>56</v>
      </c>
      <c r="K83" s="381" t="s">
        <v>56</v>
      </c>
      <c r="L83" s="381">
        <v>0</v>
      </c>
      <c r="M83" s="381">
        <v>0</v>
      </c>
      <c r="N83" s="381" t="s">
        <v>56</v>
      </c>
      <c r="O83" s="381">
        <v>0</v>
      </c>
      <c r="P83" s="381" t="s">
        <v>56</v>
      </c>
      <c r="Q83" s="381">
        <v>0</v>
      </c>
      <c r="R83" s="381" t="s">
        <v>56</v>
      </c>
      <c r="S83" s="381">
        <v>0</v>
      </c>
      <c r="T83" s="381" t="s">
        <v>56</v>
      </c>
      <c r="U83" s="381">
        <v>0</v>
      </c>
      <c r="V83" s="381" t="s">
        <v>56</v>
      </c>
      <c r="W83" s="381" t="s">
        <v>56</v>
      </c>
      <c r="X83" s="381" t="s">
        <v>227</v>
      </c>
      <c r="Y83" s="381">
        <v>0</v>
      </c>
      <c r="Z83" s="381" t="s">
        <v>56</v>
      </c>
      <c r="AA83" s="381" t="s">
        <v>56</v>
      </c>
      <c r="AB83" s="381" t="s">
        <v>56</v>
      </c>
      <c r="AC83" s="381">
        <v>0</v>
      </c>
      <c r="AD83" s="381" t="s">
        <v>56</v>
      </c>
      <c r="AE83" s="381">
        <v>0</v>
      </c>
      <c r="AF83" s="381" t="s">
        <v>56</v>
      </c>
      <c r="AG83" s="381">
        <v>0</v>
      </c>
      <c r="AH83" s="381" t="s">
        <v>56</v>
      </c>
      <c r="AI83" s="381" t="s">
        <v>56</v>
      </c>
      <c r="AJ83" s="381" t="s">
        <v>56</v>
      </c>
      <c r="AK83" s="381" t="s">
        <v>56</v>
      </c>
      <c r="AL83" s="381" t="s">
        <v>56</v>
      </c>
      <c r="AM83" s="381" t="s">
        <v>56</v>
      </c>
      <c r="AN83" s="381" t="s">
        <v>56</v>
      </c>
      <c r="AO83" s="381" t="s">
        <v>56</v>
      </c>
      <c r="AP83" s="381"/>
      <c r="AQ83" s="381">
        <v>0</v>
      </c>
      <c r="AR83" s="381" t="s">
        <v>56</v>
      </c>
      <c r="AS83" s="381">
        <v>0</v>
      </c>
      <c r="AT83" s="381" t="s">
        <v>56</v>
      </c>
      <c r="AU83" s="381">
        <v>0</v>
      </c>
      <c r="AV83" s="381" t="s">
        <v>56</v>
      </c>
      <c r="AW83" s="381">
        <v>2.9999999999999997E-4</v>
      </c>
      <c r="AX83" s="381" t="s">
        <v>56</v>
      </c>
      <c r="AY83" s="381">
        <v>2.0000000000000001E-4</v>
      </c>
      <c r="AZ83" s="381" t="s">
        <v>56</v>
      </c>
      <c r="BA83" s="381">
        <v>1.9E-3</v>
      </c>
      <c r="BB83" s="381" t="s">
        <v>56</v>
      </c>
      <c r="BC83" s="381">
        <v>0</v>
      </c>
      <c r="BD83" s="381" t="s">
        <v>272</v>
      </c>
      <c r="BE83" s="381">
        <v>6.9999999999999999E-4</v>
      </c>
      <c r="BF83" s="381" t="s">
        <v>56</v>
      </c>
      <c r="BG83" s="381">
        <v>5.9999999999999995E-4</v>
      </c>
      <c r="BH83" s="381" t="s">
        <v>56</v>
      </c>
      <c r="BI83" s="381">
        <v>2.0000000000000001E-4</v>
      </c>
      <c r="BJ83" s="381" t="s">
        <v>56</v>
      </c>
      <c r="BK83" s="381">
        <v>5.0000000000000001E-4</v>
      </c>
      <c r="BL83" s="381" t="s">
        <v>56</v>
      </c>
      <c r="BM83" s="381">
        <v>0</v>
      </c>
      <c r="BN83" s="381" t="s">
        <v>273</v>
      </c>
      <c r="BO83" s="381">
        <v>0</v>
      </c>
      <c r="BP83" s="381" t="s">
        <v>56</v>
      </c>
      <c r="BQ83" s="381">
        <v>0</v>
      </c>
      <c r="BR83" s="381" t="s">
        <v>56</v>
      </c>
      <c r="BS83" s="381">
        <v>0</v>
      </c>
      <c r="BT83" s="381"/>
      <c r="BU83" s="381"/>
    </row>
    <row r="84" spans="1:73" s="382" customFormat="1" x14ac:dyDescent="0.2">
      <c r="A84" s="380" t="s">
        <v>278</v>
      </c>
      <c r="B84" s="381">
        <v>0</v>
      </c>
      <c r="C84" s="381">
        <v>5.2499999999999998E-2</v>
      </c>
      <c r="D84" s="381">
        <v>0</v>
      </c>
      <c r="E84" s="381">
        <v>5.2499999999999998E-2</v>
      </c>
      <c r="F84" s="381">
        <v>0</v>
      </c>
      <c r="G84" s="381">
        <v>2.5000000000000001E-3</v>
      </c>
      <c r="H84" s="381" t="s">
        <v>56</v>
      </c>
      <c r="I84" s="381">
        <v>1.6E-2</v>
      </c>
      <c r="J84" s="381" t="s">
        <v>56</v>
      </c>
      <c r="K84" s="381">
        <v>3.9800000000000002E-2</v>
      </c>
      <c r="L84" s="381">
        <v>0</v>
      </c>
      <c r="M84" s="381">
        <v>4.1300000000000003E-2</v>
      </c>
      <c r="N84" s="381">
        <v>0</v>
      </c>
      <c r="O84" s="381">
        <v>2.81E-2</v>
      </c>
      <c r="P84" s="381">
        <v>0</v>
      </c>
      <c r="Q84" s="381">
        <v>1.7899999999999999E-2</v>
      </c>
      <c r="R84" s="381" t="s">
        <v>56</v>
      </c>
      <c r="S84" s="381">
        <v>1.3599999999999999E-2</v>
      </c>
      <c r="T84" s="381">
        <v>0</v>
      </c>
      <c r="U84" s="381">
        <v>9.9000000000000008E-3</v>
      </c>
      <c r="V84" s="381">
        <v>0</v>
      </c>
      <c r="W84" s="381">
        <v>1.7100000000000001E-2</v>
      </c>
      <c r="X84" s="381">
        <v>0</v>
      </c>
      <c r="Y84" s="381">
        <v>1.4999999999999999E-2</v>
      </c>
      <c r="Z84" s="381" t="s">
        <v>56</v>
      </c>
      <c r="AA84" s="381">
        <v>3.99</v>
      </c>
      <c r="AB84" s="381">
        <v>0</v>
      </c>
      <c r="AC84" s="381">
        <v>1.03E-2</v>
      </c>
      <c r="AD84" s="381">
        <v>0</v>
      </c>
      <c r="AE84" s="381">
        <v>9.4999999999999998E-3</v>
      </c>
      <c r="AF84" s="381">
        <v>0</v>
      </c>
      <c r="AG84" s="381">
        <v>1.5299999999999999E-2</v>
      </c>
      <c r="AH84" s="381">
        <v>0</v>
      </c>
      <c r="AI84" s="381">
        <v>5.4999999999999997E-3</v>
      </c>
      <c r="AJ84" s="381">
        <v>0</v>
      </c>
      <c r="AK84" s="381">
        <v>3.7000000000000002E-3</v>
      </c>
      <c r="AL84" s="381">
        <v>0</v>
      </c>
      <c r="AM84" s="381">
        <v>1.01E-2</v>
      </c>
      <c r="AN84" s="381">
        <v>0</v>
      </c>
      <c r="AO84" s="381">
        <v>0.01</v>
      </c>
      <c r="AP84" s="381"/>
      <c r="AQ84" s="381">
        <v>0</v>
      </c>
      <c r="AR84" s="381" t="s">
        <v>56</v>
      </c>
      <c r="AS84" s="381">
        <v>0</v>
      </c>
      <c r="AT84" s="381" t="s">
        <v>56</v>
      </c>
      <c r="AU84" s="381">
        <v>0</v>
      </c>
      <c r="AV84" s="381" t="s">
        <v>56</v>
      </c>
      <c r="AW84" s="381">
        <v>0</v>
      </c>
      <c r="AX84" s="381" t="s">
        <v>56</v>
      </c>
      <c r="AY84" s="381">
        <v>0</v>
      </c>
      <c r="AZ84" s="381" t="s">
        <v>56</v>
      </c>
      <c r="BA84" s="381">
        <v>0</v>
      </c>
      <c r="BB84" s="381" t="s">
        <v>56</v>
      </c>
      <c r="BC84" s="381">
        <v>1E-4</v>
      </c>
      <c r="BD84" s="381" t="s">
        <v>272</v>
      </c>
      <c r="BE84" s="381">
        <v>0</v>
      </c>
      <c r="BF84" s="381" t="s">
        <v>56</v>
      </c>
      <c r="BG84" s="381">
        <v>0</v>
      </c>
      <c r="BH84" s="381" t="s">
        <v>56</v>
      </c>
      <c r="BI84" s="381">
        <v>0</v>
      </c>
      <c r="BJ84" s="381" t="s">
        <v>56</v>
      </c>
      <c r="BK84" s="381">
        <v>0</v>
      </c>
      <c r="BL84" s="381" t="s">
        <v>56</v>
      </c>
      <c r="BM84" s="381">
        <v>0</v>
      </c>
      <c r="BN84" s="381" t="s">
        <v>273</v>
      </c>
      <c r="BO84" s="381">
        <v>0</v>
      </c>
      <c r="BP84" s="381" t="s">
        <v>56</v>
      </c>
      <c r="BQ84" s="381">
        <v>0</v>
      </c>
      <c r="BR84" s="381" t="s">
        <v>56</v>
      </c>
      <c r="BS84" s="381">
        <v>0</v>
      </c>
      <c r="BT84" s="381"/>
      <c r="BU84" s="381"/>
    </row>
    <row r="85" spans="1:73" s="382" customFormat="1" x14ac:dyDescent="0.2">
      <c r="A85" s="380" t="s">
        <v>279</v>
      </c>
      <c r="B85" s="381"/>
      <c r="C85" s="381"/>
      <c r="D85" s="381"/>
      <c r="E85" s="381"/>
      <c r="F85" s="381"/>
      <c r="G85" s="381"/>
      <c r="H85" s="381"/>
      <c r="I85" s="381"/>
      <c r="J85" s="381"/>
      <c r="K85" s="381"/>
      <c r="L85" s="381"/>
      <c r="M85" s="381"/>
      <c r="N85" s="381"/>
      <c r="O85" s="381"/>
      <c r="P85" s="381"/>
      <c r="Q85" s="381"/>
      <c r="R85" s="381"/>
      <c r="S85" s="381"/>
      <c r="T85" s="381"/>
      <c r="U85" s="381"/>
      <c r="V85" s="381"/>
      <c r="W85" s="381"/>
      <c r="X85" s="381"/>
      <c r="Y85" s="381"/>
      <c r="Z85" s="381"/>
      <c r="AA85" s="381"/>
      <c r="AB85" s="381"/>
      <c r="AC85" s="381"/>
      <c r="AD85" s="381"/>
      <c r="AE85" s="381"/>
      <c r="AF85" s="381"/>
      <c r="AG85" s="381"/>
      <c r="AH85" s="381"/>
      <c r="AI85" s="381"/>
      <c r="AJ85" s="381"/>
      <c r="AK85" s="381"/>
      <c r="AL85" s="381"/>
      <c r="AM85" s="381"/>
      <c r="AN85" s="381"/>
      <c r="AO85" s="381"/>
      <c r="AP85" s="381"/>
      <c r="AQ85" s="381">
        <v>4.0000000000000002E-4</v>
      </c>
      <c r="AR85" s="381" t="s">
        <v>56</v>
      </c>
      <c r="AS85" s="381">
        <v>0</v>
      </c>
      <c r="AT85" s="381" t="s">
        <v>56</v>
      </c>
      <c r="AU85" s="381">
        <v>1E-4</v>
      </c>
      <c r="AV85" s="381" t="s">
        <v>56</v>
      </c>
      <c r="AW85" s="381">
        <v>0</v>
      </c>
      <c r="AX85" s="381" t="s">
        <v>56</v>
      </c>
      <c r="AY85" s="381">
        <v>0</v>
      </c>
      <c r="AZ85" s="381" t="s">
        <v>56</v>
      </c>
      <c r="BA85" s="381">
        <v>0</v>
      </c>
      <c r="BB85" s="381" t="s">
        <v>56</v>
      </c>
      <c r="BC85" s="381">
        <v>0</v>
      </c>
      <c r="BD85" s="381" t="s">
        <v>272</v>
      </c>
      <c r="BE85" s="381">
        <v>0</v>
      </c>
      <c r="BF85" s="381" t="s">
        <v>56</v>
      </c>
      <c r="BG85" s="381">
        <v>0</v>
      </c>
      <c r="BH85" s="381" t="s">
        <v>56</v>
      </c>
      <c r="BI85" s="381">
        <v>0</v>
      </c>
      <c r="BJ85" s="381" t="s">
        <v>56</v>
      </c>
      <c r="BK85" s="381">
        <v>0</v>
      </c>
      <c r="BL85" s="381" t="s">
        <v>56</v>
      </c>
      <c r="BM85" s="381">
        <v>0</v>
      </c>
      <c r="BN85" s="381" t="s">
        <v>273</v>
      </c>
      <c r="BO85" s="381">
        <v>0</v>
      </c>
      <c r="BP85" s="381" t="s">
        <v>56</v>
      </c>
      <c r="BQ85" s="381">
        <v>0</v>
      </c>
      <c r="BR85" s="381" t="s">
        <v>56</v>
      </c>
      <c r="BS85" s="381">
        <v>0</v>
      </c>
      <c r="BT85" s="381"/>
      <c r="BU85" s="381"/>
    </row>
    <row r="86" spans="1:73" s="382" customFormat="1" x14ac:dyDescent="0.2">
      <c r="A86" s="380" t="s">
        <v>280</v>
      </c>
      <c r="B86" s="381"/>
      <c r="C86" s="381"/>
      <c r="D86" s="381"/>
      <c r="E86" s="381"/>
      <c r="F86" s="381"/>
      <c r="G86" s="381"/>
      <c r="H86" s="381"/>
      <c r="I86" s="381"/>
      <c r="J86" s="381"/>
      <c r="K86" s="381"/>
      <c r="L86" s="381"/>
      <c r="M86" s="381"/>
      <c r="N86" s="381"/>
      <c r="O86" s="381"/>
      <c r="P86" s="381"/>
      <c r="Q86" s="381"/>
      <c r="R86" s="381"/>
      <c r="S86" s="381"/>
      <c r="T86" s="381"/>
      <c r="U86" s="381"/>
      <c r="V86" s="381"/>
      <c r="W86" s="381"/>
      <c r="X86" s="381"/>
      <c r="Y86" s="381"/>
      <c r="Z86" s="381"/>
      <c r="AA86" s="381"/>
      <c r="AB86" s="381"/>
      <c r="AC86" s="381"/>
      <c r="AD86" s="381"/>
      <c r="AE86" s="381"/>
      <c r="AF86" s="381"/>
      <c r="AG86" s="381"/>
      <c r="AH86" s="381"/>
      <c r="AI86" s="381"/>
      <c r="AJ86" s="381"/>
      <c r="AK86" s="381"/>
      <c r="AL86" s="381"/>
      <c r="AM86" s="381"/>
      <c r="AN86" s="381"/>
      <c r="AO86" s="381"/>
      <c r="AP86" s="381"/>
      <c r="AQ86" s="381">
        <v>9.5999999999999992E-3</v>
      </c>
      <c r="AR86" s="381">
        <v>0</v>
      </c>
      <c r="AS86" s="381">
        <v>1.37E-2</v>
      </c>
      <c r="AT86" s="381">
        <v>0</v>
      </c>
      <c r="AU86" s="381">
        <v>7.7999999999999996E-3</v>
      </c>
      <c r="AV86" s="381">
        <v>0</v>
      </c>
      <c r="AW86" s="381">
        <v>5.7000000000000002E-3</v>
      </c>
      <c r="AX86" s="381">
        <v>0</v>
      </c>
      <c r="AY86" s="381">
        <v>7.6E-3</v>
      </c>
      <c r="AZ86" s="381">
        <v>0</v>
      </c>
      <c r="BA86" s="381">
        <v>1.4E-2</v>
      </c>
      <c r="BB86" s="381">
        <v>0</v>
      </c>
      <c r="BC86" s="381">
        <v>5.1999999999999998E-3</v>
      </c>
      <c r="BD86" s="381">
        <v>0</v>
      </c>
      <c r="BE86" s="381">
        <v>9.7000000000000003E-3</v>
      </c>
      <c r="BF86" s="381">
        <v>0</v>
      </c>
      <c r="BG86" s="381">
        <v>6.0000000000000001E-3</v>
      </c>
      <c r="BH86" s="381">
        <v>0</v>
      </c>
      <c r="BI86" s="381">
        <v>9.4999999999999998E-3</v>
      </c>
      <c r="BJ86" s="381">
        <v>0</v>
      </c>
      <c r="BK86" s="381">
        <v>4.1999999999999997E-3</v>
      </c>
      <c r="BL86" s="381">
        <v>0</v>
      </c>
      <c r="BM86" s="381">
        <v>1.9E-3</v>
      </c>
      <c r="BN86" s="381">
        <v>0</v>
      </c>
      <c r="BO86" s="381">
        <v>1.43E-2</v>
      </c>
      <c r="BP86" s="381">
        <v>0</v>
      </c>
      <c r="BQ86" s="381">
        <v>6.7999999999999996E-3</v>
      </c>
      <c r="BR86" s="381">
        <v>0</v>
      </c>
      <c r="BS86" s="381">
        <v>7.4000000000000003E-3</v>
      </c>
      <c r="BT86" s="381"/>
      <c r="BU86" s="381"/>
    </row>
    <row r="87" spans="1:73" s="382" customFormat="1" x14ac:dyDescent="0.2">
      <c r="A87" s="380" t="s">
        <v>281</v>
      </c>
      <c r="B87" s="381">
        <v>0</v>
      </c>
      <c r="C87" s="381">
        <v>0</v>
      </c>
      <c r="D87" s="381">
        <v>0</v>
      </c>
      <c r="E87" s="381">
        <v>0</v>
      </c>
      <c r="F87" s="381">
        <v>0</v>
      </c>
      <c r="G87" s="381">
        <v>0</v>
      </c>
      <c r="H87" s="381" t="s">
        <v>56</v>
      </c>
      <c r="I87" s="381">
        <v>0</v>
      </c>
      <c r="J87" s="381" t="s">
        <v>56</v>
      </c>
      <c r="K87" s="381" t="s">
        <v>56</v>
      </c>
      <c r="L87" s="381">
        <v>0</v>
      </c>
      <c r="M87" s="381">
        <v>0</v>
      </c>
      <c r="N87" s="381" t="s">
        <v>56</v>
      </c>
      <c r="O87" s="381">
        <v>0</v>
      </c>
      <c r="P87" s="381" t="s">
        <v>56</v>
      </c>
      <c r="Q87" s="381">
        <v>0</v>
      </c>
      <c r="R87" s="381" t="s">
        <v>56</v>
      </c>
      <c r="S87" s="381">
        <v>0</v>
      </c>
      <c r="T87" s="381" t="s">
        <v>56</v>
      </c>
      <c r="U87" s="381">
        <v>0</v>
      </c>
      <c r="V87" s="381" t="s">
        <v>56</v>
      </c>
      <c r="W87" s="381">
        <v>0</v>
      </c>
      <c r="X87" s="381" t="s">
        <v>227</v>
      </c>
      <c r="Y87" s="381">
        <v>0</v>
      </c>
      <c r="Z87" s="381" t="s">
        <v>56</v>
      </c>
      <c r="AA87" s="381">
        <v>0</v>
      </c>
      <c r="AB87" s="381" t="s">
        <v>56</v>
      </c>
      <c r="AC87" s="381">
        <v>0</v>
      </c>
      <c r="AD87" s="381" t="s">
        <v>56</v>
      </c>
      <c r="AE87" s="381">
        <v>0</v>
      </c>
      <c r="AF87" s="381" t="s">
        <v>56</v>
      </c>
      <c r="AG87" s="381">
        <v>0</v>
      </c>
      <c r="AH87" s="381" t="s">
        <v>56</v>
      </c>
      <c r="AI87" s="381">
        <v>0</v>
      </c>
      <c r="AJ87" s="381" t="s">
        <v>56</v>
      </c>
      <c r="AK87" s="381">
        <v>0</v>
      </c>
      <c r="AL87" s="381" t="s">
        <v>56</v>
      </c>
      <c r="AM87" s="381">
        <v>0</v>
      </c>
      <c r="AN87" s="381" t="s">
        <v>56</v>
      </c>
      <c r="AO87" s="381">
        <v>0</v>
      </c>
      <c r="AP87" s="381"/>
      <c r="AQ87" s="381">
        <v>0</v>
      </c>
      <c r="AR87" s="381" t="s">
        <v>56</v>
      </c>
      <c r="AS87" s="381">
        <v>0</v>
      </c>
      <c r="AT87" s="381" t="s">
        <v>56</v>
      </c>
      <c r="AU87" s="381">
        <v>0</v>
      </c>
      <c r="AV87" s="381" t="s">
        <v>56</v>
      </c>
      <c r="AW87" s="381">
        <v>0</v>
      </c>
      <c r="AX87" s="381" t="s">
        <v>56</v>
      </c>
      <c r="AY87" s="381">
        <v>0</v>
      </c>
      <c r="AZ87" s="381" t="s">
        <v>56</v>
      </c>
      <c r="BA87" s="381">
        <v>1E-4</v>
      </c>
      <c r="BB87" s="381" t="s">
        <v>56</v>
      </c>
      <c r="BC87" s="381">
        <v>1E-4</v>
      </c>
      <c r="BD87" s="381" t="s">
        <v>272</v>
      </c>
      <c r="BE87" s="381">
        <v>5.0000000000000001E-4</v>
      </c>
      <c r="BF87" s="381" t="s">
        <v>56</v>
      </c>
      <c r="BG87" s="381">
        <v>0</v>
      </c>
      <c r="BH87" s="381" t="s">
        <v>56</v>
      </c>
      <c r="BI87" s="381">
        <v>2.9999999999999997E-4</v>
      </c>
      <c r="BJ87" s="381" t="s">
        <v>56</v>
      </c>
      <c r="BK87" s="381">
        <v>2.5000000000000001E-3</v>
      </c>
      <c r="BL87" s="381" t="s">
        <v>56</v>
      </c>
      <c r="BM87" s="381">
        <v>1E-4</v>
      </c>
      <c r="BN87" s="381" t="s">
        <v>273</v>
      </c>
      <c r="BO87" s="381">
        <v>0</v>
      </c>
      <c r="BP87" s="381" t="s">
        <v>56</v>
      </c>
      <c r="BQ87" s="381">
        <v>1E-4</v>
      </c>
      <c r="BR87" s="381" t="s">
        <v>56</v>
      </c>
      <c r="BS87" s="381">
        <v>0</v>
      </c>
      <c r="BT87" s="381"/>
      <c r="BU87" s="381"/>
    </row>
    <row r="88" spans="1:73" s="382" customFormat="1" x14ac:dyDescent="0.2">
      <c r="A88" s="380" t="s">
        <v>282</v>
      </c>
      <c r="B88" s="381">
        <v>0</v>
      </c>
      <c r="C88" s="381">
        <v>2.3E-3</v>
      </c>
      <c r="D88" s="381">
        <v>0</v>
      </c>
      <c r="E88" s="381">
        <v>2.3E-3</v>
      </c>
      <c r="F88" s="381">
        <v>0</v>
      </c>
      <c r="G88" s="381">
        <v>0</v>
      </c>
      <c r="H88" s="381" t="s">
        <v>56</v>
      </c>
      <c r="I88" s="381">
        <v>3.0999999999999999E-3</v>
      </c>
      <c r="J88" s="381" t="s">
        <v>56</v>
      </c>
      <c r="K88" s="381">
        <v>1.5900000000000001E-2</v>
      </c>
      <c r="L88" s="381">
        <v>0</v>
      </c>
      <c r="M88" s="381">
        <v>1.3899999999999999E-2</v>
      </c>
      <c r="N88" s="381" t="s">
        <v>56</v>
      </c>
      <c r="O88" s="381">
        <v>8.3999999999999995E-3</v>
      </c>
      <c r="P88" s="381" t="s">
        <v>56</v>
      </c>
      <c r="Q88" s="381">
        <v>0</v>
      </c>
      <c r="R88" s="381" t="s">
        <v>56</v>
      </c>
      <c r="S88" s="381">
        <v>2.7000000000000001E-3</v>
      </c>
      <c r="T88" s="381" t="s">
        <v>56</v>
      </c>
      <c r="U88" s="381">
        <v>1.6000000000000001E-3</v>
      </c>
      <c r="V88" s="381" t="s">
        <v>56</v>
      </c>
      <c r="W88" s="381">
        <v>9.4999999999999998E-3</v>
      </c>
      <c r="X88" s="381" t="s">
        <v>227</v>
      </c>
      <c r="Y88" s="381">
        <v>8.8000000000000005E-3</v>
      </c>
      <c r="Z88" s="381" t="s">
        <v>56</v>
      </c>
      <c r="AA88" s="381">
        <v>1.28</v>
      </c>
      <c r="AB88" s="381" t="s">
        <v>56</v>
      </c>
      <c r="AC88" s="381">
        <v>1.8E-3</v>
      </c>
      <c r="AD88" s="381" t="s">
        <v>56</v>
      </c>
      <c r="AE88" s="381">
        <v>6.8999999999999999E-3</v>
      </c>
      <c r="AF88" s="381" t="s">
        <v>56</v>
      </c>
      <c r="AG88" s="381">
        <v>3.8999999999999998E-3</v>
      </c>
      <c r="AH88" s="381" t="s">
        <v>56</v>
      </c>
      <c r="AI88" s="381">
        <v>4.7000000000000002E-3</v>
      </c>
      <c r="AJ88" s="381" t="s">
        <v>56</v>
      </c>
      <c r="AK88" s="381">
        <v>3.3999999999999998E-3</v>
      </c>
      <c r="AL88" s="381" t="s">
        <v>56</v>
      </c>
      <c r="AM88" s="381">
        <v>7.1000000000000004E-3</v>
      </c>
      <c r="AN88" s="381" t="s">
        <v>56</v>
      </c>
      <c r="AO88" s="381">
        <v>2.3999999999999998E-3</v>
      </c>
      <c r="AP88" s="381"/>
      <c r="AQ88" s="381">
        <v>2.3999999999999998E-3</v>
      </c>
      <c r="AR88" s="381" t="s">
        <v>56</v>
      </c>
      <c r="AS88" s="381">
        <v>4.3E-3</v>
      </c>
      <c r="AT88" s="381" t="s">
        <v>56</v>
      </c>
      <c r="AU88" s="381">
        <v>4.1999999999999997E-3</v>
      </c>
      <c r="AV88" s="381" t="s">
        <v>56</v>
      </c>
      <c r="AW88" s="381">
        <v>2.8999999999999998E-3</v>
      </c>
      <c r="AX88" s="381" t="s">
        <v>56</v>
      </c>
      <c r="AY88" s="381">
        <v>3.8999999999999998E-3</v>
      </c>
      <c r="AZ88" s="381" t="s">
        <v>56</v>
      </c>
      <c r="BA88" s="381">
        <v>4.4999999999999997E-3</v>
      </c>
      <c r="BB88" s="381" t="s">
        <v>56</v>
      </c>
      <c r="BC88" s="381">
        <v>3.5999999999999999E-3</v>
      </c>
      <c r="BD88" s="381" t="s">
        <v>272</v>
      </c>
      <c r="BE88" s="381">
        <v>8.0000000000000004E-4</v>
      </c>
      <c r="BF88" s="381" t="s">
        <v>56</v>
      </c>
      <c r="BG88" s="381">
        <v>4.7999999999999996E-3</v>
      </c>
      <c r="BH88" s="381" t="s">
        <v>56</v>
      </c>
      <c r="BI88" s="381">
        <v>3.5999999999999999E-3</v>
      </c>
      <c r="BJ88" s="381" t="s">
        <v>56</v>
      </c>
      <c r="BK88" s="381">
        <v>3.3E-3</v>
      </c>
      <c r="BL88" s="381" t="s">
        <v>56</v>
      </c>
      <c r="BM88" s="381">
        <v>6.9999999999999999E-4</v>
      </c>
      <c r="BN88" s="381" t="s">
        <v>273</v>
      </c>
      <c r="BO88" s="381">
        <v>7.1999999999999998E-3</v>
      </c>
      <c r="BP88" s="381" t="s">
        <v>56</v>
      </c>
      <c r="BQ88" s="381">
        <v>1.6000000000000001E-3</v>
      </c>
      <c r="BR88" s="381" t="s">
        <v>56</v>
      </c>
      <c r="BS88" s="381">
        <v>0</v>
      </c>
      <c r="BT88" s="381"/>
      <c r="BU88" s="381"/>
    </row>
    <row r="89" spans="1:73" s="356" customFormat="1" x14ac:dyDescent="0.2">
      <c r="A89" s="355" t="s">
        <v>283</v>
      </c>
      <c r="B89" s="476">
        <v>0.1042</v>
      </c>
      <c r="C89" s="477"/>
      <c r="D89" s="476">
        <v>3.49E-2</v>
      </c>
      <c r="E89" s="477"/>
      <c r="F89" s="476">
        <v>2.75E-2</v>
      </c>
      <c r="G89" s="477"/>
      <c r="H89" s="476">
        <v>3.5999999999999997E-2</v>
      </c>
      <c r="I89" s="477"/>
      <c r="J89" s="476">
        <v>7.2900000000000006E-2</v>
      </c>
      <c r="K89" s="477"/>
      <c r="L89" s="476">
        <v>6.6100000000000006E-2</v>
      </c>
      <c r="M89" s="477"/>
      <c r="N89" s="476">
        <v>4.1099999999999998E-2</v>
      </c>
      <c r="O89" s="477"/>
      <c r="P89" s="476">
        <v>1.7899999999999999E-2</v>
      </c>
      <c r="Q89" s="477"/>
      <c r="R89" s="476"/>
      <c r="S89" s="477"/>
      <c r="T89" s="476">
        <v>1.4800000000000001E-2</v>
      </c>
      <c r="U89" s="477"/>
      <c r="V89" s="476">
        <v>3.2099999999999997E-2</v>
      </c>
      <c r="W89" s="477"/>
      <c r="X89" s="476">
        <v>2.69E-2</v>
      </c>
      <c r="Y89" s="477"/>
      <c r="Z89" s="476">
        <v>1.47E-2</v>
      </c>
      <c r="AA89" s="477"/>
      <c r="AB89" s="476">
        <v>1.41E-2</v>
      </c>
      <c r="AC89" s="477"/>
      <c r="AD89" s="476">
        <v>2.2100000000000002E-2</v>
      </c>
      <c r="AE89" s="477"/>
      <c r="AF89" s="476">
        <v>2.4E-2</v>
      </c>
      <c r="AG89" s="477"/>
      <c r="AH89" s="476">
        <v>1.3599999999999999E-2</v>
      </c>
      <c r="AI89" s="477"/>
      <c r="AJ89" s="476">
        <v>9.4000000000000004E-3</v>
      </c>
      <c r="AK89" s="477"/>
      <c r="AL89" s="476">
        <v>2.47E-2</v>
      </c>
      <c r="AM89" s="477"/>
      <c r="AN89" s="476"/>
      <c r="AO89" s="477"/>
      <c r="AP89" s="476">
        <v>2.0899999999999998E-2</v>
      </c>
      <c r="AQ89" s="477"/>
      <c r="AR89" s="476">
        <v>2.4299999999999999E-2</v>
      </c>
      <c r="AS89" s="477"/>
      <c r="AT89" s="476">
        <v>1.7600000000000001E-2</v>
      </c>
      <c r="AU89" s="477"/>
      <c r="AV89" s="476">
        <v>1.21E-2</v>
      </c>
      <c r="AW89" s="477"/>
      <c r="AX89" s="476"/>
      <c r="AY89" s="477"/>
      <c r="AZ89" s="476">
        <v>2.75E-2</v>
      </c>
      <c r="BA89" s="477"/>
      <c r="BB89" s="476">
        <v>1.7100000000000001E-2</v>
      </c>
      <c r="BC89" s="477"/>
      <c r="BD89" s="476">
        <v>1.67E-2</v>
      </c>
      <c r="BE89" s="477"/>
      <c r="BF89" s="476">
        <v>1.4200000000000001E-2</v>
      </c>
      <c r="BG89" s="477"/>
      <c r="BH89" s="476">
        <v>1.8499999999999999E-2</v>
      </c>
      <c r="BI89" s="477"/>
      <c r="BJ89" s="476">
        <v>1.55E-2</v>
      </c>
      <c r="BK89" s="477"/>
      <c r="BL89" s="476">
        <v>6.1999999999999998E-3</v>
      </c>
      <c r="BM89" s="477"/>
      <c r="BN89" s="476">
        <v>2.1499999999999998E-2</v>
      </c>
      <c r="BO89" s="477"/>
      <c r="BP89" s="476">
        <v>1.0999999999999999E-2</v>
      </c>
      <c r="BQ89" s="477"/>
      <c r="BR89" s="476">
        <v>1.3100000000000001E-2</v>
      </c>
      <c r="BS89" s="477"/>
      <c r="BT89" s="476"/>
      <c r="BU89" s="477"/>
    </row>
    <row r="90" spans="1:73" x14ac:dyDescent="0.2">
      <c r="A90" s="383" t="s">
        <v>284</v>
      </c>
      <c r="B90" s="384"/>
      <c r="C90" s="384"/>
      <c r="D90" s="384"/>
      <c r="E90" s="384"/>
      <c r="F90" s="384"/>
      <c r="G90" s="384"/>
      <c r="H90" s="384"/>
      <c r="I90" s="384"/>
      <c r="J90" s="384"/>
      <c r="K90" s="384"/>
      <c r="L90" s="384"/>
      <c r="M90" s="384"/>
      <c r="N90" s="384"/>
      <c r="O90" s="384"/>
      <c r="P90" s="384"/>
      <c r="Q90" s="384"/>
      <c r="R90" s="384"/>
      <c r="S90" s="384"/>
      <c r="T90" s="384"/>
      <c r="U90" s="384"/>
      <c r="V90" s="384"/>
      <c r="W90" s="384"/>
      <c r="X90" s="384"/>
      <c r="Y90" s="385"/>
      <c r="Z90" s="384"/>
      <c r="AA90" s="385"/>
      <c r="AB90" s="384"/>
      <c r="AC90" s="385"/>
      <c r="AD90" s="384"/>
      <c r="AE90" s="385"/>
      <c r="AF90" s="384"/>
      <c r="AG90" s="385"/>
      <c r="AH90" s="384"/>
      <c r="AI90" s="385"/>
      <c r="AJ90" s="384"/>
      <c r="AK90" s="385"/>
      <c r="AL90" s="384"/>
      <c r="AM90" s="385"/>
      <c r="AN90" s="384"/>
      <c r="AO90" s="385"/>
      <c r="AP90" s="384"/>
      <c r="AQ90" s="385"/>
      <c r="AR90" s="384"/>
      <c r="AS90" s="385"/>
      <c r="AT90" s="384"/>
      <c r="AU90" s="385"/>
      <c r="AV90" s="384"/>
      <c r="AW90" s="385"/>
      <c r="AX90" s="384"/>
      <c r="AY90" s="385"/>
      <c r="AZ90" s="384"/>
      <c r="BA90" s="385"/>
      <c r="BB90" s="384"/>
      <c r="BC90" s="385"/>
      <c r="BD90" s="384"/>
      <c r="BE90" s="385"/>
      <c r="BF90" s="384"/>
      <c r="BG90" s="385"/>
      <c r="BH90" s="384"/>
      <c r="BI90" s="385"/>
      <c r="BJ90" s="384"/>
      <c r="BK90" s="385"/>
      <c r="BL90" s="384"/>
      <c r="BM90" s="385"/>
      <c r="BN90" s="384"/>
      <c r="BO90" s="385"/>
      <c r="BP90" s="384"/>
      <c r="BQ90" s="385"/>
      <c r="BR90" s="384"/>
      <c r="BS90" s="385"/>
      <c r="BT90" s="384"/>
      <c r="BU90" s="385"/>
    </row>
    <row r="91" spans="1:73" x14ac:dyDescent="0.2">
      <c r="A91" s="386"/>
      <c r="B91" s="387"/>
      <c r="C91" s="387"/>
      <c r="D91" s="387"/>
      <c r="E91" s="387"/>
      <c r="F91" s="387"/>
      <c r="G91" s="387"/>
      <c r="H91" s="387"/>
      <c r="I91" s="387"/>
      <c r="J91" s="387"/>
      <c r="K91" s="387"/>
      <c r="L91" s="387"/>
      <c r="M91" s="387"/>
      <c r="N91" s="387"/>
      <c r="O91" s="387"/>
      <c r="P91" s="387"/>
      <c r="Q91" s="387"/>
      <c r="R91" s="387"/>
      <c r="S91" s="387"/>
      <c r="T91" s="387"/>
      <c r="U91" s="387"/>
      <c r="V91" s="387"/>
      <c r="W91" s="387"/>
      <c r="X91" s="387"/>
      <c r="Y91" s="388"/>
      <c r="Z91" s="387"/>
      <c r="AA91" s="388"/>
      <c r="AB91" s="387"/>
      <c r="AC91" s="388"/>
      <c r="AD91" s="387"/>
      <c r="AE91" s="389"/>
      <c r="AF91" s="387"/>
      <c r="AG91" s="389"/>
      <c r="AH91" s="387"/>
      <c r="AI91" s="389"/>
      <c r="AJ91" s="387"/>
      <c r="AK91" s="389"/>
      <c r="AL91" s="387"/>
      <c r="AM91" s="389"/>
      <c r="AN91" s="387"/>
      <c r="AO91" s="389"/>
      <c r="AP91" s="387"/>
      <c r="AQ91" s="389"/>
      <c r="AR91" s="387"/>
      <c r="AS91" s="389"/>
      <c r="AT91" s="387"/>
      <c r="AU91" s="389"/>
      <c r="AV91" s="387"/>
      <c r="AW91" s="389"/>
      <c r="AX91" s="387"/>
      <c r="AY91" s="389"/>
      <c r="AZ91" s="387"/>
      <c r="BA91" s="389"/>
      <c r="BB91" s="387"/>
      <c r="BC91" s="389"/>
      <c r="BD91" s="387"/>
      <c r="BE91" s="389"/>
      <c r="BF91" s="387"/>
      <c r="BG91" s="389"/>
      <c r="BH91" s="387"/>
      <c r="BI91" s="389"/>
      <c r="BJ91" s="387"/>
      <c r="BK91" s="389"/>
      <c r="BL91" s="387"/>
      <c r="BM91" s="389"/>
      <c r="BN91" s="387"/>
      <c r="BO91" s="389"/>
      <c r="BP91" s="387"/>
      <c r="BQ91" s="389"/>
      <c r="BR91" s="387"/>
      <c r="BS91" s="389"/>
      <c r="BT91" s="387"/>
      <c r="BU91" s="389"/>
    </row>
    <row r="92" spans="1:73" s="52" customFormat="1" ht="15" x14ac:dyDescent="0.25">
      <c r="A92" s="371" t="s">
        <v>285</v>
      </c>
      <c r="B92" s="472">
        <v>44562</v>
      </c>
      <c r="C92" s="473"/>
      <c r="D92" s="472">
        <v>44593</v>
      </c>
      <c r="E92" s="473"/>
      <c r="F92" s="472">
        <v>44621</v>
      </c>
      <c r="G92" s="473"/>
      <c r="H92" s="472">
        <v>44652</v>
      </c>
      <c r="I92" s="473"/>
      <c r="J92" s="472">
        <v>44682</v>
      </c>
      <c r="K92" s="473"/>
      <c r="L92" s="472">
        <v>44713</v>
      </c>
      <c r="M92" s="473"/>
      <c r="N92" s="472">
        <v>44743</v>
      </c>
      <c r="O92" s="473"/>
      <c r="P92" s="472">
        <v>44774</v>
      </c>
      <c r="Q92" s="473"/>
      <c r="R92" s="472">
        <v>44805</v>
      </c>
      <c r="S92" s="473"/>
      <c r="T92" s="472">
        <v>44835</v>
      </c>
      <c r="U92" s="473"/>
      <c r="V92" s="472">
        <v>44866</v>
      </c>
      <c r="W92" s="473"/>
      <c r="X92" s="472">
        <v>44896</v>
      </c>
      <c r="Y92" s="473"/>
      <c r="Z92" s="472" t="e">
        <f ca="1">Z77</f>
        <v>#NAME?</v>
      </c>
      <c r="AA92" s="473"/>
      <c r="AB92" s="472" t="e">
        <f ca="1">AB77</f>
        <v>#NAME?</v>
      </c>
      <c r="AC92" s="473"/>
      <c r="AD92" s="472" t="e">
        <f ca="1">AD77</f>
        <v>#NAME?</v>
      </c>
      <c r="AE92" s="473"/>
      <c r="AF92" s="470" t="e">
        <f ca="1">AF77</f>
        <v>#NAME?</v>
      </c>
      <c r="AG92" s="471"/>
      <c r="AH92" s="470" t="e">
        <f ca="1">AH77</f>
        <v>#NAME?</v>
      </c>
      <c r="AI92" s="471"/>
      <c r="AJ92" s="470" t="e">
        <f ca="1">AJ77</f>
        <v>#NAME?</v>
      </c>
      <c r="AK92" s="471"/>
      <c r="AL92" s="470" t="e">
        <f ca="1">AL77</f>
        <v>#NAME?</v>
      </c>
      <c r="AM92" s="471"/>
      <c r="AN92" s="470" t="e">
        <f ca="1">AN77</f>
        <v>#NAME?</v>
      </c>
      <c r="AO92" s="471"/>
      <c r="AP92" s="470" t="e">
        <f ca="1">AP77</f>
        <v>#NAME?</v>
      </c>
      <c r="AQ92" s="471"/>
      <c r="AR92" s="472"/>
      <c r="AS92" s="473"/>
      <c r="AT92" s="472"/>
      <c r="AU92" s="473"/>
      <c r="AV92" s="472"/>
      <c r="AW92" s="473"/>
      <c r="AX92" s="474" t="e">
        <f ca="1">AX77</f>
        <v>#NAME?</v>
      </c>
      <c r="AY92" s="475"/>
      <c r="AZ92" s="470" t="e">
        <f ca="1">AZ$8</f>
        <v>#NAME?</v>
      </c>
      <c r="BA92" s="471"/>
      <c r="BB92" s="470" t="e">
        <f ca="1">BB$8</f>
        <v>#NAME?</v>
      </c>
      <c r="BC92" s="471"/>
      <c r="BD92" s="470" t="e">
        <f ca="1">BD$8</f>
        <v>#NAME?</v>
      </c>
      <c r="BE92" s="471"/>
      <c r="BF92" s="470" t="e">
        <f ca="1">BF$8</f>
        <v>#NAME?</v>
      </c>
      <c r="BG92" s="471"/>
      <c r="BH92" s="470" t="e">
        <f ca="1">BH$8</f>
        <v>#NAME?</v>
      </c>
      <c r="BI92" s="471"/>
      <c r="BJ92" s="470" t="e">
        <f ca="1">BJ$8</f>
        <v>#NAME?</v>
      </c>
      <c r="BK92" s="471"/>
      <c r="BL92" s="470" t="e">
        <f ca="1">BL$8</f>
        <v>#NAME?</v>
      </c>
      <c r="BM92" s="471"/>
      <c r="BN92" s="470" t="e">
        <f ca="1">BN$8</f>
        <v>#NAME?</v>
      </c>
      <c r="BO92" s="471"/>
      <c r="BP92" s="470" t="e">
        <f ca="1">BP$8</f>
        <v>#NAME?</v>
      </c>
      <c r="BQ92" s="471"/>
      <c r="BR92" s="470" t="e">
        <f ca="1">BR$8</f>
        <v>#NAME?</v>
      </c>
      <c r="BS92" s="471"/>
      <c r="BT92" s="470" t="e">
        <f ca="1">BT$8</f>
        <v>#NAME?</v>
      </c>
      <c r="BU92" s="471"/>
    </row>
    <row r="93" spans="1:73" s="21" customFormat="1" ht="15" x14ac:dyDescent="0.2">
      <c r="A93" s="22" t="s">
        <v>286</v>
      </c>
      <c r="B93" s="450"/>
      <c r="C93" s="451"/>
      <c r="D93" s="452"/>
      <c r="E93" s="453"/>
      <c r="F93" s="450"/>
      <c r="G93" s="451"/>
      <c r="H93" s="454"/>
      <c r="I93" s="455"/>
      <c r="J93" s="454"/>
      <c r="K93" s="455"/>
      <c r="L93" s="454"/>
      <c r="M93" s="455"/>
      <c r="N93" s="454">
        <v>13</v>
      </c>
      <c r="O93" s="455"/>
      <c r="P93" s="454">
        <v>19</v>
      </c>
      <c r="Q93" s="455"/>
      <c r="R93" s="456">
        <v>12</v>
      </c>
      <c r="S93" s="457"/>
      <c r="T93" s="454">
        <v>13</v>
      </c>
      <c r="U93" s="455"/>
      <c r="V93" s="454">
        <v>9</v>
      </c>
      <c r="W93" s="455"/>
      <c r="X93" s="454">
        <v>14</v>
      </c>
      <c r="Y93" s="455"/>
      <c r="Z93" s="454">
        <f>Produção!AT113</f>
        <v>16</v>
      </c>
      <c r="AA93" s="455"/>
      <c r="AB93" s="467">
        <f>Produção!AU113</f>
        <v>8</v>
      </c>
      <c r="AC93" s="468"/>
      <c r="AD93" s="467">
        <f>Produção!AV113</f>
        <v>11</v>
      </c>
      <c r="AE93" s="468"/>
      <c r="AF93" s="465">
        <f>Produção!AW113</f>
        <v>14</v>
      </c>
      <c r="AG93" s="466"/>
      <c r="AH93" s="465">
        <f>Produção!AX113</f>
        <v>13</v>
      </c>
      <c r="AI93" s="466"/>
      <c r="AJ93" s="465">
        <f>Produção!AY113</f>
        <v>12</v>
      </c>
      <c r="AK93" s="466"/>
      <c r="AL93" s="465">
        <f>Produção!AZ113</f>
        <v>12</v>
      </c>
      <c r="AM93" s="466"/>
      <c r="AN93" s="465">
        <f>Produção!BC113</f>
        <v>12</v>
      </c>
      <c r="AO93" s="466"/>
      <c r="AP93" s="465">
        <f>Produção!BD113</f>
        <v>19</v>
      </c>
      <c r="AQ93" s="466"/>
      <c r="AR93" s="467"/>
      <c r="AS93" s="468"/>
      <c r="AT93" s="467">
        <v>19</v>
      </c>
      <c r="AU93" s="468"/>
      <c r="AV93" s="467">
        <v>20</v>
      </c>
      <c r="AW93" s="469"/>
      <c r="AX93" s="464">
        <v>14</v>
      </c>
      <c r="AY93" s="464"/>
      <c r="AZ93" s="444">
        <f>Produção!BQ113</f>
        <v>19</v>
      </c>
      <c r="BA93" s="445"/>
      <c r="BB93" s="444">
        <f>Produção!BR113</f>
        <v>13</v>
      </c>
      <c r="BC93" s="445"/>
      <c r="BD93" s="444">
        <f>Produção!BS113</f>
        <v>10</v>
      </c>
      <c r="BE93" s="445"/>
      <c r="BF93" s="444">
        <f>Produção!BT113</f>
        <v>12</v>
      </c>
      <c r="BG93" s="445"/>
      <c r="BH93" s="444">
        <f>Produção!BU113</f>
        <v>17</v>
      </c>
      <c r="BI93" s="445"/>
      <c r="BJ93" s="444">
        <f>Produção!BV113</f>
        <v>16</v>
      </c>
      <c r="BK93" s="445"/>
      <c r="BL93" s="444">
        <f>Produção!BW113</f>
        <v>11</v>
      </c>
      <c r="BM93" s="445"/>
      <c r="BN93" s="444">
        <f>Produção!BX113</f>
        <v>21</v>
      </c>
      <c r="BO93" s="445"/>
      <c r="BP93" s="444">
        <f>Produção!BY113</f>
        <v>15</v>
      </c>
      <c r="BQ93" s="445"/>
      <c r="BR93" s="444">
        <f>Produção!BZ113</f>
        <v>11</v>
      </c>
      <c r="BS93" s="445"/>
      <c r="BT93" s="444">
        <f>Produção!CA113</f>
        <v>0</v>
      </c>
      <c r="BU93" s="445"/>
    </row>
    <row r="94" spans="1:73" s="21" customFormat="1" ht="15" x14ac:dyDescent="0.2">
      <c r="A94" s="22" t="s">
        <v>124</v>
      </c>
      <c r="B94" s="390"/>
      <c r="C94" s="391"/>
      <c r="D94" s="392"/>
      <c r="E94" s="393"/>
      <c r="F94" s="390"/>
      <c r="G94" s="391"/>
      <c r="H94" s="394"/>
      <c r="I94" s="395"/>
      <c r="J94" s="394"/>
      <c r="K94" s="395"/>
      <c r="L94" s="394"/>
      <c r="M94" s="395"/>
      <c r="N94" s="394"/>
      <c r="O94" s="395"/>
      <c r="P94" s="394"/>
      <c r="Q94" s="395"/>
      <c r="R94" s="396"/>
      <c r="S94" s="121"/>
      <c r="T94" s="394"/>
      <c r="U94" s="395"/>
      <c r="V94" s="394"/>
      <c r="W94" s="395"/>
      <c r="X94" s="394"/>
      <c r="Y94" s="395"/>
      <c r="Z94" s="394"/>
      <c r="AA94" s="395"/>
      <c r="AB94" s="397"/>
      <c r="AC94" s="398"/>
      <c r="AD94" s="397"/>
      <c r="AE94" s="398"/>
      <c r="AF94" s="399"/>
      <c r="AG94" s="400"/>
      <c r="AH94" s="399"/>
      <c r="AI94" s="400"/>
      <c r="AJ94" s="399"/>
      <c r="AK94" s="400"/>
      <c r="AL94" s="399"/>
      <c r="AM94" s="400"/>
      <c r="AN94" s="399"/>
      <c r="AO94" s="400"/>
      <c r="AP94" s="399"/>
      <c r="AQ94" s="400"/>
      <c r="AR94" s="397"/>
      <c r="AS94" s="398"/>
      <c r="AT94" s="397"/>
      <c r="AU94" s="398"/>
      <c r="AV94" s="397"/>
      <c r="AW94" s="401"/>
      <c r="AX94" s="464">
        <v>1</v>
      </c>
      <c r="AY94" s="464"/>
      <c r="AZ94" s="444">
        <f>Produção!BQ114</f>
        <v>0</v>
      </c>
      <c r="BA94" s="445"/>
      <c r="BB94" s="444">
        <f>Produção!BR114</f>
        <v>0</v>
      </c>
      <c r="BC94" s="445"/>
      <c r="BD94" s="444">
        <f>Produção!BS114</f>
        <v>1</v>
      </c>
      <c r="BE94" s="445"/>
      <c r="BF94" s="444">
        <f>Produção!BT114</f>
        <v>0</v>
      </c>
      <c r="BG94" s="445"/>
      <c r="BH94" s="444">
        <f>Produção!BU114</f>
        <v>0</v>
      </c>
      <c r="BI94" s="445"/>
      <c r="BJ94" s="444">
        <f>Produção!BV114</f>
        <v>0</v>
      </c>
      <c r="BK94" s="445"/>
      <c r="BL94" s="444">
        <f>Produção!BW114</f>
        <v>1</v>
      </c>
      <c r="BM94" s="445"/>
      <c r="BN94" s="444">
        <f>Produção!BX114</f>
        <v>1</v>
      </c>
      <c r="BO94" s="445"/>
      <c r="BP94" s="444">
        <f>Produção!BY114</f>
        <v>2</v>
      </c>
      <c r="BQ94" s="445"/>
      <c r="BR94" s="444">
        <f>Produção!BZ114</f>
        <v>0</v>
      </c>
      <c r="BS94" s="445"/>
      <c r="BT94" s="444">
        <f>Produção!CA114</f>
        <v>0</v>
      </c>
      <c r="BU94" s="445"/>
    </row>
    <row r="95" spans="1:73" s="21" customFormat="1" ht="15" x14ac:dyDescent="0.2">
      <c r="A95" s="22" t="s">
        <v>287</v>
      </c>
      <c r="B95" s="450"/>
      <c r="C95" s="451"/>
      <c r="D95" s="452"/>
      <c r="E95" s="453"/>
      <c r="F95" s="450"/>
      <c r="G95" s="451"/>
      <c r="H95" s="454"/>
      <c r="I95" s="455"/>
      <c r="J95" s="454"/>
      <c r="K95" s="455"/>
      <c r="L95" s="454"/>
      <c r="M95" s="455"/>
      <c r="N95" s="454">
        <v>0</v>
      </c>
      <c r="O95" s="455"/>
      <c r="P95" s="454">
        <v>1</v>
      </c>
      <c r="Q95" s="455"/>
      <c r="R95" s="456">
        <v>3</v>
      </c>
      <c r="S95" s="457"/>
      <c r="T95" s="454">
        <v>2</v>
      </c>
      <c r="U95" s="455"/>
      <c r="V95" s="454">
        <v>2</v>
      </c>
      <c r="W95" s="455"/>
      <c r="X95" s="454">
        <v>3</v>
      </c>
      <c r="Y95" s="455"/>
      <c r="Z95" s="454">
        <f>Produção!AT115</f>
        <v>0</v>
      </c>
      <c r="AA95" s="455"/>
      <c r="AB95" s="458">
        <f>Produção!AU115</f>
        <v>44</v>
      </c>
      <c r="AC95" s="459"/>
      <c r="AD95" s="458">
        <f>Produção!AV115</f>
        <v>1</v>
      </c>
      <c r="AE95" s="459"/>
      <c r="AF95" s="460">
        <f>Produção!AW115</f>
        <v>2</v>
      </c>
      <c r="AG95" s="461"/>
      <c r="AH95" s="460">
        <f>Produção!AX115</f>
        <v>0</v>
      </c>
      <c r="AI95" s="461"/>
      <c r="AJ95" s="460">
        <f>Produção!AY115</f>
        <v>3</v>
      </c>
      <c r="AK95" s="461"/>
      <c r="AL95" s="460">
        <f>Produção!AZ115</f>
        <v>1</v>
      </c>
      <c r="AM95" s="461"/>
      <c r="AN95" s="460">
        <f>Produção!BC115</f>
        <v>4</v>
      </c>
      <c r="AO95" s="461"/>
      <c r="AP95" s="460">
        <f>Produção!BD115</f>
        <v>0</v>
      </c>
      <c r="AQ95" s="461"/>
      <c r="AR95" s="458"/>
      <c r="AS95" s="459"/>
      <c r="AT95" s="458">
        <v>1</v>
      </c>
      <c r="AU95" s="459"/>
      <c r="AV95" s="458">
        <v>1</v>
      </c>
      <c r="AW95" s="459"/>
      <c r="AX95" s="462">
        <v>3</v>
      </c>
      <c r="AY95" s="463"/>
      <c r="AZ95" s="444">
        <f>Produção!BQ115</f>
        <v>1</v>
      </c>
      <c r="BA95" s="445"/>
      <c r="BB95" s="444">
        <f>Produção!BR115</f>
        <v>1</v>
      </c>
      <c r="BC95" s="445"/>
      <c r="BD95" s="444">
        <f>Produção!BS115</f>
        <v>0</v>
      </c>
      <c r="BE95" s="445"/>
      <c r="BF95" s="444">
        <f>Produção!BT115</f>
        <v>2</v>
      </c>
      <c r="BG95" s="445"/>
      <c r="BH95" s="444">
        <f>Produção!BU115</f>
        <v>2</v>
      </c>
      <c r="BI95" s="445"/>
      <c r="BJ95" s="444">
        <f>Produção!BV115</f>
        <v>0</v>
      </c>
      <c r="BK95" s="445"/>
      <c r="BL95" s="444">
        <f>Produção!BW115</f>
        <v>3</v>
      </c>
      <c r="BM95" s="445"/>
      <c r="BN95" s="444">
        <f>Produção!BX115</f>
        <v>2</v>
      </c>
      <c r="BO95" s="445"/>
      <c r="BP95" s="444">
        <f>Produção!BY115</f>
        <v>2</v>
      </c>
      <c r="BQ95" s="445"/>
      <c r="BR95" s="444">
        <f>Produção!BZ115</f>
        <v>0</v>
      </c>
      <c r="BS95" s="445"/>
      <c r="BT95" s="444">
        <f>Produção!CA115</f>
        <v>0</v>
      </c>
      <c r="BU95" s="445"/>
    </row>
    <row r="96" spans="1:73" s="21" customFormat="1" ht="15" x14ac:dyDescent="0.2">
      <c r="A96" s="22" t="s">
        <v>288</v>
      </c>
      <c r="B96" s="450"/>
      <c r="C96" s="451"/>
      <c r="D96" s="452"/>
      <c r="E96" s="453"/>
      <c r="F96" s="450"/>
      <c r="G96" s="451"/>
      <c r="H96" s="454"/>
      <c r="I96" s="455"/>
      <c r="J96" s="454"/>
      <c r="K96" s="455"/>
      <c r="L96" s="454"/>
      <c r="M96" s="455"/>
      <c r="N96" s="454">
        <v>19</v>
      </c>
      <c r="O96" s="455"/>
      <c r="P96" s="454">
        <v>29</v>
      </c>
      <c r="Q96" s="455"/>
      <c r="R96" s="456">
        <v>21</v>
      </c>
      <c r="S96" s="457"/>
      <c r="T96" s="454">
        <v>31</v>
      </c>
      <c r="U96" s="455"/>
      <c r="V96" s="454">
        <v>31</v>
      </c>
      <c r="W96" s="455"/>
      <c r="X96" s="454">
        <v>22</v>
      </c>
      <c r="Y96" s="455"/>
      <c r="Z96" s="454">
        <f>Produção!AT116</f>
        <v>39</v>
      </c>
      <c r="AA96" s="455"/>
      <c r="AB96" s="458">
        <f>Produção!AU116</f>
        <v>2</v>
      </c>
      <c r="AC96" s="459"/>
      <c r="AD96" s="458">
        <f>Produção!AV116</f>
        <v>44</v>
      </c>
      <c r="AE96" s="459"/>
      <c r="AF96" s="460">
        <f>Produção!AW116</f>
        <v>30</v>
      </c>
      <c r="AG96" s="461"/>
      <c r="AH96" s="460">
        <f>Produção!AX116</f>
        <v>30</v>
      </c>
      <c r="AI96" s="461"/>
      <c r="AJ96" s="460">
        <f>Produção!AY116</f>
        <v>26</v>
      </c>
      <c r="AK96" s="461"/>
      <c r="AL96" s="460">
        <f>Produção!AZ116</f>
        <v>26</v>
      </c>
      <c r="AM96" s="461"/>
      <c r="AN96" s="460">
        <f>Produção!BC116</f>
        <v>18</v>
      </c>
      <c r="AO96" s="461"/>
      <c r="AP96" s="460">
        <f>Produção!BD116</f>
        <v>32</v>
      </c>
      <c r="AQ96" s="461"/>
      <c r="AR96" s="458"/>
      <c r="AS96" s="459"/>
      <c r="AT96" s="458">
        <v>30</v>
      </c>
      <c r="AU96" s="459"/>
      <c r="AV96" s="458">
        <v>33</v>
      </c>
      <c r="AW96" s="459"/>
      <c r="AX96" s="458">
        <v>35</v>
      </c>
      <c r="AY96" s="459"/>
      <c r="AZ96" s="444">
        <f>Produção!BQ116</f>
        <v>28</v>
      </c>
      <c r="BA96" s="445"/>
      <c r="BB96" s="444">
        <f>Produção!BR116</f>
        <v>24</v>
      </c>
      <c r="BC96" s="445"/>
      <c r="BD96" s="444">
        <f>Produção!BS116</f>
        <v>15</v>
      </c>
      <c r="BE96" s="445"/>
      <c r="BF96" s="444">
        <f>Produção!BT116</f>
        <v>35</v>
      </c>
      <c r="BG96" s="445"/>
      <c r="BH96" s="444">
        <f>Produção!BU116</f>
        <v>29</v>
      </c>
      <c r="BI96" s="445"/>
      <c r="BJ96" s="444">
        <f>Produção!BV116</f>
        <v>18</v>
      </c>
      <c r="BK96" s="445"/>
      <c r="BL96" s="444">
        <f>Produção!BW116</f>
        <v>28</v>
      </c>
      <c r="BM96" s="445"/>
      <c r="BN96" s="444">
        <f>Produção!BX116</f>
        <v>23</v>
      </c>
      <c r="BO96" s="445"/>
      <c r="BP96" s="444">
        <f>Produção!BY116</f>
        <v>32</v>
      </c>
      <c r="BQ96" s="445"/>
      <c r="BR96" s="444">
        <f>Produção!BZ116</f>
        <v>21</v>
      </c>
      <c r="BS96" s="445"/>
      <c r="BT96" s="444">
        <f>Produção!CA116</f>
        <v>0</v>
      </c>
      <c r="BU96" s="445"/>
    </row>
    <row r="97" spans="1:73" s="98" customFormat="1" ht="15" x14ac:dyDescent="0.25">
      <c r="A97" s="96" t="s">
        <v>33</v>
      </c>
      <c r="B97" s="446">
        <v>0</v>
      </c>
      <c r="C97" s="447"/>
      <c r="D97" s="446">
        <v>0</v>
      </c>
      <c r="E97" s="447"/>
      <c r="F97" s="446">
        <v>0</v>
      </c>
      <c r="G97" s="447"/>
      <c r="H97" s="446">
        <v>0</v>
      </c>
      <c r="I97" s="447"/>
      <c r="J97" s="446">
        <v>0</v>
      </c>
      <c r="K97" s="447"/>
      <c r="L97" s="446">
        <v>0</v>
      </c>
      <c r="M97" s="447"/>
      <c r="N97" s="446">
        <v>32</v>
      </c>
      <c r="O97" s="447"/>
      <c r="P97" s="446">
        <v>49</v>
      </c>
      <c r="Q97" s="447"/>
      <c r="R97" s="446">
        <v>36</v>
      </c>
      <c r="S97" s="447"/>
      <c r="T97" s="446">
        <v>46</v>
      </c>
      <c r="U97" s="447"/>
      <c r="V97" s="446">
        <v>42</v>
      </c>
      <c r="W97" s="447"/>
      <c r="X97" s="446">
        <v>39</v>
      </c>
      <c r="Y97" s="447"/>
      <c r="Z97" s="446">
        <f>SUM(Z93:AA96)</f>
        <v>55</v>
      </c>
      <c r="AA97" s="447"/>
      <c r="AB97" s="442">
        <f>SUM(AB93:AC96)</f>
        <v>54</v>
      </c>
      <c r="AC97" s="443"/>
      <c r="AD97" s="442">
        <f>SUM(AD93:AE96)</f>
        <v>56</v>
      </c>
      <c r="AE97" s="443"/>
      <c r="AF97" s="448">
        <f>SUM(AF93:AG96)</f>
        <v>46</v>
      </c>
      <c r="AG97" s="449"/>
      <c r="AH97" s="448">
        <f>SUM(AH93:AI96)</f>
        <v>43</v>
      </c>
      <c r="AI97" s="449"/>
      <c r="AJ97" s="448">
        <f>SUM(AJ93:AK96)</f>
        <v>41</v>
      </c>
      <c r="AK97" s="449"/>
      <c r="AL97" s="448">
        <f>SUM(AL93:AM96)</f>
        <v>39</v>
      </c>
      <c r="AM97" s="449"/>
      <c r="AN97" s="448">
        <f>SUM(AN93:AO96)</f>
        <v>34</v>
      </c>
      <c r="AO97" s="449"/>
      <c r="AP97" s="448">
        <f>SUM(AP93:AQ96)</f>
        <v>51</v>
      </c>
      <c r="AQ97" s="449"/>
      <c r="AR97" s="442"/>
      <c r="AS97" s="443"/>
      <c r="AT97" s="442">
        <v>50</v>
      </c>
      <c r="AU97" s="443"/>
      <c r="AV97" s="442">
        <f>SUM(AV93:AW96)</f>
        <v>54</v>
      </c>
      <c r="AW97" s="443"/>
      <c r="AX97" s="442">
        <f>SUM(AX93:AY96)</f>
        <v>53</v>
      </c>
      <c r="AY97" s="443"/>
      <c r="AZ97" s="442">
        <f>SUM(AZ93:BA96)</f>
        <v>48</v>
      </c>
      <c r="BA97" s="443"/>
      <c r="BB97" s="442">
        <f>SUM(BB93:BC96)</f>
        <v>38</v>
      </c>
      <c r="BC97" s="443"/>
      <c r="BD97" s="442">
        <f>SUM(BD93:BE96)</f>
        <v>26</v>
      </c>
      <c r="BE97" s="443"/>
      <c r="BF97" s="442">
        <f>SUM(BF93:BG96)</f>
        <v>49</v>
      </c>
      <c r="BG97" s="443"/>
      <c r="BH97" s="442">
        <f>SUM(BH93:BI96)</f>
        <v>48</v>
      </c>
      <c r="BI97" s="443"/>
      <c r="BJ97" s="442">
        <f>SUM(BJ93:BK96)</f>
        <v>34</v>
      </c>
      <c r="BK97" s="443"/>
      <c r="BL97" s="442">
        <f>SUM(BL93:BM96)</f>
        <v>43</v>
      </c>
      <c r="BM97" s="443"/>
      <c r="BN97" s="442">
        <f>SUM(BN93:BO96)</f>
        <v>47</v>
      </c>
      <c r="BO97" s="443"/>
      <c r="BP97" s="442">
        <f>SUM(BP93:BQ96)</f>
        <v>51</v>
      </c>
      <c r="BQ97" s="443"/>
      <c r="BR97" s="442">
        <f>SUM(BR93:BS96)</f>
        <v>32</v>
      </c>
      <c r="BS97" s="443"/>
      <c r="BT97" s="442">
        <f>SUM(BT93:BU96)</f>
        <v>0</v>
      </c>
      <c r="BU97" s="443"/>
    </row>
    <row r="98" spans="1:73" s="5" customFormat="1" ht="15" x14ac:dyDescent="0.25">
      <c r="A98" s="140"/>
      <c r="B98" s="141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</row>
  </sheetData>
  <mergeCells count="2240">
    <mergeCell ref="A1:Y4"/>
    <mergeCell ref="A5:BU5"/>
    <mergeCell ref="B6:BU6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AB8:AC8"/>
    <mergeCell ref="AD8:AE8"/>
    <mergeCell ref="AF8:AG8"/>
    <mergeCell ref="AH8:AI8"/>
    <mergeCell ref="AJ8:AK8"/>
    <mergeCell ref="AL8:AM8"/>
    <mergeCell ref="AN8:AO8"/>
    <mergeCell ref="AP8:AQ8"/>
    <mergeCell ref="AR8:AS8"/>
    <mergeCell ref="AT8:AU8"/>
    <mergeCell ref="AV8:AW8"/>
    <mergeCell ref="AX8:AY8"/>
    <mergeCell ref="AZ8:BA8"/>
    <mergeCell ref="BB8:BC8"/>
    <mergeCell ref="BD8:BE8"/>
    <mergeCell ref="BF8:BG8"/>
    <mergeCell ref="BH8:BI8"/>
    <mergeCell ref="BJ8:BK8"/>
    <mergeCell ref="BL8:BM8"/>
    <mergeCell ref="BN8:BO8"/>
    <mergeCell ref="BP8:BQ8"/>
    <mergeCell ref="BR8:BS8"/>
    <mergeCell ref="BT8:BU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AB9:AC9"/>
    <mergeCell ref="AD9:AE9"/>
    <mergeCell ref="AF9:AG9"/>
    <mergeCell ref="AH9:AI9"/>
    <mergeCell ref="AJ9:AK9"/>
    <mergeCell ref="AL9:AM9"/>
    <mergeCell ref="AN9:AO9"/>
    <mergeCell ref="AP9:AQ9"/>
    <mergeCell ref="AR9:AS9"/>
    <mergeCell ref="AT9:AU9"/>
    <mergeCell ref="AV9:AW9"/>
    <mergeCell ref="AX9:AY9"/>
    <mergeCell ref="AZ9:BA9"/>
    <mergeCell ref="BB9:BC9"/>
    <mergeCell ref="BD9:BE9"/>
    <mergeCell ref="BF9:BG9"/>
    <mergeCell ref="BH9:BI9"/>
    <mergeCell ref="BJ9:BK9"/>
    <mergeCell ref="BL9:BM9"/>
    <mergeCell ref="BN9:BO9"/>
    <mergeCell ref="BP9:BQ9"/>
    <mergeCell ref="BR9:BS9"/>
    <mergeCell ref="BT9:BU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I10"/>
    <mergeCell ref="AJ10:AK10"/>
    <mergeCell ref="AL10:AM10"/>
    <mergeCell ref="AN10:AO10"/>
    <mergeCell ref="AP10:AQ10"/>
    <mergeCell ref="AR10:AS10"/>
    <mergeCell ref="AT10:AU10"/>
    <mergeCell ref="AV10:AW10"/>
    <mergeCell ref="AX10:AY10"/>
    <mergeCell ref="AZ10:BA10"/>
    <mergeCell ref="BB10:BC10"/>
    <mergeCell ref="BD10:BE10"/>
    <mergeCell ref="BF10:BG10"/>
    <mergeCell ref="BH10:BI10"/>
    <mergeCell ref="BJ10:BK10"/>
    <mergeCell ref="BL10:BM10"/>
    <mergeCell ref="BN10:BO10"/>
    <mergeCell ref="BP10:BQ10"/>
    <mergeCell ref="BR10:BS10"/>
    <mergeCell ref="BT10:BU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N11:AO11"/>
    <mergeCell ref="AP11:AQ11"/>
    <mergeCell ref="AR11:AS11"/>
    <mergeCell ref="AT11:AU11"/>
    <mergeCell ref="AV11:AW11"/>
    <mergeCell ref="AX11:AY11"/>
    <mergeCell ref="AZ11:BA11"/>
    <mergeCell ref="BB11:BC11"/>
    <mergeCell ref="BD11:BE11"/>
    <mergeCell ref="BF11:BG11"/>
    <mergeCell ref="BH11:BI11"/>
    <mergeCell ref="BJ11:BK11"/>
    <mergeCell ref="BL11:BM11"/>
    <mergeCell ref="BN11:BO11"/>
    <mergeCell ref="BP11:BQ11"/>
    <mergeCell ref="BR11:BS11"/>
    <mergeCell ref="BT11:BU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D12:AE12"/>
    <mergeCell ref="AF12:AG12"/>
    <mergeCell ref="AH12:AI12"/>
    <mergeCell ref="AJ12:AK12"/>
    <mergeCell ref="AL12:AM12"/>
    <mergeCell ref="AN12:AO12"/>
    <mergeCell ref="AP12:AQ12"/>
    <mergeCell ref="AR12:AS12"/>
    <mergeCell ref="AT12:AU12"/>
    <mergeCell ref="AV12:AW12"/>
    <mergeCell ref="AX12:AY12"/>
    <mergeCell ref="AZ12:BA12"/>
    <mergeCell ref="BB12:BC12"/>
    <mergeCell ref="BD12:BE12"/>
    <mergeCell ref="BF12:BG12"/>
    <mergeCell ref="BH12:BI12"/>
    <mergeCell ref="BJ12:BK12"/>
    <mergeCell ref="BL12:BM12"/>
    <mergeCell ref="BN12:BO12"/>
    <mergeCell ref="BP12:BQ12"/>
    <mergeCell ref="BR12:BS12"/>
    <mergeCell ref="BT12:BU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V13:W13"/>
    <mergeCell ref="X13:Y13"/>
    <mergeCell ref="Z13:AA13"/>
    <mergeCell ref="AB13:AC13"/>
    <mergeCell ref="AD13:AE13"/>
    <mergeCell ref="AF13:AG13"/>
    <mergeCell ref="AH13:AI13"/>
    <mergeCell ref="AJ13:AK13"/>
    <mergeCell ref="AL13:AM13"/>
    <mergeCell ref="AN13:AO13"/>
    <mergeCell ref="AP13:AQ13"/>
    <mergeCell ref="AR13:AS13"/>
    <mergeCell ref="AT13:AU13"/>
    <mergeCell ref="AV13:AW13"/>
    <mergeCell ref="AX13:AY13"/>
    <mergeCell ref="AZ13:BA13"/>
    <mergeCell ref="BB13:BC13"/>
    <mergeCell ref="BD13:BE13"/>
    <mergeCell ref="BF13:BG13"/>
    <mergeCell ref="BH13:BI13"/>
    <mergeCell ref="BJ13:BK13"/>
    <mergeCell ref="BL13:BM13"/>
    <mergeCell ref="BN13:BO13"/>
    <mergeCell ref="BP13:BQ13"/>
    <mergeCell ref="BR13:BS13"/>
    <mergeCell ref="BT13:BU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Z14:AA14"/>
    <mergeCell ref="AB14:AC14"/>
    <mergeCell ref="AD14:AE14"/>
    <mergeCell ref="AF14:AG14"/>
    <mergeCell ref="AH14:AI14"/>
    <mergeCell ref="AJ14:AK14"/>
    <mergeCell ref="AL14:AM14"/>
    <mergeCell ref="AN14:AO14"/>
    <mergeCell ref="AP14:AQ14"/>
    <mergeCell ref="AR14:AS14"/>
    <mergeCell ref="AT14:AU14"/>
    <mergeCell ref="AV14:AW14"/>
    <mergeCell ref="AX14:AY14"/>
    <mergeCell ref="AZ14:BA14"/>
    <mergeCell ref="BB14:BC14"/>
    <mergeCell ref="BD14:BE14"/>
    <mergeCell ref="BF14:BG14"/>
    <mergeCell ref="BH14:BI14"/>
    <mergeCell ref="BJ14:BK14"/>
    <mergeCell ref="BL14:BM14"/>
    <mergeCell ref="BN14:BO14"/>
    <mergeCell ref="BP14:BQ14"/>
    <mergeCell ref="BR14:BS14"/>
    <mergeCell ref="BT14:BU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  <mergeCell ref="X15:Y15"/>
    <mergeCell ref="Z15:AA15"/>
    <mergeCell ref="AB15:AC15"/>
    <mergeCell ref="AD15:AE15"/>
    <mergeCell ref="AF15:AG15"/>
    <mergeCell ref="AH15:AI15"/>
    <mergeCell ref="AJ15:AK15"/>
    <mergeCell ref="AL15:AM15"/>
    <mergeCell ref="AN15:AO15"/>
    <mergeCell ref="AP15:AQ15"/>
    <mergeCell ref="AR15:AS15"/>
    <mergeCell ref="AT15:AU15"/>
    <mergeCell ref="AV15:AW15"/>
    <mergeCell ref="AX15:AY15"/>
    <mergeCell ref="AZ15:BA15"/>
    <mergeCell ref="BB15:BC15"/>
    <mergeCell ref="BD15:BE15"/>
    <mergeCell ref="BF15:BG15"/>
    <mergeCell ref="BH15:BI15"/>
    <mergeCell ref="BJ15:BK15"/>
    <mergeCell ref="BL15:BM15"/>
    <mergeCell ref="BN15:BO15"/>
    <mergeCell ref="BP15:BQ15"/>
    <mergeCell ref="BR15:BS15"/>
    <mergeCell ref="BT15:BU15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V18:W18"/>
    <mergeCell ref="X18:Y18"/>
    <mergeCell ref="Z18:AA18"/>
    <mergeCell ref="AB18:AC18"/>
    <mergeCell ref="AD18:AE18"/>
    <mergeCell ref="AF18:AG18"/>
    <mergeCell ref="AH18:AI18"/>
    <mergeCell ref="AJ18:AK18"/>
    <mergeCell ref="AL18:AM18"/>
    <mergeCell ref="AN18:AO18"/>
    <mergeCell ref="AP18:AQ18"/>
    <mergeCell ref="AR18:AS18"/>
    <mergeCell ref="AT18:AU18"/>
    <mergeCell ref="AV18:AW18"/>
    <mergeCell ref="AX18:AY18"/>
    <mergeCell ref="AZ18:BA18"/>
    <mergeCell ref="BB18:BC18"/>
    <mergeCell ref="BD18:BE18"/>
    <mergeCell ref="BF18:BG18"/>
    <mergeCell ref="BH18:BI18"/>
    <mergeCell ref="BJ18:BK18"/>
    <mergeCell ref="BL18:BM18"/>
    <mergeCell ref="BN18:BO18"/>
    <mergeCell ref="BP18:BQ18"/>
    <mergeCell ref="BR18:BS18"/>
    <mergeCell ref="BT18:BU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V19:W19"/>
    <mergeCell ref="X19:Y19"/>
    <mergeCell ref="Z19:AA19"/>
    <mergeCell ref="AB19:AC19"/>
    <mergeCell ref="AD19:AE19"/>
    <mergeCell ref="AF19:AG19"/>
    <mergeCell ref="AH19:AI19"/>
    <mergeCell ref="AJ19:AK19"/>
    <mergeCell ref="AL19:AM19"/>
    <mergeCell ref="AN19:AO19"/>
    <mergeCell ref="AP19:AQ19"/>
    <mergeCell ref="AR19:AS19"/>
    <mergeCell ref="AT19:AU19"/>
    <mergeCell ref="AV19:AW19"/>
    <mergeCell ref="AX19:AY19"/>
    <mergeCell ref="AZ19:BA19"/>
    <mergeCell ref="BB19:BC19"/>
    <mergeCell ref="BD19:BE19"/>
    <mergeCell ref="BF19:BG19"/>
    <mergeCell ref="BH19:BI19"/>
    <mergeCell ref="BJ19:BK19"/>
    <mergeCell ref="BL19:BM19"/>
    <mergeCell ref="BN19:BO19"/>
    <mergeCell ref="BP19:BQ19"/>
    <mergeCell ref="BR19:BS19"/>
    <mergeCell ref="BT19:BU19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V20:W20"/>
    <mergeCell ref="X20:Y20"/>
    <mergeCell ref="Z20:AA20"/>
    <mergeCell ref="AB20:AC20"/>
    <mergeCell ref="AD20:AE20"/>
    <mergeCell ref="AF20:AG20"/>
    <mergeCell ref="AH20:AI20"/>
    <mergeCell ref="AJ20:AK20"/>
    <mergeCell ref="AL20:AM20"/>
    <mergeCell ref="AN20:AO20"/>
    <mergeCell ref="AP20:AQ20"/>
    <mergeCell ref="AR20:AS20"/>
    <mergeCell ref="AT20:AU20"/>
    <mergeCell ref="AV20:AW20"/>
    <mergeCell ref="AX20:AY20"/>
    <mergeCell ref="AZ20:BA20"/>
    <mergeCell ref="BB20:BC20"/>
    <mergeCell ref="BD20:BE20"/>
    <mergeCell ref="BF20:BG20"/>
    <mergeCell ref="BH20:BI20"/>
    <mergeCell ref="BJ20:BK20"/>
    <mergeCell ref="BL20:BM20"/>
    <mergeCell ref="BN20:BO20"/>
    <mergeCell ref="BP20:BQ20"/>
    <mergeCell ref="BR20:BS20"/>
    <mergeCell ref="BT20:BU20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AB21:AC21"/>
    <mergeCell ref="AD21:AE21"/>
    <mergeCell ref="AF21:AG21"/>
    <mergeCell ref="AH21:AI21"/>
    <mergeCell ref="AJ21:AK21"/>
    <mergeCell ref="AL21:AM21"/>
    <mergeCell ref="AN21:AO21"/>
    <mergeCell ref="AP21:AQ21"/>
    <mergeCell ref="AR21:AS21"/>
    <mergeCell ref="AT21:AU21"/>
    <mergeCell ref="AV21:AW21"/>
    <mergeCell ref="AX21:AY21"/>
    <mergeCell ref="AZ21:BA21"/>
    <mergeCell ref="BB21:BC21"/>
    <mergeCell ref="BD21:BE21"/>
    <mergeCell ref="BF21:BG21"/>
    <mergeCell ref="BH21:BI21"/>
    <mergeCell ref="BJ21:BK21"/>
    <mergeCell ref="BL21:BM21"/>
    <mergeCell ref="BN21:BO21"/>
    <mergeCell ref="BP21:BQ21"/>
    <mergeCell ref="BR21:BS21"/>
    <mergeCell ref="BT21:BU21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AB22:AC22"/>
    <mergeCell ref="AD22:AE22"/>
    <mergeCell ref="AF22:AG22"/>
    <mergeCell ref="AH22:AI22"/>
    <mergeCell ref="AJ22:AK22"/>
    <mergeCell ref="AL22:AM22"/>
    <mergeCell ref="AN22:AO22"/>
    <mergeCell ref="AP22:AQ22"/>
    <mergeCell ref="AR22:AS22"/>
    <mergeCell ref="AT22:AU22"/>
    <mergeCell ref="AV22:AW22"/>
    <mergeCell ref="AX22:AY22"/>
    <mergeCell ref="AZ22:BA22"/>
    <mergeCell ref="BB22:BC22"/>
    <mergeCell ref="BD22:BE22"/>
    <mergeCell ref="BF22:BG22"/>
    <mergeCell ref="BH22:BI22"/>
    <mergeCell ref="BJ22:BK22"/>
    <mergeCell ref="BL22:BM22"/>
    <mergeCell ref="BN22:BO22"/>
    <mergeCell ref="BP22:BQ22"/>
    <mergeCell ref="BR22:BS22"/>
    <mergeCell ref="BT22:BU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Z23:AA23"/>
    <mergeCell ref="AB23:AC23"/>
    <mergeCell ref="AD23:AE23"/>
    <mergeCell ref="AF23:AG23"/>
    <mergeCell ref="AH23:AI23"/>
    <mergeCell ref="AJ23:AK23"/>
    <mergeCell ref="AL23:AM23"/>
    <mergeCell ref="AN23:AO23"/>
    <mergeCell ref="AP23:AQ23"/>
    <mergeCell ref="AR23:AS23"/>
    <mergeCell ref="AT23:AU23"/>
    <mergeCell ref="AV23:AW23"/>
    <mergeCell ref="AX23:AY23"/>
    <mergeCell ref="AZ23:BA23"/>
    <mergeCell ref="BB23:BC23"/>
    <mergeCell ref="BD23:BE23"/>
    <mergeCell ref="BF23:BG23"/>
    <mergeCell ref="BH23:BI23"/>
    <mergeCell ref="BJ23:BK23"/>
    <mergeCell ref="BL23:BM23"/>
    <mergeCell ref="BN23:BO23"/>
    <mergeCell ref="BP23:BQ23"/>
    <mergeCell ref="BR23:BS23"/>
    <mergeCell ref="BT23:BU23"/>
    <mergeCell ref="B24:C24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X24:Y24"/>
    <mergeCell ref="Z24:AA24"/>
    <mergeCell ref="AB24:AC24"/>
    <mergeCell ref="AD24:AE24"/>
    <mergeCell ref="AF24:AG24"/>
    <mergeCell ref="AH24:AI24"/>
    <mergeCell ref="AJ24:AK24"/>
    <mergeCell ref="AL24:AM24"/>
    <mergeCell ref="AN24:AO24"/>
    <mergeCell ref="AP24:AQ24"/>
    <mergeCell ref="AR24:AS24"/>
    <mergeCell ref="AT24:AU24"/>
    <mergeCell ref="AV24:AW24"/>
    <mergeCell ref="AX24:AY24"/>
    <mergeCell ref="AZ24:BA24"/>
    <mergeCell ref="BB24:BC24"/>
    <mergeCell ref="BD24:BE24"/>
    <mergeCell ref="BF24:BG24"/>
    <mergeCell ref="BH24:BI24"/>
    <mergeCell ref="BJ24:BK24"/>
    <mergeCell ref="BL24:BM24"/>
    <mergeCell ref="BN24:BO24"/>
    <mergeCell ref="BP24:BQ24"/>
    <mergeCell ref="BR24:BS24"/>
    <mergeCell ref="BT24:BU24"/>
    <mergeCell ref="B25:C25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X25:Y25"/>
    <mergeCell ref="Z25:AA25"/>
    <mergeCell ref="AB25:AC25"/>
    <mergeCell ref="AD25:AE25"/>
    <mergeCell ref="AF25:AG25"/>
    <mergeCell ref="AH25:AI25"/>
    <mergeCell ref="AJ25:AK25"/>
    <mergeCell ref="AL25:AM25"/>
    <mergeCell ref="AN25:AO25"/>
    <mergeCell ref="AP25:AQ25"/>
    <mergeCell ref="AR25:AS25"/>
    <mergeCell ref="AT25:AU25"/>
    <mergeCell ref="AV25:AW25"/>
    <mergeCell ref="AX25:AY25"/>
    <mergeCell ref="AZ25:BA25"/>
    <mergeCell ref="BB25:BC25"/>
    <mergeCell ref="BD25:BE25"/>
    <mergeCell ref="BF25:BG25"/>
    <mergeCell ref="BH25:BI25"/>
    <mergeCell ref="BJ25:BK25"/>
    <mergeCell ref="BL25:BM25"/>
    <mergeCell ref="BN25:BO25"/>
    <mergeCell ref="BP25:BQ25"/>
    <mergeCell ref="BR25:BS25"/>
    <mergeCell ref="BT25:BU25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Z28:AA28"/>
    <mergeCell ref="AB28:AC28"/>
    <mergeCell ref="AD28:AE28"/>
    <mergeCell ref="AF28:AG28"/>
    <mergeCell ref="AH28:AI28"/>
    <mergeCell ref="AJ28:AK28"/>
    <mergeCell ref="AL28:AM28"/>
    <mergeCell ref="AN28:AO28"/>
    <mergeCell ref="AP28:AQ28"/>
    <mergeCell ref="AR28:AS28"/>
    <mergeCell ref="AT28:AU28"/>
    <mergeCell ref="AV28:AW28"/>
    <mergeCell ref="AX28:AY28"/>
    <mergeCell ref="AZ28:BA28"/>
    <mergeCell ref="BB28:BC28"/>
    <mergeCell ref="BD28:BE28"/>
    <mergeCell ref="BF28:BG28"/>
    <mergeCell ref="BH28:BI28"/>
    <mergeCell ref="BJ28:BK28"/>
    <mergeCell ref="BL28:BM28"/>
    <mergeCell ref="BN28:BO28"/>
    <mergeCell ref="BP28:BQ28"/>
    <mergeCell ref="BR28:BS28"/>
    <mergeCell ref="BT28:BU28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Z29:AA29"/>
    <mergeCell ref="AB29:AC29"/>
    <mergeCell ref="AD29:AE29"/>
    <mergeCell ref="AF29:AG29"/>
    <mergeCell ref="AH29:AI29"/>
    <mergeCell ref="AJ29:AK29"/>
    <mergeCell ref="AL29:AM29"/>
    <mergeCell ref="AN29:AO29"/>
    <mergeCell ref="AP29:AQ29"/>
    <mergeCell ref="AR29:AS29"/>
    <mergeCell ref="AT29:AU29"/>
    <mergeCell ref="AV29:AW29"/>
    <mergeCell ref="AX29:AY29"/>
    <mergeCell ref="AZ29:BA29"/>
    <mergeCell ref="BB29:BC29"/>
    <mergeCell ref="BD29:BE29"/>
    <mergeCell ref="BF29:BG29"/>
    <mergeCell ref="BH29:BI29"/>
    <mergeCell ref="BJ29:BK29"/>
    <mergeCell ref="BL29:BM29"/>
    <mergeCell ref="BN29:BO29"/>
    <mergeCell ref="BP29:BQ29"/>
    <mergeCell ref="BR29:BS29"/>
    <mergeCell ref="BT29:BU29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Z30:AA30"/>
    <mergeCell ref="AB30:AC30"/>
    <mergeCell ref="AD30:AE30"/>
    <mergeCell ref="AF30:AG30"/>
    <mergeCell ref="AH30:AI30"/>
    <mergeCell ref="AJ30:AK30"/>
    <mergeCell ref="AL30:AM30"/>
    <mergeCell ref="AN30:AO30"/>
    <mergeCell ref="AP30:AQ30"/>
    <mergeCell ref="AR30:AS30"/>
    <mergeCell ref="AT30:AU30"/>
    <mergeCell ref="AV30:AW30"/>
    <mergeCell ref="AX30:AY30"/>
    <mergeCell ref="AZ30:BA30"/>
    <mergeCell ref="BB30:BC30"/>
    <mergeCell ref="BD30:BE30"/>
    <mergeCell ref="BF30:BG30"/>
    <mergeCell ref="BH30:BI30"/>
    <mergeCell ref="BJ30:BK30"/>
    <mergeCell ref="BL30:BM30"/>
    <mergeCell ref="BN30:BO30"/>
    <mergeCell ref="BP30:BQ30"/>
    <mergeCell ref="BR30:BS30"/>
    <mergeCell ref="BT30:BU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Z31:AA31"/>
    <mergeCell ref="AB31:AC31"/>
    <mergeCell ref="AD31:AE31"/>
    <mergeCell ref="AF31:AG31"/>
    <mergeCell ref="AH31:AI31"/>
    <mergeCell ref="AJ31:AK31"/>
    <mergeCell ref="AL31:AM31"/>
    <mergeCell ref="AN31:AO31"/>
    <mergeCell ref="AP31:AQ31"/>
    <mergeCell ref="AR31:AS31"/>
    <mergeCell ref="AT31:AU31"/>
    <mergeCell ref="AV31:AW31"/>
    <mergeCell ref="AX31:AY31"/>
    <mergeCell ref="AZ31:BA31"/>
    <mergeCell ref="BB31:BC31"/>
    <mergeCell ref="BD31:BE31"/>
    <mergeCell ref="BF31:BG31"/>
    <mergeCell ref="BH31:BI31"/>
    <mergeCell ref="BJ31:BK31"/>
    <mergeCell ref="BL31:BM31"/>
    <mergeCell ref="BN31:BO31"/>
    <mergeCell ref="BP31:BQ31"/>
    <mergeCell ref="BR31:BS31"/>
    <mergeCell ref="BT31:BU31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Z32:AA32"/>
    <mergeCell ref="AB32:AC32"/>
    <mergeCell ref="AD32:AE32"/>
    <mergeCell ref="AF32:AG32"/>
    <mergeCell ref="AH32:AI32"/>
    <mergeCell ref="AJ32:AK32"/>
    <mergeCell ref="AL32:AM32"/>
    <mergeCell ref="AN32:AO32"/>
    <mergeCell ref="AP32:AQ32"/>
    <mergeCell ref="AR32:AS32"/>
    <mergeCell ref="AT32:AU32"/>
    <mergeCell ref="AV32:AW32"/>
    <mergeCell ref="AX32:AY32"/>
    <mergeCell ref="AZ32:BA32"/>
    <mergeCell ref="BB32:BC32"/>
    <mergeCell ref="BD32:BE32"/>
    <mergeCell ref="BF32:BG32"/>
    <mergeCell ref="BH32:BI32"/>
    <mergeCell ref="BJ32:BK32"/>
    <mergeCell ref="BL32:BM32"/>
    <mergeCell ref="BN32:BO32"/>
    <mergeCell ref="BP32:BQ32"/>
    <mergeCell ref="BR32:BS32"/>
    <mergeCell ref="BT32:BU32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Z33:AA33"/>
    <mergeCell ref="AB33:AC33"/>
    <mergeCell ref="AD33:AE33"/>
    <mergeCell ref="AF33:AG33"/>
    <mergeCell ref="AH33:AI33"/>
    <mergeCell ref="AJ33:AK33"/>
    <mergeCell ref="AL33:AM33"/>
    <mergeCell ref="AN33:AO33"/>
    <mergeCell ref="AP33:AQ33"/>
    <mergeCell ref="AR33:AS33"/>
    <mergeCell ref="AT33:AU33"/>
    <mergeCell ref="AV33:AW33"/>
    <mergeCell ref="AX33:AY33"/>
    <mergeCell ref="AZ33:BA33"/>
    <mergeCell ref="BB33:BC33"/>
    <mergeCell ref="BD33:BE33"/>
    <mergeCell ref="BF33:BG33"/>
    <mergeCell ref="BH33:BI33"/>
    <mergeCell ref="BJ33:BK33"/>
    <mergeCell ref="BL33:BM33"/>
    <mergeCell ref="BN33:BO33"/>
    <mergeCell ref="BP33:BQ33"/>
    <mergeCell ref="BR33:BS33"/>
    <mergeCell ref="BT33:BU33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  <mergeCell ref="Z34:AA34"/>
    <mergeCell ref="AB34:AC34"/>
    <mergeCell ref="AD34:AE34"/>
    <mergeCell ref="AF34:AG34"/>
    <mergeCell ref="AH34:AI34"/>
    <mergeCell ref="AJ34:AK34"/>
    <mergeCell ref="AL34:AM34"/>
    <mergeCell ref="AN34:AO34"/>
    <mergeCell ref="AP34:AQ34"/>
    <mergeCell ref="AR34:AS34"/>
    <mergeCell ref="AT34:AU34"/>
    <mergeCell ref="AV34:AW34"/>
    <mergeCell ref="AX34:AY34"/>
    <mergeCell ref="AZ34:BA34"/>
    <mergeCell ref="BB34:BC34"/>
    <mergeCell ref="BD34:BE34"/>
    <mergeCell ref="BF34:BG34"/>
    <mergeCell ref="BH34:BI34"/>
    <mergeCell ref="BJ34:BK34"/>
    <mergeCell ref="BL34:BM34"/>
    <mergeCell ref="BN34:BO34"/>
    <mergeCell ref="BP34:BQ34"/>
    <mergeCell ref="BR34:BS34"/>
    <mergeCell ref="BT34:BU34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Z35:AA35"/>
    <mergeCell ref="AB35:AC35"/>
    <mergeCell ref="AD35:AE35"/>
    <mergeCell ref="AF35:AG35"/>
    <mergeCell ref="AH35:AI35"/>
    <mergeCell ref="AJ35:AK35"/>
    <mergeCell ref="AL35:AM35"/>
    <mergeCell ref="AN35:AO35"/>
    <mergeCell ref="AP35:AQ35"/>
    <mergeCell ref="AR35:AS35"/>
    <mergeCell ref="AT35:AU35"/>
    <mergeCell ref="AV35:AW35"/>
    <mergeCell ref="AX35:AY35"/>
    <mergeCell ref="AZ35:BA35"/>
    <mergeCell ref="BB35:BC35"/>
    <mergeCell ref="BD35:BE35"/>
    <mergeCell ref="BF35:BG35"/>
    <mergeCell ref="BH35:BI35"/>
    <mergeCell ref="BJ35:BK35"/>
    <mergeCell ref="BL35:BM35"/>
    <mergeCell ref="BN35:BO35"/>
    <mergeCell ref="BP35:BQ35"/>
    <mergeCell ref="BR35:BS35"/>
    <mergeCell ref="BT35:BU35"/>
    <mergeCell ref="Z38:AA38"/>
    <mergeCell ref="AB38:AC38"/>
    <mergeCell ref="AD38:AE38"/>
    <mergeCell ref="AF38:AG38"/>
    <mergeCell ref="AH38:AI38"/>
    <mergeCell ref="AJ38:AK38"/>
    <mergeCell ref="AL38:AM38"/>
    <mergeCell ref="AN38:AO38"/>
    <mergeCell ref="AP38:AQ38"/>
    <mergeCell ref="AR38:AS38"/>
    <mergeCell ref="AT38:AU38"/>
    <mergeCell ref="AV38:AW38"/>
    <mergeCell ref="AX38:AY38"/>
    <mergeCell ref="AZ38:BA38"/>
    <mergeCell ref="BB38:BC38"/>
    <mergeCell ref="BD38:BE38"/>
    <mergeCell ref="BF38:BG38"/>
    <mergeCell ref="BH38:BI38"/>
    <mergeCell ref="BJ38:BK38"/>
    <mergeCell ref="BL38:BM38"/>
    <mergeCell ref="BN38:BO38"/>
    <mergeCell ref="BP38:BQ38"/>
    <mergeCell ref="BR38:BS38"/>
    <mergeCell ref="BT38:BU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Z39:AA39"/>
    <mergeCell ref="AB39:AC39"/>
    <mergeCell ref="AD39:AE39"/>
    <mergeCell ref="AF39:AG39"/>
    <mergeCell ref="AH39:AI39"/>
    <mergeCell ref="AJ39:AK39"/>
    <mergeCell ref="AL39:AM39"/>
    <mergeCell ref="AN39:AO39"/>
    <mergeCell ref="AP39:AQ39"/>
    <mergeCell ref="AR39:AS39"/>
    <mergeCell ref="AT39:AU39"/>
    <mergeCell ref="AV39:AW39"/>
    <mergeCell ref="AX39:AY39"/>
    <mergeCell ref="AZ39:BA39"/>
    <mergeCell ref="BB39:BC39"/>
    <mergeCell ref="BD39:BE39"/>
    <mergeCell ref="BF39:BG39"/>
    <mergeCell ref="BH39:BI39"/>
    <mergeCell ref="BJ39:BK39"/>
    <mergeCell ref="BL39:BM39"/>
    <mergeCell ref="BN39:BO39"/>
    <mergeCell ref="BP39:BQ39"/>
    <mergeCell ref="BR39:BS39"/>
    <mergeCell ref="BT39:BU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  <mergeCell ref="Z40:AA40"/>
    <mergeCell ref="AB40:AC40"/>
    <mergeCell ref="AD40:AE40"/>
    <mergeCell ref="AF40:AG40"/>
    <mergeCell ref="AH40:AI40"/>
    <mergeCell ref="AJ40:AK40"/>
    <mergeCell ref="AL40:AM40"/>
    <mergeCell ref="AN40:AO40"/>
    <mergeCell ref="AP40:AQ40"/>
    <mergeCell ref="AR40:AS40"/>
    <mergeCell ref="AT40:AU40"/>
    <mergeCell ref="AV40:AW40"/>
    <mergeCell ref="AX40:AY40"/>
    <mergeCell ref="AZ40:BA40"/>
    <mergeCell ref="BB40:BC40"/>
    <mergeCell ref="BD40:BE40"/>
    <mergeCell ref="BF40:BG40"/>
    <mergeCell ref="BH40:BI40"/>
    <mergeCell ref="BJ40:BK40"/>
    <mergeCell ref="BL40:BM40"/>
    <mergeCell ref="BN40:BO40"/>
    <mergeCell ref="BP40:BQ40"/>
    <mergeCell ref="BR40:BS40"/>
    <mergeCell ref="BT40:BU40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J41:AK41"/>
    <mergeCell ref="AL41:AM41"/>
    <mergeCell ref="AN41:AO41"/>
    <mergeCell ref="AP41:AQ41"/>
    <mergeCell ref="AR41:AS41"/>
    <mergeCell ref="AT41:AU41"/>
    <mergeCell ref="AV41:AW41"/>
    <mergeCell ref="AX41:AY41"/>
    <mergeCell ref="AZ41:BA41"/>
    <mergeCell ref="BB41:BC41"/>
    <mergeCell ref="BD41:BE41"/>
    <mergeCell ref="BF41:BG41"/>
    <mergeCell ref="BH41:BI41"/>
    <mergeCell ref="BJ41:BK41"/>
    <mergeCell ref="BL41:BM41"/>
    <mergeCell ref="BN41:BO41"/>
    <mergeCell ref="BP41:BQ41"/>
    <mergeCell ref="BR41:BS41"/>
    <mergeCell ref="BT41:BU41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  <mergeCell ref="Z42:AA42"/>
    <mergeCell ref="AB42:AC42"/>
    <mergeCell ref="AD42:AE42"/>
    <mergeCell ref="AF42:AG42"/>
    <mergeCell ref="AH42:AI42"/>
    <mergeCell ref="AJ42:AK42"/>
    <mergeCell ref="AL42:AM42"/>
    <mergeCell ref="AN42:AO42"/>
    <mergeCell ref="AP42:AQ42"/>
    <mergeCell ref="AR42:AS42"/>
    <mergeCell ref="AT42:AU42"/>
    <mergeCell ref="AV42:AW42"/>
    <mergeCell ref="AX42:AY42"/>
    <mergeCell ref="AZ42:BA42"/>
    <mergeCell ref="BB42:BC42"/>
    <mergeCell ref="BD42:BE42"/>
    <mergeCell ref="BF42:BG42"/>
    <mergeCell ref="BH42:BI42"/>
    <mergeCell ref="BJ42:BK42"/>
    <mergeCell ref="BL42:BM42"/>
    <mergeCell ref="BN42:BO42"/>
    <mergeCell ref="BP42:BQ42"/>
    <mergeCell ref="BR42:BS42"/>
    <mergeCell ref="BT42:BU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  <mergeCell ref="Z43:AA43"/>
    <mergeCell ref="AB43:AC43"/>
    <mergeCell ref="AD43:AE43"/>
    <mergeCell ref="AF43:AG43"/>
    <mergeCell ref="AH43:AI43"/>
    <mergeCell ref="AJ43:AK43"/>
    <mergeCell ref="AL43:AM43"/>
    <mergeCell ref="AN43:AO43"/>
    <mergeCell ref="AP43:AQ43"/>
    <mergeCell ref="AR43:AS43"/>
    <mergeCell ref="AT43:AU43"/>
    <mergeCell ref="AV43:AW43"/>
    <mergeCell ref="AX43:AY43"/>
    <mergeCell ref="AZ43:BA43"/>
    <mergeCell ref="BB43:BC43"/>
    <mergeCell ref="BD43:BE43"/>
    <mergeCell ref="BF43:BG43"/>
    <mergeCell ref="BH43:BI43"/>
    <mergeCell ref="BJ43:BK43"/>
    <mergeCell ref="BL43:BM43"/>
    <mergeCell ref="BN43:BO43"/>
    <mergeCell ref="BP43:BQ43"/>
    <mergeCell ref="BR43:BS43"/>
    <mergeCell ref="BT43:BU43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AL44:AM44"/>
    <mergeCell ref="AN44:AO44"/>
    <mergeCell ref="AP44:AQ44"/>
    <mergeCell ref="AR44:AS44"/>
    <mergeCell ref="AT44:AU44"/>
    <mergeCell ref="AV44:AW44"/>
    <mergeCell ref="AX44:AY44"/>
    <mergeCell ref="AZ44:BA44"/>
    <mergeCell ref="BB44:BC44"/>
    <mergeCell ref="BD44:BE44"/>
    <mergeCell ref="BF44:BG44"/>
    <mergeCell ref="BH44:BI44"/>
    <mergeCell ref="BJ44:BK44"/>
    <mergeCell ref="BL44:BM44"/>
    <mergeCell ref="BN44:BO44"/>
    <mergeCell ref="BP44:BQ44"/>
    <mergeCell ref="BR44:BS44"/>
    <mergeCell ref="BT44:BU44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J45:AK45"/>
    <mergeCell ref="AL45:AM45"/>
    <mergeCell ref="AN45:AO45"/>
    <mergeCell ref="AP45:AQ45"/>
    <mergeCell ref="AR45:AS45"/>
    <mergeCell ref="AT45:AU45"/>
    <mergeCell ref="AV45:AW45"/>
    <mergeCell ref="AX45:AY45"/>
    <mergeCell ref="AZ45:BA45"/>
    <mergeCell ref="BB45:BC45"/>
    <mergeCell ref="BD45:BE45"/>
    <mergeCell ref="BF45:BG45"/>
    <mergeCell ref="BH45:BI45"/>
    <mergeCell ref="BJ45:BK45"/>
    <mergeCell ref="BL45:BM45"/>
    <mergeCell ref="BN45:BO45"/>
    <mergeCell ref="BP45:BQ45"/>
    <mergeCell ref="BR45:BS45"/>
    <mergeCell ref="BT45:BU45"/>
    <mergeCell ref="A47:Y47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  <mergeCell ref="Z48:AA48"/>
    <mergeCell ref="AB48:AC48"/>
    <mergeCell ref="AD48:AE48"/>
    <mergeCell ref="AF48:AG48"/>
    <mergeCell ref="AH48:AI48"/>
    <mergeCell ref="AJ48:AK48"/>
    <mergeCell ref="AL48:AM48"/>
    <mergeCell ref="AN48:AO48"/>
    <mergeCell ref="AP48:AQ48"/>
    <mergeCell ref="AR48:AS48"/>
    <mergeCell ref="AT48:AU48"/>
    <mergeCell ref="AV48:AW48"/>
    <mergeCell ref="AX48:AY48"/>
    <mergeCell ref="AZ48:BA48"/>
    <mergeCell ref="BB48:BC48"/>
    <mergeCell ref="BD48:BE48"/>
    <mergeCell ref="BF48:BG48"/>
    <mergeCell ref="BH48:BI48"/>
    <mergeCell ref="BJ48:BK48"/>
    <mergeCell ref="BL48:BM48"/>
    <mergeCell ref="BN48:BO48"/>
    <mergeCell ref="BP48:BQ48"/>
    <mergeCell ref="BR48:BS48"/>
    <mergeCell ref="BT48:BU48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H49:AI49"/>
    <mergeCell ref="AJ49:AK49"/>
    <mergeCell ref="AL49:AM49"/>
    <mergeCell ref="AN49:AO49"/>
    <mergeCell ref="AP49:AQ49"/>
    <mergeCell ref="AR49:AS49"/>
    <mergeCell ref="AT49:AU49"/>
    <mergeCell ref="AV49:AW49"/>
    <mergeCell ref="AX49:AY49"/>
    <mergeCell ref="AZ49:BA49"/>
    <mergeCell ref="BB49:BC49"/>
    <mergeCell ref="BD49:BE49"/>
    <mergeCell ref="BF49:BG49"/>
    <mergeCell ref="BH49:BI49"/>
    <mergeCell ref="BJ49:BK49"/>
    <mergeCell ref="BL49:BM49"/>
    <mergeCell ref="BN49:BO49"/>
    <mergeCell ref="BP49:BQ49"/>
    <mergeCell ref="BR49:BS49"/>
    <mergeCell ref="BT49:BU49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  <mergeCell ref="Z50:AA50"/>
    <mergeCell ref="AB50:AC50"/>
    <mergeCell ref="AD50:AE50"/>
    <mergeCell ref="AF50:AG50"/>
    <mergeCell ref="AH50:AI50"/>
    <mergeCell ref="AJ50:AK50"/>
    <mergeCell ref="AL50:AM50"/>
    <mergeCell ref="AN50:AO50"/>
    <mergeCell ref="AP50:AQ50"/>
    <mergeCell ref="AR50:AS50"/>
    <mergeCell ref="AT50:AU50"/>
    <mergeCell ref="AV50:AW50"/>
    <mergeCell ref="AX50:AY50"/>
    <mergeCell ref="AZ50:BA50"/>
    <mergeCell ref="BB50:BC50"/>
    <mergeCell ref="BD50:BE50"/>
    <mergeCell ref="BF50:BG50"/>
    <mergeCell ref="BH50:BI50"/>
    <mergeCell ref="BJ50:BK50"/>
    <mergeCell ref="BL50:BM50"/>
    <mergeCell ref="BN50:BO50"/>
    <mergeCell ref="BP50:BQ50"/>
    <mergeCell ref="BR50:BS50"/>
    <mergeCell ref="BT50:BU50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  <mergeCell ref="Z51:AA51"/>
    <mergeCell ref="AB51:AC51"/>
    <mergeCell ref="AD51:AE51"/>
    <mergeCell ref="AF51:AG51"/>
    <mergeCell ref="AH51:AI51"/>
    <mergeCell ref="AJ51:AK51"/>
    <mergeCell ref="AL51:AM51"/>
    <mergeCell ref="AN51:AO51"/>
    <mergeCell ref="AP51:AQ51"/>
    <mergeCell ref="AR51:AS51"/>
    <mergeCell ref="AT51:AU51"/>
    <mergeCell ref="AV51:AW51"/>
    <mergeCell ref="AX51:AY51"/>
    <mergeCell ref="AZ51:BA51"/>
    <mergeCell ref="BB51:BC51"/>
    <mergeCell ref="BD51:BE51"/>
    <mergeCell ref="BF51:BG51"/>
    <mergeCell ref="BH51:BI51"/>
    <mergeCell ref="BJ51:BK51"/>
    <mergeCell ref="BL51:BM51"/>
    <mergeCell ref="BN51:BO51"/>
    <mergeCell ref="BP51:BQ51"/>
    <mergeCell ref="BR51:BS51"/>
    <mergeCell ref="BT51:BU51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T52:U52"/>
    <mergeCell ref="V52:W52"/>
    <mergeCell ref="X52:Y52"/>
    <mergeCell ref="Z52:AA52"/>
    <mergeCell ref="AB52:AC52"/>
    <mergeCell ref="AD52:AE52"/>
    <mergeCell ref="AF52:AG52"/>
    <mergeCell ref="AH52:AI52"/>
    <mergeCell ref="AJ52:AK52"/>
    <mergeCell ref="AL52:AM52"/>
    <mergeCell ref="AN52:AO52"/>
    <mergeCell ref="AP52:AQ52"/>
    <mergeCell ref="AR52:AS52"/>
    <mergeCell ref="AT52:AU52"/>
    <mergeCell ref="AV52:AW52"/>
    <mergeCell ref="AX52:AY52"/>
    <mergeCell ref="AZ52:BA52"/>
    <mergeCell ref="BB52:BC52"/>
    <mergeCell ref="BD52:BE52"/>
    <mergeCell ref="BF52:BG52"/>
    <mergeCell ref="BH52:BI52"/>
    <mergeCell ref="BJ52:BK52"/>
    <mergeCell ref="BL52:BM52"/>
    <mergeCell ref="BN52:BO52"/>
    <mergeCell ref="BP52:BQ52"/>
    <mergeCell ref="BR52:BS52"/>
    <mergeCell ref="BT52:BU52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  <mergeCell ref="Z53:AA53"/>
    <mergeCell ref="AB53:AC53"/>
    <mergeCell ref="AD53:AE53"/>
    <mergeCell ref="AF53:AG53"/>
    <mergeCell ref="AH53:AI53"/>
    <mergeCell ref="AJ53:AK53"/>
    <mergeCell ref="AL53:AM53"/>
    <mergeCell ref="AN53:AO53"/>
    <mergeCell ref="AP53:AQ53"/>
    <mergeCell ref="AR53:AS53"/>
    <mergeCell ref="AT53:AU53"/>
    <mergeCell ref="AV53:AW53"/>
    <mergeCell ref="AX53:AY53"/>
    <mergeCell ref="AZ53:BA53"/>
    <mergeCell ref="BB53:BC53"/>
    <mergeCell ref="BD53:BE53"/>
    <mergeCell ref="BF53:BG53"/>
    <mergeCell ref="BH53:BI53"/>
    <mergeCell ref="BJ53:BK53"/>
    <mergeCell ref="BL53:BM53"/>
    <mergeCell ref="BN53:BO53"/>
    <mergeCell ref="BP53:BQ53"/>
    <mergeCell ref="BR53:BS53"/>
    <mergeCell ref="BT53:BU53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T54:U54"/>
    <mergeCell ref="V54:W54"/>
    <mergeCell ref="X54:Y54"/>
    <mergeCell ref="Z54:AA54"/>
    <mergeCell ref="AB54:AC54"/>
    <mergeCell ref="AD54:AE54"/>
    <mergeCell ref="AF54:AG54"/>
    <mergeCell ref="AH54:AI54"/>
    <mergeCell ref="AJ54:AK54"/>
    <mergeCell ref="AL54:AM54"/>
    <mergeCell ref="AN54:AO54"/>
    <mergeCell ref="AP54:AQ54"/>
    <mergeCell ref="AR54:AS54"/>
    <mergeCell ref="AT54:AU54"/>
    <mergeCell ref="AV54:AW54"/>
    <mergeCell ref="AX54:AY54"/>
    <mergeCell ref="AZ54:BA54"/>
    <mergeCell ref="BB54:BC54"/>
    <mergeCell ref="BD54:BE54"/>
    <mergeCell ref="BF54:BG54"/>
    <mergeCell ref="BH54:BI54"/>
    <mergeCell ref="BJ54:BK54"/>
    <mergeCell ref="BL54:BM54"/>
    <mergeCell ref="BN54:BO54"/>
    <mergeCell ref="BP54:BQ54"/>
    <mergeCell ref="BR54:BS54"/>
    <mergeCell ref="BT54:BU54"/>
    <mergeCell ref="A56:Y56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X57:Y57"/>
    <mergeCell ref="Z57:AA57"/>
    <mergeCell ref="AB57:AC57"/>
    <mergeCell ref="AD57:AE57"/>
    <mergeCell ref="AF57:AG57"/>
    <mergeCell ref="AH57:AI57"/>
    <mergeCell ref="AJ57:AK57"/>
    <mergeCell ref="AL57:AM57"/>
    <mergeCell ref="AN57:AO57"/>
    <mergeCell ref="AP57:AQ57"/>
    <mergeCell ref="AR57:AS57"/>
    <mergeCell ref="AT57:AU57"/>
    <mergeCell ref="AV57:AW57"/>
    <mergeCell ref="AX57:AY57"/>
    <mergeCell ref="AZ57:BA57"/>
    <mergeCell ref="BB57:BC57"/>
    <mergeCell ref="BD57:BE57"/>
    <mergeCell ref="BF57:BG57"/>
    <mergeCell ref="BH57:BI57"/>
    <mergeCell ref="BJ57:BK57"/>
    <mergeCell ref="BL57:BM57"/>
    <mergeCell ref="BN57:BO57"/>
    <mergeCell ref="BP57:BQ57"/>
    <mergeCell ref="BR57:BS57"/>
    <mergeCell ref="BT57:BU57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T58:U58"/>
    <mergeCell ref="V58:W58"/>
    <mergeCell ref="X58:Y58"/>
    <mergeCell ref="Z58:AA58"/>
    <mergeCell ref="AB58:AC58"/>
    <mergeCell ref="AD58:AE58"/>
    <mergeCell ref="AF58:AG58"/>
    <mergeCell ref="AH58:AI58"/>
    <mergeCell ref="AJ58:AK58"/>
    <mergeCell ref="AL58:AM58"/>
    <mergeCell ref="AN58:AO58"/>
    <mergeCell ref="AP58:AQ58"/>
    <mergeCell ref="AR58:AS58"/>
    <mergeCell ref="AT58:AU58"/>
    <mergeCell ref="AV58:AW58"/>
    <mergeCell ref="AX58:AY58"/>
    <mergeCell ref="AZ58:BA58"/>
    <mergeCell ref="BB58:BC58"/>
    <mergeCell ref="BD58:BE58"/>
    <mergeCell ref="BF58:BG58"/>
    <mergeCell ref="BH58:BI58"/>
    <mergeCell ref="BJ58:BK58"/>
    <mergeCell ref="BL58:BM58"/>
    <mergeCell ref="BN58:BO58"/>
    <mergeCell ref="BP58:BQ58"/>
    <mergeCell ref="BR58:BS58"/>
    <mergeCell ref="BT58:BU58"/>
    <mergeCell ref="B59:C59"/>
    <mergeCell ref="D59:E59"/>
    <mergeCell ref="F59:G59"/>
    <mergeCell ref="H59:I59"/>
    <mergeCell ref="J59:K59"/>
    <mergeCell ref="L59:M59"/>
    <mergeCell ref="N59:O59"/>
    <mergeCell ref="P59:Q59"/>
    <mergeCell ref="R59:S59"/>
    <mergeCell ref="T59:U59"/>
    <mergeCell ref="V59:W59"/>
    <mergeCell ref="X59:Y59"/>
    <mergeCell ref="Z59:AA59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AT59:AU59"/>
    <mergeCell ref="AV59:AW59"/>
    <mergeCell ref="AX59:AY59"/>
    <mergeCell ref="AZ59:BA59"/>
    <mergeCell ref="BB59:BC59"/>
    <mergeCell ref="BD59:BE59"/>
    <mergeCell ref="BF59:BG59"/>
    <mergeCell ref="BH59:BI59"/>
    <mergeCell ref="BJ59:BK59"/>
    <mergeCell ref="BL59:BM59"/>
    <mergeCell ref="BN59:BO59"/>
    <mergeCell ref="BP59:BQ59"/>
    <mergeCell ref="BR59:BS59"/>
    <mergeCell ref="BT59:BU59"/>
    <mergeCell ref="B60:C60"/>
    <mergeCell ref="D60:E60"/>
    <mergeCell ref="F60:G60"/>
    <mergeCell ref="H60:I60"/>
    <mergeCell ref="J60:K60"/>
    <mergeCell ref="L60:M60"/>
    <mergeCell ref="N60:O60"/>
    <mergeCell ref="P60:Q60"/>
    <mergeCell ref="R60:S60"/>
    <mergeCell ref="T60:U60"/>
    <mergeCell ref="V60:W60"/>
    <mergeCell ref="X60:Y60"/>
    <mergeCell ref="Z60:AA60"/>
    <mergeCell ref="AB60:AC60"/>
    <mergeCell ref="AD60:AE60"/>
    <mergeCell ref="AF60:AG60"/>
    <mergeCell ref="AH60:AI60"/>
    <mergeCell ref="AJ60:AK60"/>
    <mergeCell ref="AL60:AM60"/>
    <mergeCell ref="AN60:AO60"/>
    <mergeCell ref="AP60:AQ60"/>
    <mergeCell ref="AR60:AS60"/>
    <mergeCell ref="AT60:AU60"/>
    <mergeCell ref="AV60:AW60"/>
    <mergeCell ref="AX60:AY60"/>
    <mergeCell ref="AZ60:BA60"/>
    <mergeCell ref="BB60:BC60"/>
    <mergeCell ref="BD60:BE60"/>
    <mergeCell ref="BF60:BG60"/>
    <mergeCell ref="BH60:BI60"/>
    <mergeCell ref="BJ60:BK60"/>
    <mergeCell ref="BL60:BM60"/>
    <mergeCell ref="BN60:BO60"/>
    <mergeCell ref="BP60:BQ60"/>
    <mergeCell ref="BR60:BS60"/>
    <mergeCell ref="BT60:BU60"/>
    <mergeCell ref="B61:C61"/>
    <mergeCell ref="D61:E61"/>
    <mergeCell ref="F61:G61"/>
    <mergeCell ref="H61:I61"/>
    <mergeCell ref="J61:K61"/>
    <mergeCell ref="L61:M61"/>
    <mergeCell ref="N61:O61"/>
    <mergeCell ref="P61:Q61"/>
    <mergeCell ref="R61:S61"/>
    <mergeCell ref="T61:U61"/>
    <mergeCell ref="V61:W61"/>
    <mergeCell ref="X61:Y61"/>
    <mergeCell ref="Z61:AA61"/>
    <mergeCell ref="AB61:AC61"/>
    <mergeCell ref="AD61:AE61"/>
    <mergeCell ref="AF61:AG61"/>
    <mergeCell ref="AH61:AI61"/>
    <mergeCell ref="AJ61:AK61"/>
    <mergeCell ref="AL61:AM61"/>
    <mergeCell ref="AN61:AO61"/>
    <mergeCell ref="AP61:AQ61"/>
    <mergeCell ref="AR61:AS61"/>
    <mergeCell ref="AT61:AU61"/>
    <mergeCell ref="AV61:AW61"/>
    <mergeCell ref="AX61:AY61"/>
    <mergeCell ref="AZ61:BA61"/>
    <mergeCell ref="BB61:BC61"/>
    <mergeCell ref="BD61:BE61"/>
    <mergeCell ref="BF61:BG61"/>
    <mergeCell ref="BH61:BI61"/>
    <mergeCell ref="BJ61:BK61"/>
    <mergeCell ref="BL61:BM61"/>
    <mergeCell ref="BN61:BO61"/>
    <mergeCell ref="BP61:BQ61"/>
    <mergeCell ref="BR61:BS61"/>
    <mergeCell ref="BT61:BU61"/>
    <mergeCell ref="B62:C62"/>
    <mergeCell ref="D62:E62"/>
    <mergeCell ref="F62:G62"/>
    <mergeCell ref="H62:I62"/>
    <mergeCell ref="J62:K62"/>
    <mergeCell ref="L62:M62"/>
    <mergeCell ref="N62:O62"/>
    <mergeCell ref="P62:Q62"/>
    <mergeCell ref="R62:S62"/>
    <mergeCell ref="T62:U62"/>
    <mergeCell ref="V62:W62"/>
    <mergeCell ref="X62:Y62"/>
    <mergeCell ref="Z62:AA62"/>
    <mergeCell ref="AB62:AC62"/>
    <mergeCell ref="AD62:AE62"/>
    <mergeCell ref="AF62:AG62"/>
    <mergeCell ref="AH62:AI62"/>
    <mergeCell ref="AJ62:AK62"/>
    <mergeCell ref="AL62:AM62"/>
    <mergeCell ref="AN62:AO62"/>
    <mergeCell ref="AP62:AQ62"/>
    <mergeCell ref="AR62:AS62"/>
    <mergeCell ref="AT62:AU62"/>
    <mergeCell ref="AV62:AW62"/>
    <mergeCell ref="AX62:AY62"/>
    <mergeCell ref="AZ62:BA62"/>
    <mergeCell ref="BB62:BC62"/>
    <mergeCell ref="BD62:BE62"/>
    <mergeCell ref="BF62:BG62"/>
    <mergeCell ref="BH62:BI62"/>
    <mergeCell ref="BJ62:BK62"/>
    <mergeCell ref="BL62:BM62"/>
    <mergeCell ref="BN62:BO62"/>
    <mergeCell ref="BP62:BQ62"/>
    <mergeCell ref="BR62:BS62"/>
    <mergeCell ref="BT62:BU62"/>
    <mergeCell ref="A64:Y64"/>
    <mergeCell ref="B65:C65"/>
    <mergeCell ref="D65:E65"/>
    <mergeCell ref="F65:G65"/>
    <mergeCell ref="H65:I65"/>
    <mergeCell ref="J65:K65"/>
    <mergeCell ref="L65:M65"/>
    <mergeCell ref="N65:O65"/>
    <mergeCell ref="P65:Q65"/>
    <mergeCell ref="R65:S65"/>
    <mergeCell ref="T65:U65"/>
    <mergeCell ref="V65:W65"/>
    <mergeCell ref="X65:Y65"/>
    <mergeCell ref="Z65:AA65"/>
    <mergeCell ref="AB65:AC65"/>
    <mergeCell ref="AD65:AE65"/>
    <mergeCell ref="AF65:AG65"/>
    <mergeCell ref="AH65:AI65"/>
    <mergeCell ref="AJ65:AK65"/>
    <mergeCell ref="AL65:AM65"/>
    <mergeCell ref="AN65:AO65"/>
    <mergeCell ref="AP65:AQ65"/>
    <mergeCell ref="AR65:AS65"/>
    <mergeCell ref="AT65:AU65"/>
    <mergeCell ref="AV65:AW65"/>
    <mergeCell ref="AX65:AY65"/>
    <mergeCell ref="AZ65:BA65"/>
    <mergeCell ref="BB65:BC65"/>
    <mergeCell ref="BD65:BE65"/>
    <mergeCell ref="BF65:BG65"/>
    <mergeCell ref="BH65:BI65"/>
    <mergeCell ref="BJ65:BK65"/>
    <mergeCell ref="BL65:BM65"/>
    <mergeCell ref="BN65:BO65"/>
    <mergeCell ref="BP65:BQ65"/>
    <mergeCell ref="BR65:BS65"/>
    <mergeCell ref="BT65:BU65"/>
    <mergeCell ref="B66:C66"/>
    <mergeCell ref="D66:E66"/>
    <mergeCell ref="F66:G66"/>
    <mergeCell ref="H66:I66"/>
    <mergeCell ref="J66:K66"/>
    <mergeCell ref="L66:M66"/>
    <mergeCell ref="N66:O66"/>
    <mergeCell ref="P66:Q66"/>
    <mergeCell ref="R66:S66"/>
    <mergeCell ref="T66:U66"/>
    <mergeCell ref="V66:W66"/>
    <mergeCell ref="X66:Y66"/>
    <mergeCell ref="Z66:AA66"/>
    <mergeCell ref="AB66:AC66"/>
    <mergeCell ref="AD66:AE66"/>
    <mergeCell ref="AF66:AG66"/>
    <mergeCell ref="AH66:AI66"/>
    <mergeCell ref="AJ66:AK66"/>
    <mergeCell ref="AL66:AM66"/>
    <mergeCell ref="AN66:AO66"/>
    <mergeCell ref="AP66:AQ66"/>
    <mergeCell ref="AR66:AS66"/>
    <mergeCell ref="AT66:AU66"/>
    <mergeCell ref="AV66:AW66"/>
    <mergeCell ref="AX66:AY66"/>
    <mergeCell ref="AZ66:BA66"/>
    <mergeCell ref="BB66:BC66"/>
    <mergeCell ref="BD66:BE66"/>
    <mergeCell ref="BF66:BG66"/>
    <mergeCell ref="BH66:BI66"/>
    <mergeCell ref="BJ66:BK66"/>
    <mergeCell ref="BL66:BM66"/>
    <mergeCell ref="BN66:BO66"/>
    <mergeCell ref="BP66:BQ66"/>
    <mergeCell ref="BR66:BS66"/>
    <mergeCell ref="BT66:BU66"/>
    <mergeCell ref="B67:C67"/>
    <mergeCell ref="D67:E67"/>
    <mergeCell ref="F67:G67"/>
    <mergeCell ref="H67:I67"/>
    <mergeCell ref="J67:K67"/>
    <mergeCell ref="L67:M67"/>
    <mergeCell ref="N67:O67"/>
    <mergeCell ref="P67:Q67"/>
    <mergeCell ref="R67:S67"/>
    <mergeCell ref="T67:U67"/>
    <mergeCell ref="V67:W67"/>
    <mergeCell ref="X67:Y67"/>
    <mergeCell ref="Z67:AA67"/>
    <mergeCell ref="AB67:AC67"/>
    <mergeCell ref="AD67:AE67"/>
    <mergeCell ref="AF67:AG67"/>
    <mergeCell ref="AH67:AI67"/>
    <mergeCell ref="AJ67:AK67"/>
    <mergeCell ref="AL67:AM67"/>
    <mergeCell ref="AN67:AO67"/>
    <mergeCell ref="AP67:AQ67"/>
    <mergeCell ref="AR67:AS67"/>
    <mergeCell ref="AT67:AU67"/>
    <mergeCell ref="AV67:AW67"/>
    <mergeCell ref="AX67:AY67"/>
    <mergeCell ref="AZ67:BA67"/>
    <mergeCell ref="BB67:BC67"/>
    <mergeCell ref="BD67:BE67"/>
    <mergeCell ref="BF67:BG67"/>
    <mergeCell ref="BH67:BI67"/>
    <mergeCell ref="BJ67:BK67"/>
    <mergeCell ref="BL67:BM67"/>
    <mergeCell ref="BN67:BO67"/>
    <mergeCell ref="BP67:BQ67"/>
    <mergeCell ref="BR67:BS67"/>
    <mergeCell ref="BT67:BU67"/>
    <mergeCell ref="B68:C68"/>
    <mergeCell ref="D68:E68"/>
    <mergeCell ref="F68:G68"/>
    <mergeCell ref="H68:I68"/>
    <mergeCell ref="J68:K68"/>
    <mergeCell ref="L68:M68"/>
    <mergeCell ref="N68:O68"/>
    <mergeCell ref="P68:Q68"/>
    <mergeCell ref="R68:S68"/>
    <mergeCell ref="T68:U68"/>
    <mergeCell ref="V68:W68"/>
    <mergeCell ref="X68:Y68"/>
    <mergeCell ref="Z68:AA68"/>
    <mergeCell ref="AB68:AC68"/>
    <mergeCell ref="AD68:AE68"/>
    <mergeCell ref="AF68:AG68"/>
    <mergeCell ref="AH68:AI68"/>
    <mergeCell ref="AJ68:AK68"/>
    <mergeCell ref="AL68:AM68"/>
    <mergeCell ref="AN68:AO68"/>
    <mergeCell ref="AP68:AQ68"/>
    <mergeCell ref="AR68:AS68"/>
    <mergeCell ref="AT68:AU68"/>
    <mergeCell ref="AV68:AW68"/>
    <mergeCell ref="AX68:AY68"/>
    <mergeCell ref="AZ68:BA68"/>
    <mergeCell ref="BB68:BC68"/>
    <mergeCell ref="BD68:BE68"/>
    <mergeCell ref="BF68:BG68"/>
    <mergeCell ref="BH68:BI68"/>
    <mergeCell ref="BJ68:BK68"/>
    <mergeCell ref="BL68:BM68"/>
    <mergeCell ref="BN68:BO68"/>
    <mergeCell ref="BP68:BQ68"/>
    <mergeCell ref="BR68:BS68"/>
    <mergeCell ref="BT68:BU68"/>
    <mergeCell ref="B69:C69"/>
    <mergeCell ref="D69:E69"/>
    <mergeCell ref="F69:G69"/>
    <mergeCell ref="H69:I69"/>
    <mergeCell ref="J69:K69"/>
    <mergeCell ref="L69:M69"/>
    <mergeCell ref="N69:O69"/>
    <mergeCell ref="P69:Q69"/>
    <mergeCell ref="R69:S69"/>
    <mergeCell ref="T69:U69"/>
    <mergeCell ref="V69:W69"/>
    <mergeCell ref="X69:Y69"/>
    <mergeCell ref="Z69:AA69"/>
    <mergeCell ref="AB69:AC69"/>
    <mergeCell ref="AD69:AE69"/>
    <mergeCell ref="AF69:AG69"/>
    <mergeCell ref="AH69:AI69"/>
    <mergeCell ref="AJ69:AK69"/>
    <mergeCell ref="AL69:AM69"/>
    <mergeCell ref="AN69:AO69"/>
    <mergeCell ref="AP69:AQ69"/>
    <mergeCell ref="AR69:AS69"/>
    <mergeCell ref="AT69:AU69"/>
    <mergeCell ref="AV69:AW69"/>
    <mergeCell ref="AX69:AY69"/>
    <mergeCell ref="AZ69:BA69"/>
    <mergeCell ref="BB69:BC69"/>
    <mergeCell ref="BD69:BE69"/>
    <mergeCell ref="BF69:BG69"/>
    <mergeCell ref="BH69:BI69"/>
    <mergeCell ref="BJ69:BK69"/>
    <mergeCell ref="BL69:BM69"/>
    <mergeCell ref="BN69:BO69"/>
    <mergeCell ref="BP69:BQ69"/>
    <mergeCell ref="BR69:BS69"/>
    <mergeCell ref="BT69:BU69"/>
    <mergeCell ref="B70:C70"/>
    <mergeCell ref="D70:E70"/>
    <mergeCell ref="F70:G70"/>
    <mergeCell ref="H70:I70"/>
    <mergeCell ref="J70:K70"/>
    <mergeCell ref="L70:M70"/>
    <mergeCell ref="N70:O70"/>
    <mergeCell ref="P70:Q70"/>
    <mergeCell ref="R70:S70"/>
    <mergeCell ref="T70:U70"/>
    <mergeCell ref="V70:W70"/>
    <mergeCell ref="X70:Y70"/>
    <mergeCell ref="Z70:AA70"/>
    <mergeCell ref="AB70:AC70"/>
    <mergeCell ref="AD70:AE70"/>
    <mergeCell ref="AF70:AG70"/>
    <mergeCell ref="AH70:AI70"/>
    <mergeCell ref="AJ70:AK70"/>
    <mergeCell ref="AL70:AM70"/>
    <mergeCell ref="AN70:AO70"/>
    <mergeCell ref="AP70:AQ70"/>
    <mergeCell ref="AR70:AS70"/>
    <mergeCell ref="AT70:AU70"/>
    <mergeCell ref="AV70:AW70"/>
    <mergeCell ref="AX70:AY70"/>
    <mergeCell ref="AZ70:BA70"/>
    <mergeCell ref="BB70:BC70"/>
    <mergeCell ref="BD70:BE70"/>
    <mergeCell ref="BF70:BG70"/>
    <mergeCell ref="BH70:BI70"/>
    <mergeCell ref="BJ70:BK70"/>
    <mergeCell ref="BL70:BM70"/>
    <mergeCell ref="BN70:BO70"/>
    <mergeCell ref="BP70:BQ70"/>
    <mergeCell ref="BR70:BS70"/>
    <mergeCell ref="BT70:BU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T71:U71"/>
    <mergeCell ref="V71:W71"/>
    <mergeCell ref="X71:Y71"/>
    <mergeCell ref="Z71:AA71"/>
    <mergeCell ref="AB71:AC71"/>
    <mergeCell ref="AD71:AE71"/>
    <mergeCell ref="AF71:AG71"/>
    <mergeCell ref="AH71:AI71"/>
    <mergeCell ref="AJ71:AK71"/>
    <mergeCell ref="AL71:AM71"/>
    <mergeCell ref="AN71:AO71"/>
    <mergeCell ref="AP71:AQ71"/>
    <mergeCell ref="AR71:AS71"/>
    <mergeCell ref="AT71:AU71"/>
    <mergeCell ref="AV71:AW71"/>
    <mergeCell ref="AX71:AY71"/>
    <mergeCell ref="AZ71:BA71"/>
    <mergeCell ref="BB71:BC71"/>
    <mergeCell ref="BD71:BE71"/>
    <mergeCell ref="BF71:BG71"/>
    <mergeCell ref="BH71:BI71"/>
    <mergeCell ref="BJ71:BK71"/>
    <mergeCell ref="BL71:BM71"/>
    <mergeCell ref="BN71:BO71"/>
    <mergeCell ref="BP71:BQ71"/>
    <mergeCell ref="BR71:BS71"/>
    <mergeCell ref="BT71:BU71"/>
    <mergeCell ref="B72:C72"/>
    <mergeCell ref="D72:E72"/>
    <mergeCell ref="F72:G72"/>
    <mergeCell ref="H72:I72"/>
    <mergeCell ref="J72:K72"/>
    <mergeCell ref="L72:M72"/>
    <mergeCell ref="N72:O72"/>
    <mergeCell ref="P72:Q72"/>
    <mergeCell ref="R72:S72"/>
    <mergeCell ref="T72:U72"/>
    <mergeCell ref="V72:W72"/>
    <mergeCell ref="X72:Y72"/>
    <mergeCell ref="Z72:AA72"/>
    <mergeCell ref="AB72:AC72"/>
    <mergeCell ref="AD72:AE72"/>
    <mergeCell ref="AF72:AG72"/>
    <mergeCell ref="AH72:AI72"/>
    <mergeCell ref="AJ72:AK72"/>
    <mergeCell ref="AL72:AM72"/>
    <mergeCell ref="AN72:AO72"/>
    <mergeCell ref="AP72:AQ72"/>
    <mergeCell ref="AR72:AS72"/>
    <mergeCell ref="AT72:AU72"/>
    <mergeCell ref="AV72:AW72"/>
    <mergeCell ref="AX72:AY72"/>
    <mergeCell ref="AZ72:BA72"/>
    <mergeCell ref="BB72:BC72"/>
    <mergeCell ref="BD72:BE72"/>
    <mergeCell ref="BF72:BG72"/>
    <mergeCell ref="BH72:BI72"/>
    <mergeCell ref="BJ72:BK72"/>
    <mergeCell ref="BL72:BM72"/>
    <mergeCell ref="BN72:BO72"/>
    <mergeCell ref="BP72:BQ72"/>
    <mergeCell ref="BR72:BS72"/>
    <mergeCell ref="BT72:BU72"/>
    <mergeCell ref="B73:C73"/>
    <mergeCell ref="D73:E73"/>
    <mergeCell ref="F73:G73"/>
    <mergeCell ref="H73:I73"/>
    <mergeCell ref="J73:K73"/>
    <mergeCell ref="L73:M73"/>
    <mergeCell ref="N73:O73"/>
    <mergeCell ref="P73:Q73"/>
    <mergeCell ref="R73:S73"/>
    <mergeCell ref="T73:U73"/>
    <mergeCell ref="V73:W73"/>
    <mergeCell ref="X73:Y73"/>
    <mergeCell ref="Z73:AA73"/>
    <mergeCell ref="AB73:AC73"/>
    <mergeCell ref="AD73:AE73"/>
    <mergeCell ref="AF73:AG73"/>
    <mergeCell ref="AH73:AI73"/>
    <mergeCell ref="AJ73:AK73"/>
    <mergeCell ref="AL73:AM73"/>
    <mergeCell ref="AN73:AO73"/>
    <mergeCell ref="AP73:AQ73"/>
    <mergeCell ref="AR73:AS73"/>
    <mergeCell ref="AT73:AU73"/>
    <mergeCell ref="AV73:AW73"/>
    <mergeCell ref="AX73:AY73"/>
    <mergeCell ref="AZ73:BA73"/>
    <mergeCell ref="BB73:BC73"/>
    <mergeCell ref="BD73:BE73"/>
    <mergeCell ref="BF73:BG73"/>
    <mergeCell ref="BH73:BI73"/>
    <mergeCell ref="BJ73:BK73"/>
    <mergeCell ref="BL73:BM73"/>
    <mergeCell ref="BN73:BO73"/>
    <mergeCell ref="BP73:BQ73"/>
    <mergeCell ref="BR73:BS73"/>
    <mergeCell ref="BT73:BU73"/>
    <mergeCell ref="B74:C74"/>
    <mergeCell ref="D74:E74"/>
    <mergeCell ref="F74:G74"/>
    <mergeCell ref="H74:I74"/>
    <mergeCell ref="J74:K74"/>
    <mergeCell ref="L74:M74"/>
    <mergeCell ref="N74:O74"/>
    <mergeCell ref="P74:Q74"/>
    <mergeCell ref="R74:S74"/>
    <mergeCell ref="T74:U74"/>
    <mergeCell ref="V74:W74"/>
    <mergeCell ref="X74:Y74"/>
    <mergeCell ref="Z74:AA74"/>
    <mergeCell ref="AB74:AC74"/>
    <mergeCell ref="AD74:AE74"/>
    <mergeCell ref="AF74:AG74"/>
    <mergeCell ref="AH74:AI74"/>
    <mergeCell ref="AJ74:AK74"/>
    <mergeCell ref="AL74:AM74"/>
    <mergeCell ref="AN74:AO74"/>
    <mergeCell ref="AP74:AQ74"/>
    <mergeCell ref="AR74:AS74"/>
    <mergeCell ref="AT74:AU74"/>
    <mergeCell ref="AV74:AW74"/>
    <mergeCell ref="AX74:AY74"/>
    <mergeCell ref="AZ74:BA74"/>
    <mergeCell ref="BB74:BC74"/>
    <mergeCell ref="BD74:BE74"/>
    <mergeCell ref="BF74:BG74"/>
    <mergeCell ref="BH74:BI74"/>
    <mergeCell ref="BJ74:BK74"/>
    <mergeCell ref="BL74:BM74"/>
    <mergeCell ref="BN74:BO74"/>
    <mergeCell ref="BP74:BQ74"/>
    <mergeCell ref="BR74:BS74"/>
    <mergeCell ref="BT74:BU74"/>
    <mergeCell ref="A76:Y76"/>
    <mergeCell ref="A77:A78"/>
    <mergeCell ref="B77:C77"/>
    <mergeCell ref="D77:E77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I77"/>
    <mergeCell ref="AJ77:AK77"/>
    <mergeCell ref="AL77:AM77"/>
    <mergeCell ref="AN77:AO77"/>
    <mergeCell ref="AP77:AQ77"/>
    <mergeCell ref="AR77:AS77"/>
    <mergeCell ref="AT77:AU77"/>
    <mergeCell ref="AV77:AW77"/>
    <mergeCell ref="AX77:AY77"/>
    <mergeCell ref="AZ77:BA77"/>
    <mergeCell ref="BB77:BC77"/>
    <mergeCell ref="BD77:BE77"/>
    <mergeCell ref="BF77:BG77"/>
    <mergeCell ref="BH77:BI77"/>
    <mergeCell ref="BJ77:BK77"/>
    <mergeCell ref="BL77:BM77"/>
    <mergeCell ref="BN77:BO77"/>
    <mergeCell ref="BP77:BQ77"/>
    <mergeCell ref="BR77:BS77"/>
    <mergeCell ref="BT77:BU77"/>
    <mergeCell ref="B89:C89"/>
    <mergeCell ref="D89:E89"/>
    <mergeCell ref="F89:G89"/>
    <mergeCell ref="H89:I89"/>
    <mergeCell ref="J89:K89"/>
    <mergeCell ref="L89:M89"/>
    <mergeCell ref="N89:O89"/>
    <mergeCell ref="P89:Q89"/>
    <mergeCell ref="R89:S89"/>
    <mergeCell ref="T89:U89"/>
    <mergeCell ref="V89:W89"/>
    <mergeCell ref="X89:Y89"/>
    <mergeCell ref="Z89:AA89"/>
    <mergeCell ref="AB89:AC89"/>
    <mergeCell ref="AD89:AE89"/>
    <mergeCell ref="AF89:AG89"/>
    <mergeCell ref="AH89:AI89"/>
    <mergeCell ref="AJ89:AK89"/>
    <mergeCell ref="AL89:AM89"/>
    <mergeCell ref="AN89:AO89"/>
    <mergeCell ref="AP89:AQ89"/>
    <mergeCell ref="AR89:AS89"/>
    <mergeCell ref="AT89:AU89"/>
    <mergeCell ref="AV89:AW89"/>
    <mergeCell ref="AX89:AY89"/>
    <mergeCell ref="AZ89:BA89"/>
    <mergeCell ref="BB89:BC89"/>
    <mergeCell ref="BD89:BE89"/>
    <mergeCell ref="BF89:BG89"/>
    <mergeCell ref="BH89:BI89"/>
    <mergeCell ref="BJ89:BK89"/>
    <mergeCell ref="BL89:BM89"/>
    <mergeCell ref="BN89:BO89"/>
    <mergeCell ref="BP89:BQ89"/>
    <mergeCell ref="BR89:BS89"/>
    <mergeCell ref="BT89:BU89"/>
    <mergeCell ref="B92:C92"/>
    <mergeCell ref="D92:E92"/>
    <mergeCell ref="F92:G92"/>
    <mergeCell ref="H92:I92"/>
    <mergeCell ref="J92:K92"/>
    <mergeCell ref="L92:M92"/>
    <mergeCell ref="N92:O92"/>
    <mergeCell ref="P92:Q92"/>
    <mergeCell ref="R92:S92"/>
    <mergeCell ref="T92:U92"/>
    <mergeCell ref="V92:W92"/>
    <mergeCell ref="X92:Y92"/>
    <mergeCell ref="Z92:AA92"/>
    <mergeCell ref="AB92:AC92"/>
    <mergeCell ref="AD92:AE92"/>
    <mergeCell ref="AF92:AG92"/>
    <mergeCell ref="AH92:AI92"/>
    <mergeCell ref="AJ92:AK92"/>
    <mergeCell ref="AL92:AM92"/>
    <mergeCell ref="AN92:AO92"/>
    <mergeCell ref="AP92:AQ92"/>
    <mergeCell ref="AR92:AS92"/>
    <mergeCell ref="AT92:AU92"/>
    <mergeCell ref="AV92:AW92"/>
    <mergeCell ref="AX92:AY92"/>
    <mergeCell ref="AZ92:BA92"/>
    <mergeCell ref="BB92:BC92"/>
    <mergeCell ref="BD92:BE92"/>
    <mergeCell ref="BF92:BG92"/>
    <mergeCell ref="BH92:BI92"/>
    <mergeCell ref="BJ92:BK92"/>
    <mergeCell ref="BL92:BM92"/>
    <mergeCell ref="BN92:BO92"/>
    <mergeCell ref="BP92:BQ92"/>
    <mergeCell ref="BR92:BS92"/>
    <mergeCell ref="BT92:BU92"/>
    <mergeCell ref="B93:C93"/>
    <mergeCell ref="D93:E93"/>
    <mergeCell ref="F93:G93"/>
    <mergeCell ref="H93:I93"/>
    <mergeCell ref="J93:K93"/>
    <mergeCell ref="L93:M93"/>
    <mergeCell ref="N93:O93"/>
    <mergeCell ref="P93:Q93"/>
    <mergeCell ref="R93:S93"/>
    <mergeCell ref="T93:U93"/>
    <mergeCell ref="V93:W93"/>
    <mergeCell ref="X93:Y93"/>
    <mergeCell ref="Z93:AA93"/>
    <mergeCell ref="AB93:AC93"/>
    <mergeCell ref="AD93:AE93"/>
    <mergeCell ref="AF93:AG93"/>
    <mergeCell ref="AH93:AI93"/>
    <mergeCell ref="AJ93:AK93"/>
    <mergeCell ref="AL93:AM93"/>
    <mergeCell ref="AN93:AO93"/>
    <mergeCell ref="AP93:AQ93"/>
    <mergeCell ref="AR93:AS93"/>
    <mergeCell ref="AT93:AU93"/>
    <mergeCell ref="AV93:AW93"/>
    <mergeCell ref="AX93:AY93"/>
    <mergeCell ref="AZ93:BA93"/>
    <mergeCell ref="BB93:BC93"/>
    <mergeCell ref="BD93:BE93"/>
    <mergeCell ref="BF93:BG93"/>
    <mergeCell ref="BH93:BI93"/>
    <mergeCell ref="BJ93:BK93"/>
    <mergeCell ref="BL93:BM93"/>
    <mergeCell ref="BN93:BO93"/>
    <mergeCell ref="B95:C95"/>
    <mergeCell ref="D95:E95"/>
    <mergeCell ref="F95:G95"/>
    <mergeCell ref="H95:I95"/>
    <mergeCell ref="J95:K95"/>
    <mergeCell ref="L95:M95"/>
    <mergeCell ref="N95:O95"/>
    <mergeCell ref="P95:Q95"/>
    <mergeCell ref="R95:S95"/>
    <mergeCell ref="T95:U95"/>
    <mergeCell ref="V95:W95"/>
    <mergeCell ref="X95:Y95"/>
    <mergeCell ref="Z95:AA95"/>
    <mergeCell ref="AB95:AC95"/>
    <mergeCell ref="AD95:AE95"/>
    <mergeCell ref="AF95:AG95"/>
    <mergeCell ref="AH95:AI95"/>
    <mergeCell ref="BJ95:BK95"/>
    <mergeCell ref="BL95:BM95"/>
    <mergeCell ref="BN95:BO95"/>
    <mergeCell ref="BP95:BQ95"/>
    <mergeCell ref="BP93:BQ93"/>
    <mergeCell ref="BR93:BS93"/>
    <mergeCell ref="BT93:BU93"/>
    <mergeCell ref="AX94:AY94"/>
    <mergeCell ref="AZ94:BA94"/>
    <mergeCell ref="BB94:BC94"/>
    <mergeCell ref="BD94:BE94"/>
    <mergeCell ref="BF94:BG94"/>
    <mergeCell ref="BH94:BI94"/>
    <mergeCell ref="BJ94:BK94"/>
    <mergeCell ref="BL94:BM94"/>
    <mergeCell ref="BN94:BO94"/>
    <mergeCell ref="BP94:BQ94"/>
    <mergeCell ref="BR94:BS94"/>
    <mergeCell ref="BT94:BU94"/>
    <mergeCell ref="AP96:AQ96"/>
    <mergeCell ref="AR96:AS96"/>
    <mergeCell ref="AT96:AU96"/>
    <mergeCell ref="AV96:AW96"/>
    <mergeCell ref="AX96:AY96"/>
    <mergeCell ref="AZ96:BA96"/>
    <mergeCell ref="BB96:BC96"/>
    <mergeCell ref="BD96:BE96"/>
    <mergeCell ref="BF96:BG96"/>
    <mergeCell ref="BH96:BI96"/>
    <mergeCell ref="AJ95:AK95"/>
    <mergeCell ref="AL95:AM95"/>
    <mergeCell ref="AN95:AO95"/>
    <mergeCell ref="AP95:AQ95"/>
    <mergeCell ref="AR95:AS95"/>
    <mergeCell ref="AT95:AU95"/>
    <mergeCell ref="AV95:AW95"/>
    <mergeCell ref="AX95:AY95"/>
    <mergeCell ref="AZ95:BA95"/>
    <mergeCell ref="BB95:BC95"/>
    <mergeCell ref="BD95:BE95"/>
    <mergeCell ref="BF95:BG95"/>
    <mergeCell ref="BH95:BI95"/>
    <mergeCell ref="AH97:AI97"/>
    <mergeCell ref="AJ97:AK97"/>
    <mergeCell ref="AL97:AM97"/>
    <mergeCell ref="AN97:AO97"/>
    <mergeCell ref="AP97:AQ97"/>
    <mergeCell ref="AR97:AS97"/>
    <mergeCell ref="AT97:AU97"/>
    <mergeCell ref="AV97:AW97"/>
    <mergeCell ref="AX97:AY97"/>
    <mergeCell ref="AZ97:BA97"/>
    <mergeCell ref="BR95:BS95"/>
    <mergeCell ref="BT95:BU95"/>
    <mergeCell ref="B96:C96"/>
    <mergeCell ref="D96:E96"/>
    <mergeCell ref="F96:G96"/>
    <mergeCell ref="H96:I96"/>
    <mergeCell ref="J96:K96"/>
    <mergeCell ref="L96:M96"/>
    <mergeCell ref="N96:O96"/>
    <mergeCell ref="P96:Q96"/>
    <mergeCell ref="R96:S96"/>
    <mergeCell ref="T96:U96"/>
    <mergeCell ref="V96:W96"/>
    <mergeCell ref="X96:Y96"/>
    <mergeCell ref="Z96:AA96"/>
    <mergeCell ref="AB96:AC96"/>
    <mergeCell ref="AD96:AE96"/>
    <mergeCell ref="AF96:AG96"/>
    <mergeCell ref="AH96:AI96"/>
    <mergeCell ref="AJ96:AK96"/>
    <mergeCell ref="AL96:AM96"/>
    <mergeCell ref="AN96:AO96"/>
    <mergeCell ref="BB97:BC97"/>
    <mergeCell ref="BD97:BE97"/>
    <mergeCell ref="BF97:BG97"/>
    <mergeCell ref="BH97:BI97"/>
    <mergeCell ref="BJ97:BK97"/>
    <mergeCell ref="BL97:BM97"/>
    <mergeCell ref="BN97:BO97"/>
    <mergeCell ref="BP97:BQ97"/>
    <mergeCell ref="BR97:BS97"/>
    <mergeCell ref="BT97:BU97"/>
    <mergeCell ref="BJ96:BK96"/>
    <mergeCell ref="BL96:BM96"/>
    <mergeCell ref="BN96:BO96"/>
    <mergeCell ref="BP96:BQ96"/>
    <mergeCell ref="BR96:BS96"/>
    <mergeCell ref="BT96:BU96"/>
    <mergeCell ref="B97:C97"/>
    <mergeCell ref="D97:E97"/>
    <mergeCell ref="F97:G97"/>
    <mergeCell ref="H97:I97"/>
    <mergeCell ref="J97:K97"/>
    <mergeCell ref="L97:M97"/>
    <mergeCell ref="N97:O97"/>
    <mergeCell ref="P97:Q97"/>
    <mergeCell ref="R97:S97"/>
    <mergeCell ref="T97:U97"/>
    <mergeCell ref="V97:W97"/>
    <mergeCell ref="X97:Y97"/>
    <mergeCell ref="Z97:AA97"/>
    <mergeCell ref="AB97:AC97"/>
    <mergeCell ref="AD97:AE97"/>
    <mergeCell ref="AF97:AG97"/>
  </mergeCells>
  <conditionalFormatting sqref="R35:U35">
    <cfRule type="cellIs" dxfId="1" priority="2" operator="equal">
      <formula>"N/A"</formula>
    </cfRule>
  </conditionalFormatting>
  <conditionalFormatting sqref="R29:BU34">
    <cfRule type="cellIs" dxfId="0" priority="1" operator="equal">
      <formula>"N/A"</formula>
    </cfRule>
  </conditionalFormatting>
  <printOptions horizontalCentered="1"/>
  <pageMargins left="0" right="0" top="0.19685039370078741" bottom="0.39370078740157483" header="0" footer="0"/>
  <pageSetup paperSize="9" firstPageNumber="0" fitToHeight="2" orientation="portrait" horizontalDpi="300" verticalDpi="300" r:id="rId1"/>
  <headerFooter>
    <oddHeader>&amp;C&amp;"Times New Roman,Normal"&amp;12&amp;A</oddHeader>
    <oddFooter>&amp;C&amp;"Times New Roman,Normal"&amp;12
Diretoria Geral - HETRIN&amp;RPágina &amp;P de &amp;N</oddFooter>
  </headerFooter>
  <rowBreaks count="1" manualBreakCount="1">
    <brk id="62" max="7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ECA81CAE9DC34B9814631C031A7C65" ma:contentTypeVersion="18" ma:contentTypeDescription="Crie um novo documento." ma:contentTypeScope="" ma:versionID="124c8e3b81de3ef9e9a209219a69b41e">
  <xsd:schema xmlns:xsd="http://www.w3.org/2001/XMLSchema" xmlns:xs="http://www.w3.org/2001/XMLSchema" xmlns:p="http://schemas.microsoft.com/office/2006/metadata/properties" xmlns:ns2="2b11386b-8f3d-4616-955c-813d9becafba" xmlns:ns3="da060235-b8f0-4fc1-a103-13825ee04cb5" targetNamespace="http://schemas.microsoft.com/office/2006/metadata/properties" ma:root="true" ma:fieldsID="8342c35cb8b2e0f12915cfdd9d2f72cb" ns2:_="" ns3:_="">
    <xsd:import namespace="2b11386b-8f3d-4616-955c-813d9becafba"/>
    <xsd:import namespace="da060235-b8f0-4fc1-a103-13825ee04c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11386b-8f3d-4616-955c-813d9becaf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3b0780d0-94e4-4525-805b-78c4a9c3c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60235-b8f0-4fc1-a103-13825ee04c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c7a923a-e03d-42da-8e7a-0269bf0197a6}" ma:internalName="TaxCatchAll" ma:showField="CatchAllData" ma:web="da060235-b8f0-4fc1-a103-13825ee04c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67E05F-4B6C-4CA7-B8BA-F1568AA21D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11386b-8f3d-4616-955c-813d9becafba"/>
    <ds:schemaRef ds:uri="da060235-b8f0-4fc1-a103-13825ee04c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A808B-C823-47C9-9068-EE193E0D9B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Produção</vt:lpstr>
      <vt:lpstr>Desempenho</vt:lpstr>
      <vt:lpstr>Efetividade</vt:lpstr>
      <vt:lpstr>Desempenho!Area_de_impressao</vt:lpstr>
      <vt:lpstr>Efetividade!Area_de_impressao</vt:lpstr>
      <vt:lpstr>Produção!Area_de_impressao</vt:lpstr>
      <vt:lpstr>Desempenho!Titulos_de_impressao</vt:lpstr>
      <vt:lpstr>Efetividade!Titulos_de_impressao</vt:lpstr>
      <vt:lpstr>Produção!Titulos_de_impressao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Eber Pires</dc:creator>
  <cp:keywords/>
  <dc:description/>
  <cp:lastModifiedBy>Raquel Vaccari</cp:lastModifiedBy>
  <cp:revision/>
  <dcterms:created xsi:type="dcterms:W3CDTF">2024-12-04T18:08:01Z</dcterms:created>
  <dcterms:modified xsi:type="dcterms:W3CDTF">2024-12-13T19:04:19Z</dcterms:modified>
  <cp:category/>
  <cp:contentStatus/>
</cp:coreProperties>
</file>