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1HUTRIN\2024\09-2024-TRANSPARENCIA-SETEMBRO-IMED-HETRIN\"/>
    </mc:Choice>
  </mc:AlternateContent>
  <xr:revisionPtr revIDLastSave="0" documentId="8_{9A702A79-05FD-485C-9350-000768FF6DC7}" xr6:coauthVersionLast="47" xr6:coauthVersionMax="47" xr10:uidLastSave="{00000000-0000-0000-0000-000000000000}"/>
  <bookViews>
    <workbookView xWindow="-120" yWindow="-120" windowWidth="20730" windowHeight="11040" firstSheet="2" activeTab="2" xr2:uid="{E30187B1-1B59-48DA-8054-DBA3D983483F}"/>
  </bookViews>
  <sheets>
    <sheet name="Produção" sheetId="1" r:id="rId1"/>
    <sheet name="Produção Mutirão" sheetId="2" state="hidden" r:id="rId2"/>
    <sheet name="Desempenho" sheetId="3" r:id="rId3"/>
    <sheet name="Efetividade" sheetId="4" state="hidden" r:id="rId4"/>
  </sheets>
  <definedNames>
    <definedName name="_xlnm.Print_Area" localSheetId="2">Desempenho!$B$1:$BQ$68</definedName>
    <definedName name="_xlnm.Print_Area" localSheetId="3">Efetividade!$A$1:$BS$97</definedName>
    <definedName name="_xlnm.Print_Area" localSheetId="0">Produção!$A$1:$BZ$117</definedName>
    <definedName name="_xlnm.Print_Area" localSheetId="1">'Produção Mutirão'!$A$1:$BZ$52</definedName>
    <definedName name="Inter_Graf" localSheetId="0">#REF!</definedName>
    <definedName name="Inter_Graf" localSheetId="1">'Produção Mutirão'!#REF!</definedName>
    <definedName name="Inter_Graf">#REF!</definedName>
    <definedName name="_xlnm.Print_Titles" localSheetId="2">Desempenho!$1:$4</definedName>
    <definedName name="_xlnm.Print_Titles" localSheetId="3">Efetividade!$1:$6</definedName>
    <definedName name="_xlnm.Print_Titles" localSheetId="0">Produção!$1:$3</definedName>
    <definedName name="_xlnm.Print_Titles" localSheetId="1">'Produção Mutirão'!$1:$3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97" i="4" l="1"/>
  <c r="AV97" i="4"/>
  <c r="BT96" i="4"/>
  <c r="BR96" i="4"/>
  <c r="BP96" i="4"/>
  <c r="BN96" i="4"/>
  <c r="BL96" i="4"/>
  <c r="BJ96" i="4"/>
  <c r="BH96" i="4"/>
  <c r="BF96" i="4"/>
  <c r="BD96" i="4"/>
  <c r="BB96" i="4"/>
  <c r="AZ96" i="4"/>
  <c r="AP96" i="4"/>
  <c r="AN96" i="4"/>
  <c r="AL96" i="4"/>
  <c r="AJ96" i="4"/>
  <c r="AH96" i="4"/>
  <c r="AB96" i="4"/>
  <c r="Z96" i="4"/>
  <c r="BT95" i="4"/>
  <c r="BR95" i="4"/>
  <c r="BP95" i="4"/>
  <c r="BN95" i="4"/>
  <c r="BL95" i="4"/>
  <c r="BJ95" i="4"/>
  <c r="BH95" i="4"/>
  <c r="BF95" i="4"/>
  <c r="BD95" i="4"/>
  <c r="BB95" i="4"/>
  <c r="AZ95" i="4"/>
  <c r="AP95" i="4"/>
  <c r="AN95" i="4"/>
  <c r="AL95" i="4"/>
  <c r="AJ95" i="4"/>
  <c r="AH95" i="4"/>
  <c r="AF95" i="4"/>
  <c r="AD95" i="4"/>
  <c r="AB95" i="4"/>
  <c r="Z95" i="4"/>
  <c r="BT94" i="4"/>
  <c r="BR94" i="4"/>
  <c r="BP94" i="4"/>
  <c r="BN94" i="4"/>
  <c r="BL94" i="4"/>
  <c r="BJ94" i="4"/>
  <c r="BH94" i="4"/>
  <c r="BF94" i="4"/>
  <c r="BD94" i="4"/>
  <c r="BB94" i="4"/>
  <c r="AZ94" i="4"/>
  <c r="BT93" i="4"/>
  <c r="BT97" i="4"/>
  <c r="BR93" i="4"/>
  <c r="BR97" i="4"/>
  <c r="BP93" i="4"/>
  <c r="BP97" i="4"/>
  <c r="BN93" i="4"/>
  <c r="BN97" i="4"/>
  <c r="BL93" i="4"/>
  <c r="BL97" i="4"/>
  <c r="BJ93" i="4"/>
  <c r="BJ97" i="4"/>
  <c r="BH93" i="4"/>
  <c r="BH97" i="4"/>
  <c r="BF93" i="4"/>
  <c r="BF97" i="4"/>
  <c r="BD93" i="4"/>
  <c r="BD97" i="4" s="1"/>
  <c r="BB93" i="4"/>
  <c r="BB97" i="4"/>
  <c r="AZ93" i="4"/>
  <c r="AZ97" i="4"/>
  <c r="AP93" i="4"/>
  <c r="AP97" i="4"/>
  <c r="AN93" i="4"/>
  <c r="AN97" i="4" s="1"/>
  <c r="AL93" i="4"/>
  <c r="AL97" i="4"/>
  <c r="AJ93" i="4"/>
  <c r="AJ97" i="4" s="1"/>
  <c r="AH93" i="4"/>
  <c r="AH97" i="4"/>
  <c r="AB93" i="4"/>
  <c r="AB97" i="4"/>
  <c r="Z93" i="4"/>
  <c r="Z97" i="4"/>
  <c r="BT74" i="4"/>
  <c r="BT73" i="4"/>
  <c r="BR72" i="4"/>
  <c r="BL72" i="4"/>
  <c r="BF72" i="4"/>
  <c r="BB72" i="4"/>
  <c r="AV72" i="4"/>
  <c r="BT69" i="4"/>
  <c r="BP72" i="4"/>
  <c r="BN72" i="4"/>
  <c r="BH72" i="4"/>
  <c r="AZ72" i="4"/>
  <c r="AX72" i="4"/>
  <c r="AR72" i="4"/>
  <c r="AL69" i="4"/>
  <c r="AJ69" i="4"/>
  <c r="AH69" i="4"/>
  <c r="AF69" i="4"/>
  <c r="AD69" i="4"/>
  <c r="BR68" i="4"/>
  <c r="BR66" i="4"/>
  <c r="BN68" i="4"/>
  <c r="BH68" i="4"/>
  <c r="BH66" i="4"/>
  <c r="BB68" i="4"/>
  <c r="BB66" i="4"/>
  <c r="AX68" i="4"/>
  <c r="AR68" i="4"/>
  <c r="AR66" i="4"/>
  <c r="BT68" i="4"/>
  <c r="BL68" i="4"/>
  <c r="BJ68" i="4"/>
  <c r="BD68" i="4"/>
  <c r="AV68" i="4"/>
  <c r="AT68" i="4"/>
  <c r="AP66" i="4"/>
  <c r="AN66" i="4"/>
  <c r="AL66" i="4"/>
  <c r="AJ66" i="4"/>
  <c r="AH66" i="4"/>
  <c r="AF66" i="4"/>
  <c r="AD66" i="4"/>
  <c r="AB66" i="4"/>
  <c r="Z66" i="4"/>
  <c r="BT62" i="4"/>
  <c r="BR62" i="4"/>
  <c r="BP62" i="4"/>
  <c r="BN62" i="4"/>
  <c r="BL62" i="4"/>
  <c r="BF62" i="4"/>
  <c r="BD62" i="4"/>
  <c r="BB62" i="4"/>
  <c r="AZ62" i="4"/>
  <c r="AX62" i="4"/>
  <c r="AV62" i="4"/>
  <c r="AT62" i="4"/>
  <c r="AR62" i="4"/>
  <c r="AP62" i="4"/>
  <c r="AN62" i="4"/>
  <c r="AL62" i="4"/>
  <c r="AJ62" i="4"/>
  <c r="AH62" i="4"/>
  <c r="AF62" i="4"/>
  <c r="AD62" i="4"/>
  <c r="AB62" i="4"/>
  <c r="Z62" i="4"/>
  <c r="BT60" i="4"/>
  <c r="BR60" i="4"/>
  <c r="BP60" i="4"/>
  <c r="BN60" i="4"/>
  <c r="BL60" i="4"/>
  <c r="BJ60" i="4"/>
  <c r="BH60" i="4"/>
  <c r="BF60" i="4"/>
  <c r="BD60" i="4"/>
  <c r="BB60" i="4"/>
  <c r="AZ60" i="4"/>
  <c r="AX60" i="4"/>
  <c r="AV60" i="4"/>
  <c r="AT60" i="4"/>
  <c r="AR60" i="4"/>
  <c r="AP60" i="4"/>
  <c r="AN60" i="4"/>
  <c r="AL60" i="4"/>
  <c r="AJ60" i="4"/>
  <c r="AH60" i="4"/>
  <c r="AF60" i="4"/>
  <c r="AB60" i="4"/>
  <c r="Z60" i="4"/>
  <c r="BT59" i="4"/>
  <c r="BR59" i="4"/>
  <c r="BP59" i="4"/>
  <c r="BN59" i="4"/>
  <c r="BL59" i="4"/>
  <c r="BJ59" i="4"/>
  <c r="BH59" i="4"/>
  <c r="BF59" i="4"/>
  <c r="BD59" i="4"/>
  <c r="BB59" i="4"/>
  <c r="AZ59" i="4"/>
  <c r="AX59" i="4"/>
  <c r="AV59" i="4"/>
  <c r="AT59" i="4"/>
  <c r="AR59" i="4"/>
  <c r="AP59" i="4"/>
  <c r="AN59" i="4"/>
  <c r="AL59" i="4"/>
  <c r="AJ59" i="4"/>
  <c r="AH59" i="4"/>
  <c r="AF59" i="4"/>
  <c r="AB59" i="4"/>
  <c r="Z59" i="4"/>
  <c r="BT58" i="4"/>
  <c r="BR58" i="4"/>
  <c r="BP58" i="4"/>
  <c r="BN58" i="4"/>
  <c r="BL58" i="4"/>
  <c r="BJ58" i="4"/>
  <c r="BH58" i="4"/>
  <c r="BF58" i="4"/>
  <c r="BD58" i="4"/>
  <c r="BB58" i="4"/>
  <c r="AZ58" i="4"/>
  <c r="AX58" i="4"/>
  <c r="AV58" i="4"/>
  <c r="AT58" i="4"/>
  <c r="AR58" i="4"/>
  <c r="AP58" i="4"/>
  <c r="AN58" i="4"/>
  <c r="AL58" i="4"/>
  <c r="AJ58" i="4"/>
  <c r="AH58" i="4"/>
  <c r="AF58" i="4"/>
  <c r="AB58" i="4"/>
  <c r="Z58" i="4"/>
  <c r="AD60" i="4"/>
  <c r="BJ53" i="4"/>
  <c r="BJ62" i="4" s="1"/>
  <c r="BH52" i="4"/>
  <c r="BH53" i="4"/>
  <c r="BH62" i="4"/>
  <c r="BT39" i="4"/>
  <c r="AX33" i="4"/>
  <c r="AV33" i="4"/>
  <c r="AT33" i="4"/>
  <c r="AR33" i="4"/>
  <c r="AP33" i="4"/>
  <c r="AN33" i="4"/>
  <c r="AL33" i="4"/>
  <c r="AJ33" i="4"/>
  <c r="AH33" i="4"/>
  <c r="AF33" i="4"/>
  <c r="AD33" i="4"/>
  <c r="AB33" i="4"/>
  <c r="Z33" i="4"/>
  <c r="BL32" i="4"/>
  <c r="AX32" i="4"/>
  <c r="AV32" i="4"/>
  <c r="AT32" i="4"/>
  <c r="AR32" i="4"/>
  <c r="AP32" i="4"/>
  <c r="AN32" i="4"/>
  <c r="AL32" i="4"/>
  <c r="AJ32" i="4"/>
  <c r="AH32" i="4"/>
  <c r="AF32" i="4"/>
  <c r="AD32" i="4"/>
  <c r="AB32" i="4"/>
  <c r="Z32" i="4"/>
  <c r="BL31" i="4"/>
  <c r="AX31" i="4"/>
  <c r="AV31" i="4"/>
  <c r="AT31" i="4"/>
  <c r="AR31" i="4"/>
  <c r="AP31" i="4"/>
  <c r="AN31" i="4"/>
  <c r="AL31" i="4"/>
  <c r="AJ31" i="4"/>
  <c r="AH31" i="4"/>
  <c r="AF31" i="4"/>
  <c r="AD31" i="4"/>
  <c r="AB31" i="4"/>
  <c r="Z31" i="4"/>
  <c r="BL30" i="4"/>
  <c r="AV30" i="4"/>
  <c r="AF30" i="4"/>
  <c r="BL29" i="4"/>
  <c r="AV29" i="4"/>
  <c r="AF29" i="4"/>
  <c r="BT35" i="4"/>
  <c r="BR35" i="4"/>
  <c r="BP35" i="4"/>
  <c r="BN35" i="4"/>
  <c r="BJ35" i="4"/>
  <c r="BH35" i="4"/>
  <c r="BF35" i="4"/>
  <c r="BD35" i="4"/>
  <c r="BB35" i="4"/>
  <c r="AZ35" i="4"/>
  <c r="AX35" i="4"/>
  <c r="AT35" i="4"/>
  <c r="AR35" i="4"/>
  <c r="AP35" i="4"/>
  <c r="AN35" i="4"/>
  <c r="AL35" i="4"/>
  <c r="AJ35" i="4"/>
  <c r="AH35" i="4"/>
  <c r="AD35" i="4"/>
  <c r="AB35" i="4"/>
  <c r="Z35" i="4"/>
  <c r="BT34" i="4"/>
  <c r="BR34" i="4"/>
  <c r="BP34" i="4"/>
  <c r="BN34" i="4"/>
  <c r="BJ34" i="4"/>
  <c r="BH34" i="4"/>
  <c r="BF34" i="4"/>
  <c r="BD34" i="4"/>
  <c r="BB34" i="4"/>
  <c r="AZ34" i="4"/>
  <c r="AX34" i="4"/>
  <c r="AT34" i="4"/>
  <c r="AR34" i="4"/>
  <c r="AP34" i="4"/>
  <c r="AN34" i="4"/>
  <c r="AL34" i="4"/>
  <c r="AJ34" i="4"/>
  <c r="AH34" i="4"/>
  <c r="AD34" i="4"/>
  <c r="AB34" i="4"/>
  <c r="Z34" i="4"/>
  <c r="BT33" i="4"/>
  <c r="BR33" i="4"/>
  <c r="BP33" i="4"/>
  <c r="BN33" i="4"/>
  <c r="BJ33" i="4"/>
  <c r="BH33" i="4"/>
  <c r="BF33" i="4"/>
  <c r="BD33" i="4"/>
  <c r="BB33" i="4"/>
  <c r="AZ33" i="4"/>
  <c r="BT32" i="4"/>
  <c r="BP32" i="4"/>
  <c r="BN32" i="4"/>
  <c r="BJ32" i="4"/>
  <c r="BH32" i="4"/>
  <c r="BF32" i="4"/>
  <c r="BD32" i="4"/>
  <c r="AZ32" i="4"/>
  <c r="BT31" i="4"/>
  <c r="BR31" i="4"/>
  <c r="BP31" i="4"/>
  <c r="BN31" i="4"/>
  <c r="BJ31" i="4"/>
  <c r="BF31" i="4"/>
  <c r="BD31" i="4"/>
  <c r="BB31" i="4"/>
  <c r="AZ31" i="4"/>
  <c r="BT30" i="4"/>
  <c r="BR30" i="4"/>
  <c r="BP30" i="4"/>
  <c r="BJ30" i="4"/>
  <c r="BH30" i="4"/>
  <c r="BF30" i="4"/>
  <c r="BD30" i="4"/>
  <c r="BB30" i="4"/>
  <c r="AZ30" i="4"/>
  <c r="AT30" i="4"/>
  <c r="AR30" i="4"/>
  <c r="AP30" i="4"/>
  <c r="AN30" i="4"/>
  <c r="AL30" i="4"/>
  <c r="AJ30" i="4"/>
  <c r="AD30" i="4"/>
  <c r="AB30" i="4"/>
  <c r="Z30" i="4"/>
  <c r="BT29" i="4"/>
  <c r="BR29" i="4"/>
  <c r="BP29" i="4"/>
  <c r="BJ29" i="4"/>
  <c r="BH29" i="4"/>
  <c r="BF29" i="4"/>
  <c r="BD29" i="4"/>
  <c r="BB29" i="4"/>
  <c r="AZ29" i="4"/>
  <c r="AT29" i="4"/>
  <c r="AR29" i="4"/>
  <c r="AP29" i="4"/>
  <c r="AN29" i="4"/>
  <c r="AL29" i="4"/>
  <c r="AJ29" i="4"/>
  <c r="AD29" i="4"/>
  <c r="AB29" i="4"/>
  <c r="Z29" i="4"/>
  <c r="AD8" i="4"/>
  <c r="AB8" i="4"/>
  <c r="AB18" i="4" s="1"/>
  <c r="AB28" i="4" s="1"/>
  <c r="AB38" i="4" s="1"/>
  <c r="AB48" i="4" s="1"/>
  <c r="AB57" i="4" s="1"/>
  <c r="AB65" i="4" s="1"/>
  <c r="AB77" i="4" s="1"/>
  <c r="AB92" i="4" s="1"/>
  <c r="Z8" i="4"/>
  <c r="Z18" i="4" s="1"/>
  <c r="Z28" i="4" s="1"/>
  <c r="Z38" i="4" s="1"/>
  <c r="Z48" i="4" s="1"/>
  <c r="Z57" i="4" s="1"/>
  <c r="Z65" i="4" s="1"/>
  <c r="Z77" i="4" s="1"/>
  <c r="Z92" i="4" s="1"/>
  <c r="BC84" i="3"/>
  <c r="BC83" i="3"/>
  <c r="BC82" i="3"/>
  <c r="AP82" i="3"/>
  <c r="BC81" i="3"/>
  <c r="AP81" i="3"/>
  <c r="BC80" i="3"/>
  <c r="AP80" i="3"/>
  <c r="BC79" i="3"/>
  <c r="BA79" i="3"/>
  <c r="AZ79" i="3"/>
  <c r="AR79" i="3"/>
  <c r="AP79" i="3"/>
  <c r="BC78" i="3"/>
  <c r="AP78" i="3"/>
  <c r="BC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BC76" i="3"/>
  <c r="AP76" i="3"/>
  <c r="BC75" i="3"/>
  <c r="AY75" i="3"/>
  <c r="AP75" i="3"/>
  <c r="BC74" i="3"/>
  <c r="AP74" i="3"/>
  <c r="BC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BC72" i="3"/>
  <c r="AP72" i="3"/>
  <c r="BC71" i="3"/>
  <c r="AP71" i="3"/>
  <c r="BE68" i="3"/>
  <c r="BE67" i="3"/>
  <c r="BA66" i="3"/>
  <c r="BA70" i="3"/>
  <c r="AZ66" i="3"/>
  <c r="AZ70" i="3"/>
  <c r="AY66" i="3"/>
  <c r="AY70" i="3"/>
  <c r="AX66" i="3"/>
  <c r="AX70" i="3" s="1"/>
  <c r="AW66" i="3"/>
  <c r="AW70" i="3"/>
  <c r="AV66" i="3"/>
  <c r="AV70" i="3" s="1"/>
  <c r="AU66" i="3"/>
  <c r="AU70" i="3" s="1"/>
  <c r="AT66" i="3"/>
  <c r="AT70" i="3" s="1"/>
  <c r="AS66" i="3"/>
  <c r="AS70" i="3"/>
  <c r="AR66" i="3"/>
  <c r="AR70" i="3"/>
  <c r="AQ66" i="3"/>
  <c r="AQ70" i="3"/>
  <c r="BA62" i="3"/>
  <c r="AZ62" i="3"/>
  <c r="AY62" i="3"/>
  <c r="AX62" i="3"/>
  <c r="AW62" i="3"/>
  <c r="AV62" i="3"/>
  <c r="AU62" i="3"/>
  <c r="AT62" i="3"/>
  <c r="AS62" i="3"/>
  <c r="AR62" i="3"/>
  <c r="AQ62" i="3"/>
  <c r="AR59" i="3"/>
  <c r="AR82" i="3"/>
  <c r="AX59" i="3"/>
  <c r="AX82" i="3"/>
  <c r="AV59" i="3"/>
  <c r="AV82" i="3"/>
  <c r="AU59" i="3"/>
  <c r="AU82" i="3"/>
  <c r="AT59" i="3"/>
  <c r="AT82" i="3"/>
  <c r="BA59" i="3"/>
  <c r="BA82" i="3"/>
  <c r="AZ59" i="3"/>
  <c r="AZ82" i="3"/>
  <c r="AY59" i="3"/>
  <c r="AY82" i="3" s="1"/>
  <c r="AS59" i="3"/>
  <c r="AS82" i="3"/>
  <c r="AQ59" i="3"/>
  <c r="AQ82" i="3"/>
  <c r="BK56" i="3"/>
  <c r="BK84" i="3"/>
  <c r="BR56" i="3"/>
  <c r="BR84" i="3"/>
  <c r="BQ56" i="3"/>
  <c r="BQ84" i="3"/>
  <c r="BP56" i="3"/>
  <c r="BP84" i="3"/>
  <c r="BJ56" i="3"/>
  <c r="BJ84" i="3"/>
  <c r="BI56" i="3"/>
  <c r="BI84" i="3"/>
  <c r="BH56" i="3"/>
  <c r="BH84" i="3"/>
  <c r="BO56" i="3"/>
  <c r="BO84" i="3"/>
  <c r="BN56" i="3"/>
  <c r="BN84" i="3"/>
  <c r="BM56" i="3"/>
  <c r="BM84" i="3"/>
  <c r="BL56" i="3"/>
  <c r="BL84" i="3"/>
  <c r="BG56" i="3"/>
  <c r="BG84" i="3"/>
  <c r="BF56" i="3"/>
  <c r="BF84" i="3"/>
  <c r="BE56" i="3"/>
  <c r="BE84" i="3"/>
  <c r="BD56" i="3"/>
  <c r="BD84" i="3"/>
  <c r="BN53" i="3"/>
  <c r="BN83" i="3"/>
  <c r="BF53" i="3"/>
  <c r="BF83" i="3"/>
  <c r="BD53" i="3"/>
  <c r="BD83" i="3"/>
  <c r="BQ53" i="3"/>
  <c r="BQ83" i="3"/>
  <c r="BL53" i="3"/>
  <c r="BL83" i="3"/>
  <c r="BJ53" i="3"/>
  <c r="BJ83" i="3"/>
  <c r="BI53" i="3"/>
  <c r="BI83" i="3"/>
  <c r="BR53" i="3"/>
  <c r="BR83" i="3"/>
  <c r="BP53" i="3"/>
  <c r="BP83" i="3"/>
  <c r="BO53" i="3"/>
  <c r="BO83" i="3"/>
  <c r="BM53" i="3"/>
  <c r="BM83" i="3" s="1"/>
  <c r="BH53" i="3"/>
  <c r="BH83" i="3"/>
  <c r="BG53" i="3"/>
  <c r="BG83" i="3"/>
  <c r="BE53" i="3"/>
  <c r="BE83" i="3"/>
  <c r="BQ50" i="3"/>
  <c r="BQ82" i="3"/>
  <c r="BI50" i="3"/>
  <c r="BI82" i="3"/>
  <c r="BR50" i="3"/>
  <c r="BR82" i="3"/>
  <c r="BN50" i="3"/>
  <c r="BN82" i="3"/>
  <c r="BM50" i="3"/>
  <c r="BM82" i="3"/>
  <c r="BJ50" i="3"/>
  <c r="BJ82" i="3"/>
  <c r="BF50" i="3"/>
  <c r="BF82" i="3"/>
  <c r="BD50" i="3"/>
  <c r="BD82" i="3"/>
  <c r="BP50" i="3"/>
  <c r="BP82" i="3"/>
  <c r="BK50" i="3"/>
  <c r="BK82" i="3"/>
  <c r="BH50" i="3"/>
  <c r="BH82" i="3"/>
  <c r="BE50" i="3"/>
  <c r="BE82" i="3"/>
  <c r="AQ49" i="3"/>
  <c r="BE46" i="3"/>
  <c r="BD46" i="3"/>
  <c r="AQ46" i="3"/>
  <c r="AR46" i="3" s="1"/>
  <c r="AS46" i="3" s="1"/>
  <c r="AT46" i="3" s="1"/>
  <c r="AU46" i="3" s="1"/>
  <c r="AV46" i="3" s="1"/>
  <c r="AW46" i="3" s="1"/>
  <c r="AX46" i="3" s="1"/>
  <c r="AY46" i="3" s="1"/>
  <c r="BP45" i="3"/>
  <c r="BP44" i="3"/>
  <c r="BP80" i="3"/>
  <c r="BK45" i="3"/>
  <c r="BG45" i="3"/>
  <c r="BF45" i="3"/>
  <c r="BF44" i="3"/>
  <c r="BF80" i="3"/>
  <c r="AY45" i="3"/>
  <c r="AY44" i="3" s="1"/>
  <c r="AY80" i="3" s="1"/>
  <c r="AX45" i="3"/>
  <c r="AW45" i="3"/>
  <c r="AV45" i="3"/>
  <c r="AU45" i="3"/>
  <c r="AT45" i="3"/>
  <c r="AS45" i="3"/>
  <c r="AR45" i="3"/>
  <c r="AQ45" i="3"/>
  <c r="BO44" i="3"/>
  <c r="BO80" i="3"/>
  <c r="BN44" i="3"/>
  <c r="BN80" i="3"/>
  <c r="BJ44" i="3"/>
  <c r="BJ80" i="3"/>
  <c r="BI44" i="3"/>
  <c r="BI80" i="3"/>
  <c r="BH44" i="3"/>
  <c r="BH80" i="3" s="1"/>
  <c r="BG44" i="3"/>
  <c r="BG80" i="3"/>
  <c r="AZ44" i="3"/>
  <c r="AZ80" i="3"/>
  <c r="AT44" i="3"/>
  <c r="AT80" i="3"/>
  <c r="AR44" i="3"/>
  <c r="AR80" i="3"/>
  <c r="AQ44" i="3"/>
  <c r="AQ80" i="3"/>
  <c r="AX41" i="3"/>
  <c r="AX79" i="3"/>
  <c r="AS41" i="3"/>
  <c r="AS79" i="3"/>
  <c r="AQ41" i="3"/>
  <c r="AQ79" i="3"/>
  <c r="AY41" i="3"/>
  <c r="AY79" i="3"/>
  <c r="AW41" i="3"/>
  <c r="AW79" i="3"/>
  <c r="AV41" i="3"/>
  <c r="AV79" i="3"/>
  <c r="AU41" i="3"/>
  <c r="AU79" i="3"/>
  <c r="AT41" i="3"/>
  <c r="AT79" i="3"/>
  <c r="BA40" i="3"/>
  <c r="AY40" i="3"/>
  <c r="AX40" i="3"/>
  <c r="AW40" i="3"/>
  <c r="AV40" i="3"/>
  <c r="AU40" i="3"/>
  <c r="AT40" i="3"/>
  <c r="AS40" i="3"/>
  <c r="AR40" i="3"/>
  <c r="AQ40" i="3"/>
  <c r="AX38" i="3"/>
  <c r="AX78" i="3"/>
  <c r="AV38" i="3"/>
  <c r="AV78" i="3"/>
  <c r="AU38" i="3"/>
  <c r="AU78" i="3"/>
  <c r="BA38" i="3"/>
  <c r="BA78" i="3"/>
  <c r="AZ38" i="3"/>
  <c r="AZ78" i="3"/>
  <c r="AY38" i="3"/>
  <c r="AY78" i="3"/>
  <c r="AT38" i="3"/>
  <c r="AT78" i="3"/>
  <c r="AS38" i="3"/>
  <c r="AS78" i="3"/>
  <c r="AR38" i="3"/>
  <c r="AR78" i="3"/>
  <c r="AQ38" i="3"/>
  <c r="AQ78" i="3"/>
  <c r="BR35" i="3"/>
  <c r="BR79" i="3"/>
  <c r="BQ35" i="3"/>
  <c r="BQ79" i="3"/>
  <c r="BP35" i="3"/>
  <c r="BP79" i="3"/>
  <c r="BO35" i="3"/>
  <c r="BO79" i="3"/>
  <c r="BN35" i="3"/>
  <c r="BN79" i="3"/>
  <c r="BM35" i="3"/>
  <c r="BM79" i="3"/>
  <c r="BL35" i="3"/>
  <c r="BL79" i="3"/>
  <c r="BK35" i="3"/>
  <c r="BK79" i="3"/>
  <c r="BJ35" i="3"/>
  <c r="BJ79" i="3"/>
  <c r="BI35" i="3"/>
  <c r="BI79" i="3" s="1"/>
  <c r="BH35" i="3"/>
  <c r="BH79" i="3"/>
  <c r="BG35" i="3"/>
  <c r="BG79" i="3"/>
  <c r="BF35" i="3"/>
  <c r="BF79" i="3"/>
  <c r="BE35" i="3"/>
  <c r="BE79" i="3"/>
  <c r="BD35" i="3"/>
  <c r="BD79" i="3"/>
  <c r="BM34" i="3"/>
  <c r="BM32" i="3"/>
  <c r="BM78" i="3"/>
  <c r="BR32" i="3"/>
  <c r="BR78" i="3"/>
  <c r="BQ32" i="3"/>
  <c r="BQ78" i="3"/>
  <c r="BP32" i="3"/>
  <c r="BP78" i="3"/>
  <c r="BO32" i="3"/>
  <c r="BO78" i="3"/>
  <c r="BN32" i="3"/>
  <c r="BN78" i="3"/>
  <c r="BL32" i="3"/>
  <c r="BL78" i="3"/>
  <c r="BK32" i="3"/>
  <c r="BJ32" i="3"/>
  <c r="BJ78" i="3"/>
  <c r="BI32" i="3"/>
  <c r="BI78" i="3"/>
  <c r="BH32" i="3"/>
  <c r="BH78" i="3"/>
  <c r="BG32" i="3"/>
  <c r="BG78" i="3" s="1"/>
  <c r="BF32" i="3"/>
  <c r="BF78" i="3"/>
  <c r="BE32" i="3"/>
  <c r="BE78" i="3"/>
  <c r="BD32" i="3"/>
  <c r="BD78" i="3"/>
  <c r="BR29" i="3"/>
  <c r="BR77" i="3"/>
  <c r="BE31" i="3"/>
  <c r="BE29" i="3"/>
  <c r="BE77" i="3"/>
  <c r="BD31" i="3"/>
  <c r="BO29" i="3"/>
  <c r="BO77" i="3"/>
  <c r="BN29" i="3"/>
  <c r="BN77" i="3"/>
  <c r="BF29" i="3"/>
  <c r="BF77" i="3"/>
  <c r="BQ29" i="3"/>
  <c r="BQ77" i="3"/>
  <c r="BP29" i="3"/>
  <c r="BP77" i="3"/>
  <c r="BL29" i="3"/>
  <c r="BL77" i="3"/>
  <c r="BK29" i="3"/>
  <c r="BK77" i="3"/>
  <c r="BJ29" i="3"/>
  <c r="BJ77" i="3"/>
  <c r="BI29" i="3"/>
  <c r="BI77" i="3"/>
  <c r="BH29" i="3"/>
  <c r="BH77" i="3"/>
  <c r="BG29" i="3"/>
  <c r="BG77" i="3"/>
  <c r="BD29" i="3"/>
  <c r="BD77" i="3"/>
  <c r="AU26" i="3"/>
  <c r="AR26" i="3"/>
  <c r="AY26" i="3"/>
  <c r="AV26" i="3"/>
  <c r="AS26" i="3"/>
  <c r="AQ26" i="3"/>
  <c r="BA26" i="3"/>
  <c r="AZ26" i="3"/>
  <c r="AT26" i="3"/>
  <c r="BE25" i="3"/>
  <c r="BE66" i="3"/>
  <c r="BE70" i="3" s="1"/>
  <c r="BD25" i="3"/>
  <c r="BD66" i="3"/>
  <c r="BD70" i="3"/>
  <c r="BA25" i="3"/>
  <c r="AZ25" i="3"/>
  <c r="BE24" i="3"/>
  <c r="AY22" i="3"/>
  <c r="AY76" i="3"/>
  <c r="AT22" i="3"/>
  <c r="AT76" i="3"/>
  <c r="BQ22" i="3"/>
  <c r="BQ76" i="3"/>
  <c r="BN22" i="3"/>
  <c r="BN76" i="3"/>
  <c r="BL22" i="3"/>
  <c r="BL76" i="3"/>
  <c r="BK22" i="3"/>
  <c r="BK76" i="3"/>
  <c r="BI22" i="3"/>
  <c r="BI76" i="3"/>
  <c r="BF22" i="3"/>
  <c r="BF76" i="3"/>
  <c r="BE23" i="3"/>
  <c r="AU22" i="3"/>
  <c r="AU76" i="3"/>
  <c r="AQ22" i="3"/>
  <c r="AQ76" i="3"/>
  <c r="BR22" i="3"/>
  <c r="BR76" i="3"/>
  <c r="BP22" i="3"/>
  <c r="BP76" i="3"/>
  <c r="BO22" i="3"/>
  <c r="BO76" i="3"/>
  <c r="BM22" i="3"/>
  <c r="BM76" i="3"/>
  <c r="BJ22" i="3"/>
  <c r="BJ76" i="3"/>
  <c r="BH22" i="3"/>
  <c r="BH76" i="3"/>
  <c r="BG22" i="3"/>
  <c r="BG76" i="3" s="1"/>
  <c r="BD22" i="3"/>
  <c r="BD76" i="3"/>
  <c r="AZ22" i="3"/>
  <c r="AZ76" i="3"/>
  <c r="AX22" i="3"/>
  <c r="AX76" i="3" s="1"/>
  <c r="AV22" i="3"/>
  <c r="AV76" i="3"/>
  <c r="AS22" i="3"/>
  <c r="AS76" i="3"/>
  <c r="BC21" i="3"/>
  <c r="BC25" i="3"/>
  <c r="BC70" i="3"/>
  <c r="AQ21" i="3"/>
  <c r="AR21" i="3"/>
  <c r="AS21" i="3"/>
  <c r="AT21" i="3"/>
  <c r="AU21" i="3"/>
  <c r="AV21" i="3"/>
  <c r="AW21" i="3"/>
  <c r="AX21" i="3"/>
  <c r="AY21" i="3"/>
  <c r="AP21" i="3"/>
  <c r="AP25" i="3" s="1"/>
  <c r="AP70" i="3" s="1"/>
  <c r="BL18" i="3"/>
  <c r="BL75" i="3"/>
  <c r="AS18" i="3"/>
  <c r="AS75" i="3"/>
  <c r="BR18" i="3"/>
  <c r="BR75" i="3"/>
  <c r="BM18" i="3"/>
  <c r="BM75" i="3"/>
  <c r="BK18" i="3"/>
  <c r="BK75" i="3"/>
  <c r="BJ18" i="3"/>
  <c r="BJ75" i="3"/>
  <c r="BH18" i="3"/>
  <c r="BH75" i="3"/>
  <c r="BE19" i="3"/>
  <c r="AW18" i="3"/>
  <c r="AW75" i="3"/>
  <c r="AT18" i="3"/>
  <c r="AT75" i="3"/>
  <c r="BQ18" i="3"/>
  <c r="BQ75" i="3"/>
  <c r="BP18" i="3"/>
  <c r="BP75" i="3"/>
  <c r="BN18" i="3"/>
  <c r="BN75" i="3"/>
  <c r="BI18" i="3"/>
  <c r="BI75" i="3"/>
  <c r="BF18" i="3"/>
  <c r="BF75" i="3"/>
  <c r="AX18" i="3"/>
  <c r="AX75" i="3"/>
  <c r="AU18" i="3"/>
  <c r="AU75" i="3"/>
  <c r="AR18" i="3"/>
  <c r="AR75" i="3"/>
  <c r="BE17" i="3"/>
  <c r="BD17" i="3"/>
  <c r="BD15" i="3"/>
  <c r="BD74" i="3"/>
  <c r="AX15" i="3"/>
  <c r="AX74" i="3"/>
  <c r="AU15" i="3"/>
  <c r="AU74" i="3"/>
  <c r="BR15" i="3"/>
  <c r="BR74" i="3"/>
  <c r="BQ15" i="3"/>
  <c r="BQ74" i="3"/>
  <c r="BO15" i="3"/>
  <c r="BO74" i="3"/>
  <c r="BM15" i="3"/>
  <c r="BM74" i="3"/>
  <c r="BL15" i="3"/>
  <c r="BL74" i="3"/>
  <c r="BJ15" i="3"/>
  <c r="BJ74" i="3"/>
  <c r="BG15" i="3"/>
  <c r="BG74" i="3"/>
  <c r="BE16" i="3"/>
  <c r="BE15" i="3"/>
  <c r="BE74" i="3"/>
  <c r="AW15" i="3"/>
  <c r="AW74" i="3"/>
  <c r="AT15" i="3"/>
  <c r="AT74" i="3"/>
  <c r="AR15" i="3"/>
  <c r="AR74" i="3"/>
  <c r="BP15" i="3"/>
  <c r="BP74" i="3"/>
  <c r="BN15" i="3"/>
  <c r="BN74" i="3"/>
  <c r="BK15" i="3"/>
  <c r="BK74" i="3"/>
  <c r="BI15" i="3"/>
  <c r="BI74" i="3"/>
  <c r="BH15" i="3"/>
  <c r="BH74" i="3"/>
  <c r="BF15" i="3"/>
  <c r="BF74" i="3"/>
  <c r="BA15" i="3"/>
  <c r="BA74" i="3"/>
  <c r="AZ15" i="3"/>
  <c r="AZ74" i="3"/>
  <c r="AY15" i="3"/>
  <c r="AY74" i="3"/>
  <c r="AV15" i="3"/>
  <c r="AV74" i="3"/>
  <c r="AS15" i="3"/>
  <c r="AS74" i="3"/>
  <c r="AQ15" i="3"/>
  <c r="AQ74" i="3"/>
  <c r="BF8" i="3"/>
  <c r="BR9" i="3"/>
  <c r="BR8" i="3"/>
  <c r="BR14" i="3" s="1"/>
  <c r="BR72" i="3"/>
  <c r="BQ9" i="3"/>
  <c r="BO9" i="3"/>
  <c r="BO8" i="3"/>
  <c r="BL9" i="3"/>
  <c r="BL8" i="3"/>
  <c r="BJ9" i="3"/>
  <c r="BI9" i="3"/>
  <c r="BG9" i="3"/>
  <c r="BG8" i="3"/>
  <c r="AZ9" i="3"/>
  <c r="AY9" i="3"/>
  <c r="AY8" i="3"/>
  <c r="AX9" i="3"/>
  <c r="AX8" i="3"/>
  <c r="AV9" i="3"/>
  <c r="AV8" i="3"/>
  <c r="AS9" i="3"/>
  <c r="AQ9" i="3"/>
  <c r="AQ8" i="3"/>
  <c r="BJ8" i="3"/>
  <c r="AZ8" i="3"/>
  <c r="AZ14" i="3" s="1"/>
  <c r="AZ72" i="3"/>
  <c r="AS8" i="3"/>
  <c r="AS72" i="3"/>
  <c r="BR5" i="3"/>
  <c r="BE7" i="3"/>
  <c r="BD7" i="3"/>
  <c r="AS5" i="3"/>
  <c r="AQ5" i="3"/>
  <c r="BF5" i="3"/>
  <c r="AX5" i="3"/>
  <c r="AW9" i="3"/>
  <c r="AW8" i="3"/>
  <c r="AT9" i="3"/>
  <c r="AT8" i="3"/>
  <c r="BQ5" i="3"/>
  <c r="BO5" i="3"/>
  <c r="BO13" i="3" s="1"/>
  <c r="BO71" i="3"/>
  <c r="BL5" i="3"/>
  <c r="BL13" i="3" s="1"/>
  <c r="BL71" i="3"/>
  <c r="BJ5" i="3"/>
  <c r="BJ71" i="3"/>
  <c r="BI5" i="3"/>
  <c r="BG5" i="3"/>
  <c r="BG71" i="3"/>
  <c r="AZ5" i="3"/>
  <c r="AZ13" i="3" s="1"/>
  <c r="AZ71" i="3"/>
  <c r="AY5" i="3"/>
  <c r="AW5" i="3"/>
  <c r="AW71" i="3"/>
  <c r="AV5" i="3"/>
  <c r="BF4" i="3"/>
  <c r="BZ50" i="2"/>
  <c r="BY50" i="2"/>
  <c r="BX50" i="2"/>
  <c r="BW50" i="2"/>
  <c r="BV50" i="2"/>
  <c r="BZ46" i="2"/>
  <c r="BY46" i="2"/>
  <c r="BX46" i="2"/>
  <c r="BW46" i="2"/>
  <c r="BV46" i="2"/>
  <c r="BZ40" i="2"/>
  <c r="BY40" i="2"/>
  <c r="BX40" i="2"/>
  <c r="BW40" i="2"/>
  <c r="BV40" i="2"/>
  <c r="BU40" i="2"/>
  <c r="BT40" i="2"/>
  <c r="BZ34" i="2"/>
  <c r="BY34" i="2"/>
  <c r="BX34" i="2"/>
  <c r="BW34" i="2"/>
  <c r="BV34" i="2"/>
  <c r="BU34" i="2"/>
  <c r="BT34" i="2"/>
  <c r="BT23" i="2"/>
  <c r="BT36" i="2"/>
  <c r="BZ21" i="2"/>
  <c r="BY21" i="2"/>
  <c r="BX21" i="2"/>
  <c r="BW21" i="2"/>
  <c r="BV15" i="2"/>
  <c r="BV21" i="2" s="1"/>
  <c r="BU14" i="2"/>
  <c r="BU23" i="2" s="1"/>
  <c r="BU36" i="2" s="1"/>
  <c r="BZ12" i="2"/>
  <c r="BY12" i="2"/>
  <c r="BX12" i="2"/>
  <c r="BW12" i="2"/>
  <c r="BU12" i="2"/>
  <c r="BV11" i="2"/>
  <c r="BV12" i="2"/>
  <c r="BY5" i="2"/>
  <c r="BY14" i="2" s="1"/>
  <c r="BY23" i="2" s="1"/>
  <c r="BY36" i="2" s="1"/>
  <c r="BY42" i="2" s="1"/>
  <c r="BZ5" i="2"/>
  <c r="BZ14" i="2" s="1"/>
  <c r="BZ23" i="2" s="1"/>
  <c r="BZ36" i="2"/>
  <c r="BZ42" i="2" s="1"/>
  <c r="BW5" i="2"/>
  <c r="BW14" i="2" s="1"/>
  <c r="BW23" i="2" s="1"/>
  <c r="BW36" i="2" s="1"/>
  <c r="BW42" i="2" s="1"/>
  <c r="BX5" i="2"/>
  <c r="BX14" i="2"/>
  <c r="BX23" i="2"/>
  <c r="BX36" i="2" s="1"/>
  <c r="BX42" i="2" s="1"/>
  <c r="BV5" i="2"/>
  <c r="BV14" i="2" s="1"/>
  <c r="BV23" i="2" s="1"/>
  <c r="BV36" i="2" s="1"/>
  <c r="BV42" i="2" s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K117" i="1"/>
  <c r="BF117" i="1"/>
  <c r="AZ20" i="3" s="1"/>
  <c r="AZ18" i="3" s="1"/>
  <c r="AZ75" i="3" s="1"/>
  <c r="BD117" i="1"/>
  <c r="AY20" i="3"/>
  <c r="BC117" i="1"/>
  <c r="BB117" i="1"/>
  <c r="BA117" i="1"/>
  <c r="AZ117" i="1"/>
  <c r="AY117" i="1"/>
  <c r="AX117" i="1"/>
  <c r="AU117" i="1"/>
  <c r="AT117" i="1"/>
  <c r="BG116" i="1"/>
  <c r="BM116" i="1" s="1"/>
  <c r="AF96" i="4"/>
  <c r="AD96" i="4"/>
  <c r="BG115" i="1"/>
  <c r="BM115" i="1"/>
  <c r="BG114" i="1"/>
  <c r="BM114" i="1" s="1"/>
  <c r="BG113" i="1"/>
  <c r="BM113" i="1" s="1"/>
  <c r="AD93" i="4"/>
  <c r="BM112" i="1"/>
  <c r="BK112" i="1"/>
  <c r="BF112" i="1"/>
  <c r="BB112" i="1"/>
  <c r="BA112" i="1"/>
  <c r="BZ110" i="1"/>
  <c r="BY110" i="1"/>
  <c r="BV110" i="1"/>
  <c r="BU110" i="1"/>
  <c r="BT110" i="1"/>
  <c r="BS110" i="1"/>
  <c r="BR110" i="1"/>
  <c r="BQ110" i="1"/>
  <c r="BO110" i="1"/>
  <c r="BK110" i="1"/>
  <c r="BG110" i="1"/>
  <c r="BF110" i="1"/>
  <c r="BD110" i="1"/>
  <c r="BC110" i="1"/>
  <c r="BA110" i="1"/>
  <c r="AZ110" i="1"/>
  <c r="AY110" i="1"/>
  <c r="AX110" i="1"/>
  <c r="AW110" i="1"/>
  <c r="AV110" i="1"/>
  <c r="AU110" i="1"/>
  <c r="AT110" i="1"/>
  <c r="BM107" i="1"/>
  <c r="BB107" i="1"/>
  <c r="BB110" i="1" s="1"/>
  <c r="BM106" i="1"/>
  <c r="BM110" i="1" s="1"/>
  <c r="BM105" i="1"/>
  <c r="BK105" i="1"/>
  <c r="BF105" i="1"/>
  <c r="BB105" i="1"/>
  <c r="BA105" i="1"/>
  <c r="BZ103" i="1"/>
  <c r="BY103" i="1"/>
  <c r="BW103" i="1"/>
  <c r="BW107" i="1" s="1"/>
  <c r="BW110" i="1" s="1"/>
  <c r="BT103" i="1"/>
  <c r="BQ103" i="1"/>
  <c r="BO103" i="1"/>
  <c r="BG103" i="1"/>
  <c r="BF103" i="1"/>
  <c r="BA103" i="1"/>
  <c r="AX103" i="1"/>
  <c r="AV103" i="1"/>
  <c r="BS103" i="1"/>
  <c r="BM102" i="1"/>
  <c r="AY103" i="1"/>
  <c r="BX103" i="1"/>
  <c r="BX107" i="1"/>
  <c r="BX110" i="1"/>
  <c r="BV103" i="1"/>
  <c r="BR103" i="1"/>
  <c r="BP103" i="1"/>
  <c r="BP107" i="1" s="1"/>
  <c r="BP110" i="1" s="1"/>
  <c r="BK101" i="1"/>
  <c r="BK103" i="1"/>
  <c r="BM101" i="1"/>
  <c r="BM103" i="1"/>
  <c r="BD103" i="1"/>
  <c r="AZ103" i="1"/>
  <c r="AW103" i="1"/>
  <c r="AW11" i="1"/>
  <c r="AU103" i="1"/>
  <c r="AT103" i="1"/>
  <c r="BM100" i="1"/>
  <c r="BK100" i="1"/>
  <c r="BF100" i="1"/>
  <c r="BB100" i="1"/>
  <c r="BA100" i="1"/>
  <c r="BZ98" i="1"/>
  <c r="BY98" i="1"/>
  <c r="BQ98" i="1"/>
  <c r="BO98" i="1"/>
  <c r="BF98" i="1"/>
  <c r="BA98" i="1"/>
  <c r="AZ98" i="1"/>
  <c r="BM97" i="1"/>
  <c r="BK97" i="1"/>
  <c r="BB97" i="1"/>
  <c r="BM96" i="1"/>
  <c r="BK96" i="1"/>
  <c r="BB96" i="1"/>
  <c r="BM95" i="1"/>
  <c r="BK95" i="1"/>
  <c r="BB95" i="1"/>
  <c r="BM94" i="1"/>
  <c r="BK94" i="1"/>
  <c r="BB94" i="1"/>
  <c r="BM93" i="1"/>
  <c r="BK93" i="1"/>
  <c r="BB93" i="1"/>
  <c r="AT98" i="1"/>
  <c r="BW98" i="1"/>
  <c r="BU98" i="1"/>
  <c r="BN98" i="1"/>
  <c r="BB92" i="1"/>
  <c r="BB98" i="1" s="1"/>
  <c r="AX98" i="1"/>
  <c r="AV98" i="1"/>
  <c r="BM91" i="1"/>
  <c r="BK91" i="1"/>
  <c r="BF91" i="1"/>
  <c r="BB91" i="1"/>
  <c r="BA91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K89" i="1"/>
  <c r="BF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BG88" i="1"/>
  <c r="BM88" i="1"/>
  <c r="BG87" i="1"/>
  <c r="BM87" i="1" s="1"/>
  <c r="BG86" i="1"/>
  <c r="BM86" i="1" s="1"/>
  <c r="BG84" i="1"/>
  <c r="BG89" i="1" s="1"/>
  <c r="BM84" i="1"/>
  <c r="BM83" i="1"/>
  <c r="BK83" i="1"/>
  <c r="BF83" i="1"/>
  <c r="BB83" i="1"/>
  <c r="BA83" i="1"/>
  <c r="BZ81" i="1"/>
  <c r="BY81" i="1"/>
  <c r="BX81" i="1"/>
  <c r="BS81" i="1"/>
  <c r="BR81" i="1"/>
  <c r="BO81" i="1"/>
  <c r="BG81" i="1"/>
  <c r="BF81" i="1"/>
  <c r="BA81" i="1"/>
  <c r="AY81" i="1"/>
  <c r="AW81" i="1"/>
  <c r="BM80" i="1"/>
  <c r="BK80" i="1"/>
  <c r="BB80" i="1"/>
  <c r="BM79" i="1"/>
  <c r="BK79" i="1"/>
  <c r="BB79" i="1"/>
  <c r="BM78" i="1"/>
  <c r="BK78" i="1"/>
  <c r="BB78" i="1"/>
  <c r="BM77" i="1"/>
  <c r="BK77" i="1"/>
  <c r="BB77" i="1"/>
  <c r="BU81" i="1"/>
  <c r="BT81" i="1"/>
  <c r="BM76" i="1"/>
  <c r="BK76" i="1"/>
  <c r="BB76" i="1"/>
  <c r="BW81" i="1"/>
  <c r="BP81" i="1"/>
  <c r="BM75" i="1"/>
  <c r="BM81" i="1"/>
  <c r="BK75" i="1"/>
  <c r="BK81" i="1"/>
  <c r="BD81" i="1"/>
  <c r="BC81" i="1"/>
  <c r="BB75" i="1"/>
  <c r="AU81" i="1"/>
  <c r="BM74" i="1"/>
  <c r="BK74" i="1"/>
  <c r="BF74" i="1"/>
  <c r="BB74" i="1"/>
  <c r="BA74" i="1"/>
  <c r="BZ72" i="1"/>
  <c r="BR48" i="3"/>
  <c r="BY72" i="1"/>
  <c r="BS72" i="1"/>
  <c r="BR72" i="1"/>
  <c r="BQ72" i="1"/>
  <c r="BI48" i="3"/>
  <c r="BP72" i="1"/>
  <c r="BO72" i="1"/>
  <c r="BN72" i="1"/>
  <c r="BF48" i="3"/>
  <c r="BF49" i="3"/>
  <c r="BK72" i="1"/>
  <c r="BJ72" i="1"/>
  <c r="BI72" i="1"/>
  <c r="BF72" i="1"/>
  <c r="BA72" i="1"/>
  <c r="AS72" i="1"/>
  <c r="BL71" i="1"/>
  <c r="BG71" i="1"/>
  <c r="BM71" i="1"/>
  <c r="BB71" i="1"/>
  <c r="BL70" i="1"/>
  <c r="BG70" i="1"/>
  <c r="BM70" i="1" s="1"/>
  <c r="BB70" i="1"/>
  <c r="BU72" i="1"/>
  <c r="BM48" i="3"/>
  <c r="BL69" i="1"/>
  <c r="BG69" i="1"/>
  <c r="BM69" i="1" s="1"/>
  <c r="BB69" i="1"/>
  <c r="AY72" i="1"/>
  <c r="BB68" i="1"/>
  <c r="BX72" i="1"/>
  <c r="BW72" i="1"/>
  <c r="BO48" i="3"/>
  <c r="BV72" i="1"/>
  <c r="BL67" i="1"/>
  <c r="BG67" i="1"/>
  <c r="BM66" i="1"/>
  <c r="BL66" i="1"/>
  <c r="BK66" i="1"/>
  <c r="BJ66" i="1"/>
  <c r="BF66" i="1"/>
  <c r="BB66" i="1"/>
  <c r="BA66" i="1"/>
  <c r="BX41" i="1"/>
  <c r="BW41" i="1"/>
  <c r="BL64" i="1"/>
  <c r="BG64" i="1"/>
  <c r="BM64" i="1"/>
  <c r="BM41" i="1"/>
  <c r="BD41" i="1"/>
  <c r="AU41" i="1"/>
  <c r="AT41" i="1"/>
  <c r="BM63" i="1"/>
  <c r="BL63" i="1"/>
  <c r="BK63" i="1"/>
  <c r="BJ63" i="1"/>
  <c r="BF63" i="1"/>
  <c r="BB63" i="1"/>
  <c r="BA63" i="1"/>
  <c r="BZ61" i="1"/>
  <c r="BY61" i="1"/>
  <c r="BX61" i="1"/>
  <c r="BW61" i="1"/>
  <c r="BU61" i="1"/>
  <c r="BT61" i="1"/>
  <c r="BT40" i="1"/>
  <c r="BF74" i="4"/>
  <c r="BS61" i="1"/>
  <c r="BR61" i="1"/>
  <c r="BQ61" i="1"/>
  <c r="BP61" i="1"/>
  <c r="BO61" i="1"/>
  <c r="BN61" i="1"/>
  <c r="BN40" i="1"/>
  <c r="BK61" i="1"/>
  <c r="BK40" i="1"/>
  <c r="BJ61" i="1"/>
  <c r="BI61" i="1"/>
  <c r="BL61" i="1"/>
  <c r="BL40" i="1"/>
  <c r="BF61" i="1"/>
  <c r="BD61" i="1"/>
  <c r="BD40" i="1"/>
  <c r="AP74" i="4"/>
  <c r="AP71" i="4"/>
  <c r="BA61" i="1"/>
  <c r="AY61" i="1"/>
  <c r="AY40" i="1"/>
  <c r="AJ74" i="4"/>
  <c r="AJ71" i="4"/>
  <c r="BM60" i="1"/>
  <c r="BM59" i="1"/>
  <c r="BM58" i="1"/>
  <c r="BV61" i="1"/>
  <c r="BV40" i="1"/>
  <c r="BJ74" i="4"/>
  <c r="BG56" i="1"/>
  <c r="AZ61" i="1"/>
  <c r="AZ40" i="1"/>
  <c r="AL74" i="4"/>
  <c r="AL71" i="4"/>
  <c r="AU61" i="1"/>
  <c r="AT61" i="1"/>
  <c r="AT40" i="1"/>
  <c r="Z74" i="4"/>
  <c r="Z71" i="4"/>
  <c r="BL55" i="1"/>
  <c r="BG55" i="1"/>
  <c r="BM55" i="1" s="1"/>
  <c r="BG61" i="1"/>
  <c r="BG40" i="1"/>
  <c r="AR74" i="4"/>
  <c r="AX61" i="1"/>
  <c r="AW61" i="1"/>
  <c r="AV61" i="1"/>
  <c r="AV40" i="1"/>
  <c r="AD74" i="4"/>
  <c r="AD71" i="4"/>
  <c r="BM54" i="1"/>
  <c r="BL54" i="1"/>
  <c r="BK54" i="1"/>
  <c r="BJ54" i="1"/>
  <c r="BF54" i="1"/>
  <c r="BB54" i="1"/>
  <c r="BA54" i="1"/>
  <c r="BZ52" i="1"/>
  <c r="BR73" i="4"/>
  <c r="BR69" i="4"/>
  <c r="BY52" i="1"/>
  <c r="BP73" i="4"/>
  <c r="BX52" i="1"/>
  <c r="BN73" i="4"/>
  <c r="BN69" i="4"/>
  <c r="BW52" i="1"/>
  <c r="BL73" i="4"/>
  <c r="BL69" i="4"/>
  <c r="BU52" i="1"/>
  <c r="BH73" i="4"/>
  <c r="BH69" i="4"/>
  <c r="BT52" i="1"/>
  <c r="BS52" i="1"/>
  <c r="BD73" i="4"/>
  <c r="BR52" i="1"/>
  <c r="BB73" i="4"/>
  <c r="BB69" i="4"/>
  <c r="BQ52" i="1"/>
  <c r="AZ73" i="4"/>
  <c r="BP52" i="1"/>
  <c r="AX73" i="4"/>
  <c r="AX69" i="4"/>
  <c r="BO52" i="1"/>
  <c r="AV73" i="4"/>
  <c r="AV69" i="4"/>
  <c r="BN52" i="1"/>
  <c r="BN39" i="1"/>
  <c r="BN42" i="1"/>
  <c r="BN8" i="1"/>
  <c r="BK52" i="1"/>
  <c r="BJ52" i="1"/>
  <c r="BI52" i="1"/>
  <c r="BL52" i="1" s="1"/>
  <c r="BL39" i="1" s="1"/>
  <c r="BF52" i="1"/>
  <c r="BF39" i="1"/>
  <c r="BA52" i="1"/>
  <c r="AW52" i="1"/>
  <c r="AW39" i="1"/>
  <c r="BG51" i="1"/>
  <c r="BM51" i="1"/>
  <c r="BG50" i="1"/>
  <c r="BM50" i="1"/>
  <c r="BB50" i="1"/>
  <c r="BG49" i="1"/>
  <c r="BM49" i="1"/>
  <c r="BB49" i="1"/>
  <c r="AV52" i="1"/>
  <c r="AV39" i="1"/>
  <c r="BG48" i="1"/>
  <c r="BM48" i="1"/>
  <c r="BB48" i="1"/>
  <c r="BV52" i="1"/>
  <c r="BG47" i="1"/>
  <c r="BM47" i="1"/>
  <c r="BD52" i="1"/>
  <c r="BB47" i="1"/>
  <c r="AU52" i="1"/>
  <c r="AU39" i="1"/>
  <c r="BG46" i="1"/>
  <c r="BM46" i="1"/>
  <c r="BB46" i="1"/>
  <c r="BL45" i="1"/>
  <c r="BG45" i="1"/>
  <c r="BM45" i="1" s="1"/>
  <c r="BC52" i="1"/>
  <c r="BB45" i="1"/>
  <c r="BB52" i="1" s="1"/>
  <c r="AY52" i="1"/>
  <c r="AY39" i="1"/>
  <c r="AX52" i="1"/>
  <c r="AX39" i="1"/>
  <c r="AT52" i="1"/>
  <c r="AT39" i="1"/>
  <c r="BM44" i="1"/>
  <c r="BL44" i="1"/>
  <c r="BK44" i="1"/>
  <c r="BJ44" i="1"/>
  <c r="BF44" i="1"/>
  <c r="BB44" i="1"/>
  <c r="BA44" i="1"/>
  <c r="BA42" i="1"/>
  <c r="BZ41" i="1"/>
  <c r="BY41" i="1"/>
  <c r="BV41" i="1"/>
  <c r="BU41" i="1"/>
  <c r="BT41" i="1"/>
  <c r="BS41" i="1"/>
  <c r="BR41" i="1"/>
  <c r="BQ41" i="1"/>
  <c r="BO41" i="1"/>
  <c r="BN64" i="1"/>
  <c r="BL41" i="1"/>
  <c r="BK41" i="1"/>
  <c r="BJ41" i="1"/>
  <c r="BI41" i="1"/>
  <c r="BG41" i="1"/>
  <c r="BF41" i="1"/>
  <c r="BC41" i="1"/>
  <c r="BB41" i="1"/>
  <c r="AZ41" i="1"/>
  <c r="AY41" i="1"/>
  <c r="AY42" i="1" s="1"/>
  <c r="AY8" i="1" s="1"/>
  <c r="AX41" i="1"/>
  <c r="AW41" i="1"/>
  <c r="AV41" i="1"/>
  <c r="AS41" i="1"/>
  <c r="BZ40" i="1"/>
  <c r="BR74" i="4"/>
  <c r="BY40" i="1"/>
  <c r="BP74" i="4"/>
  <c r="BX40" i="1"/>
  <c r="BN74" i="4"/>
  <c r="BW40" i="1"/>
  <c r="BL74" i="4"/>
  <c r="BU40" i="1"/>
  <c r="BH74" i="4"/>
  <c r="BS40" i="1"/>
  <c r="BD74" i="4"/>
  <c r="BR40" i="1"/>
  <c r="BB74" i="4"/>
  <c r="BQ40" i="1"/>
  <c r="AZ74" i="4"/>
  <c r="BP40" i="1"/>
  <c r="AX74" i="4"/>
  <c r="BO40" i="1"/>
  <c r="AV74" i="4"/>
  <c r="AV71" i="4" s="1"/>
  <c r="BJ40" i="1"/>
  <c r="BI40" i="1"/>
  <c r="BF40" i="1"/>
  <c r="BF42" i="1" s="1"/>
  <c r="BF8" i="1" s="1"/>
  <c r="AX40" i="1"/>
  <c r="AX42" i="1" s="1"/>
  <c r="AX8" i="1" s="1"/>
  <c r="AH74" i="4"/>
  <c r="AH71" i="4"/>
  <c r="AW40" i="1"/>
  <c r="AW42" i="1" s="1"/>
  <c r="AW8" i="1" s="1"/>
  <c r="AF74" i="4"/>
  <c r="AF71" i="4"/>
  <c r="AU40" i="1"/>
  <c r="AB74" i="4"/>
  <c r="AB71" i="4"/>
  <c r="AS40" i="1"/>
  <c r="BZ39" i="1"/>
  <c r="BY39" i="1"/>
  <c r="BY42" i="1" s="1"/>
  <c r="BX39" i="1"/>
  <c r="BX42" i="1"/>
  <c r="BX8" i="1"/>
  <c r="BW39" i="1"/>
  <c r="BW42" i="1"/>
  <c r="BW8" i="1"/>
  <c r="BU39" i="1"/>
  <c r="BU42" i="1"/>
  <c r="BU8" i="1"/>
  <c r="BS39" i="1"/>
  <c r="BS42" i="1"/>
  <c r="BS8" i="1"/>
  <c r="BR39" i="1"/>
  <c r="BQ39" i="1"/>
  <c r="BP39" i="1"/>
  <c r="BO39" i="1"/>
  <c r="BO42" i="1"/>
  <c r="BK39" i="1"/>
  <c r="BK42" i="1" s="1"/>
  <c r="BK8" i="1" s="1"/>
  <c r="BJ39" i="1"/>
  <c r="BJ42" i="1"/>
  <c r="BI39" i="1"/>
  <c r="BI42" i="1" s="1"/>
  <c r="BI8" i="1" s="1"/>
  <c r="AS39" i="1"/>
  <c r="AS42" i="1" s="1"/>
  <c r="AS8" i="1" s="1"/>
  <c r="BM38" i="1"/>
  <c r="BL38" i="1"/>
  <c r="BK38" i="1"/>
  <c r="BJ38" i="1"/>
  <c r="BF38" i="1"/>
  <c r="BB38" i="1"/>
  <c r="BA38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K36" i="1"/>
  <c r="BI36" i="1"/>
  <c r="BL36" i="1" s="1"/>
  <c r="BM32" i="1"/>
  <c r="BM31" i="1"/>
  <c r="BM36" i="1"/>
  <c r="BL31" i="1"/>
  <c r="BM30" i="1"/>
  <c r="BL30" i="1"/>
  <c r="BK30" i="1"/>
  <c r="BJ30" i="1"/>
  <c r="BZ28" i="1"/>
  <c r="BY28" i="1"/>
  <c r="BX28" i="1"/>
  <c r="BX9" i="1"/>
  <c r="BW28" i="1"/>
  <c r="BW9" i="1" s="1"/>
  <c r="BV28" i="1"/>
  <c r="BV9" i="1" s="1"/>
  <c r="BU28" i="1"/>
  <c r="BT28" i="1"/>
  <c r="BT9" i="1" s="1"/>
  <c r="BS28" i="1"/>
  <c r="BS9" i="1"/>
  <c r="BR28" i="1"/>
  <c r="BQ28" i="1"/>
  <c r="BP28" i="1"/>
  <c r="BP9" i="1"/>
  <c r="BO28" i="1"/>
  <c r="BO9" i="1" s="1"/>
  <c r="BN28" i="1"/>
  <c r="BN9" i="1" s="1"/>
  <c r="BK28" i="1"/>
  <c r="BK9" i="1"/>
  <c r="BI28" i="1"/>
  <c r="BL28" i="1"/>
  <c r="BL9" i="1"/>
  <c r="BF28" i="1"/>
  <c r="BF9" i="1"/>
  <c r="BB28" i="1"/>
  <c r="BA28" i="1"/>
  <c r="AX28" i="1"/>
  <c r="AX9" i="1"/>
  <c r="AV28" i="1"/>
  <c r="AV9" i="1"/>
  <c r="BG26" i="1"/>
  <c r="BM26" i="1"/>
  <c r="BG25" i="1"/>
  <c r="BM25" i="1" s="1"/>
  <c r="BG24" i="1"/>
  <c r="BM24" i="1" s="1"/>
  <c r="AZ28" i="1"/>
  <c r="AZ9" i="1"/>
  <c r="AY28" i="1"/>
  <c r="AY9" i="1"/>
  <c r="BL23" i="1"/>
  <c r="BG23" i="1"/>
  <c r="BM23" i="1"/>
  <c r="BD28" i="1"/>
  <c r="BD9" i="1"/>
  <c r="BC28" i="1"/>
  <c r="BC9" i="1"/>
  <c r="AW28" i="1"/>
  <c r="AW9" i="1"/>
  <c r="AU28" i="1"/>
  <c r="AU9" i="1"/>
  <c r="AT28" i="1"/>
  <c r="AT9" i="1"/>
  <c r="BM22" i="1"/>
  <c r="BL22" i="1"/>
  <c r="BK22" i="1"/>
  <c r="BJ22" i="1"/>
  <c r="BF22" i="1"/>
  <c r="BB22" i="1"/>
  <c r="BA22" i="1"/>
  <c r="BU7" i="1"/>
  <c r="BL20" i="1"/>
  <c r="BL7" i="1"/>
  <c r="BM19" i="1"/>
  <c r="BL19" i="1"/>
  <c r="BK19" i="1"/>
  <c r="BJ19" i="1"/>
  <c r="BZ17" i="1"/>
  <c r="BR39" i="4"/>
  <c r="BY17" i="1"/>
  <c r="BP39" i="4"/>
  <c r="BX17" i="1"/>
  <c r="BN39" i="4"/>
  <c r="BW17" i="1"/>
  <c r="BL39" i="4"/>
  <c r="BV17" i="1"/>
  <c r="BU17" i="1"/>
  <c r="BH39" i="4"/>
  <c r="BT17" i="1"/>
  <c r="BF39" i="4"/>
  <c r="BS17" i="1"/>
  <c r="BD39" i="4"/>
  <c r="BR17" i="1"/>
  <c r="BB39" i="4"/>
  <c r="BQ17" i="1"/>
  <c r="AZ39" i="4"/>
  <c r="BP17" i="1"/>
  <c r="AX39" i="4"/>
  <c r="BO17" i="1"/>
  <c r="AV39" i="4"/>
  <c r="BN17" i="1"/>
  <c r="BN6" i="1"/>
  <c r="BK17" i="1"/>
  <c r="BJ17" i="1"/>
  <c r="BI17" i="1"/>
  <c r="BF17" i="1"/>
  <c r="BF6" i="1"/>
  <c r="BD17" i="1"/>
  <c r="AP39" i="4"/>
  <c r="BC17" i="1"/>
  <c r="AN39" i="4"/>
  <c r="BB17" i="1"/>
  <c r="BB6" i="1"/>
  <c r="BA17" i="1"/>
  <c r="AZ17" i="1"/>
  <c r="AL39" i="4"/>
  <c r="AY17" i="1"/>
  <c r="AJ39" i="4"/>
  <c r="AX17" i="1"/>
  <c r="AH39" i="4"/>
  <c r="AT17" i="1"/>
  <c r="Z39" i="4"/>
  <c r="AS17" i="1"/>
  <c r="BL15" i="1"/>
  <c r="BG15" i="1"/>
  <c r="BM15" i="1"/>
  <c r="AW17" i="1"/>
  <c r="AV17" i="1"/>
  <c r="BL14" i="1"/>
  <c r="BL17" i="1" s="1"/>
  <c r="BL6" i="1" s="1"/>
  <c r="BG14" i="1"/>
  <c r="BM14" i="1" s="1"/>
  <c r="AU17" i="1"/>
  <c r="BM13" i="1"/>
  <c r="BL13" i="1"/>
  <c r="BK13" i="1"/>
  <c r="BJ13" i="1"/>
  <c r="BF13" i="1"/>
  <c r="BB13" i="1"/>
  <c r="BA13" i="1"/>
  <c r="BZ11" i="1"/>
  <c r="BY11" i="1"/>
  <c r="BW11" i="1"/>
  <c r="BV11" i="1"/>
  <c r="BT11" i="1"/>
  <c r="BS11" i="1"/>
  <c r="BR11" i="1"/>
  <c r="BQ11" i="1"/>
  <c r="BP11" i="1"/>
  <c r="BO11" i="1"/>
  <c r="BM11" i="1"/>
  <c r="BK11" i="1"/>
  <c r="BI11" i="1"/>
  <c r="BG11" i="1"/>
  <c r="BF11" i="1"/>
  <c r="BD11" i="1"/>
  <c r="BA11" i="1"/>
  <c r="AZ11" i="1"/>
  <c r="AY11" i="1"/>
  <c r="AX11" i="1"/>
  <c r="AV11" i="1"/>
  <c r="AU11" i="1"/>
  <c r="AT11" i="1"/>
  <c r="AS11" i="1"/>
  <c r="BZ10" i="1"/>
  <c r="BY10" i="1"/>
  <c r="BW10" i="1"/>
  <c r="BU10" i="1"/>
  <c r="BS10" i="1"/>
  <c r="BR10" i="1"/>
  <c r="BQ10" i="1"/>
  <c r="BP10" i="1"/>
  <c r="BO10" i="1"/>
  <c r="BN10" i="1"/>
  <c r="BK10" i="1"/>
  <c r="BI10" i="1"/>
  <c r="BF10" i="1"/>
  <c r="AS10" i="1"/>
  <c r="BZ9" i="1"/>
  <c r="BY9" i="1"/>
  <c r="BU9" i="1"/>
  <c r="BR9" i="1"/>
  <c r="BQ9" i="1"/>
  <c r="BI9" i="1"/>
  <c r="BB9" i="1"/>
  <c r="BA9" i="1"/>
  <c r="AS9" i="1"/>
  <c r="BY8" i="1"/>
  <c r="BO8" i="1"/>
  <c r="BA8" i="1"/>
  <c r="BZ7" i="1"/>
  <c r="BY7" i="1"/>
  <c r="BX7" i="1"/>
  <c r="BW7" i="1"/>
  <c r="BV7" i="1"/>
  <c r="BT7" i="1"/>
  <c r="BS7" i="1"/>
  <c r="BR7" i="1"/>
  <c r="BQ7" i="1"/>
  <c r="BP7" i="1"/>
  <c r="BO7" i="1"/>
  <c r="BN7" i="1"/>
  <c r="BI7" i="1"/>
  <c r="BZ6" i="1"/>
  <c r="BY6" i="1"/>
  <c r="BX6" i="1"/>
  <c r="BW6" i="1"/>
  <c r="BS6" i="1"/>
  <c r="BR6" i="1"/>
  <c r="BQ6" i="1"/>
  <c r="BP6" i="1"/>
  <c r="BO6" i="1"/>
  <c r="BK6" i="1"/>
  <c r="BI6" i="1"/>
  <c r="BD6" i="1"/>
  <c r="BA6" i="1"/>
  <c r="AZ6" i="1"/>
  <c r="AY6" i="1"/>
  <c r="AX6" i="1"/>
  <c r="AS6" i="1"/>
  <c r="BN5" i="1"/>
  <c r="BN100" i="1" s="1"/>
  <c r="AV5" i="1"/>
  <c r="AV105" i="1" s="1"/>
  <c r="AV22" i="1"/>
  <c r="AU5" i="1"/>
  <c r="AT5" i="1"/>
  <c r="AT66" i="1"/>
  <c r="AM1" i="1"/>
  <c r="AK1" i="1"/>
  <c r="AI1" i="1"/>
  <c r="AH1" i="1"/>
  <c r="AG1" i="1"/>
  <c r="AF1" i="1"/>
  <c r="AE1" i="1"/>
  <c r="AD1" i="1"/>
  <c r="AC1" i="1"/>
  <c r="AA1" i="1"/>
  <c r="Z1" i="1"/>
  <c r="Y1" i="1"/>
  <c r="X1" i="1"/>
  <c r="W1" i="1"/>
  <c r="V1" i="1"/>
  <c r="U1" i="1"/>
  <c r="T1" i="1"/>
  <c r="S1" i="1"/>
  <c r="R1" i="1"/>
  <c r="Q1" i="1"/>
  <c r="P1" i="1"/>
  <c r="N1" i="1"/>
  <c r="M1" i="1"/>
  <c r="L1" i="1"/>
  <c r="K1" i="1"/>
  <c r="J1" i="1"/>
  <c r="I1" i="1"/>
  <c r="H1" i="1"/>
  <c r="G1" i="1"/>
  <c r="F1" i="1"/>
  <c r="E1" i="1"/>
  <c r="D1" i="1"/>
  <c r="C1" i="1"/>
  <c r="A1" i="1"/>
  <c r="AB39" i="4"/>
  <c r="AU6" i="1"/>
  <c r="BD21" i="3"/>
  <c r="BA21" i="3"/>
  <c r="AZ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M46" i="3"/>
  <c r="Z73" i="4"/>
  <c r="Z69" i="4"/>
  <c r="AT42" i="1"/>
  <c r="AT8" i="1"/>
  <c r="AN73" i="4"/>
  <c r="AN69" i="4"/>
  <c r="BC39" i="1"/>
  <c r="BJ73" i="4"/>
  <c r="BV39" i="1"/>
  <c r="BV42" i="1"/>
  <c r="BV8" i="1"/>
  <c r="BM17" i="1"/>
  <c r="BM28" i="1"/>
  <c r="BM9" i="1"/>
  <c r="BK46" i="3"/>
  <c r="BK44" i="3"/>
  <c r="BK80" i="3"/>
  <c r="BQ46" i="3"/>
  <c r="BQ44" i="3"/>
  <c r="BQ80" i="3"/>
  <c r="BR46" i="3"/>
  <c r="BR44" i="3"/>
  <c r="BR80" i="3"/>
  <c r="AV42" i="1"/>
  <c r="AV8" i="1"/>
  <c r="BI49" i="3"/>
  <c r="BI47" i="3"/>
  <c r="BI81" i="3"/>
  <c r="AD39" i="4"/>
  <c r="AV6" i="1"/>
  <c r="AB73" i="4"/>
  <c r="AB69" i="4"/>
  <c r="AU42" i="1"/>
  <c r="AU8" i="1"/>
  <c r="AP73" i="4"/>
  <c r="AP69" i="4"/>
  <c r="BD39" i="1"/>
  <c r="BD42" i="1"/>
  <c r="BD8" i="1"/>
  <c r="AF39" i="4"/>
  <c r="AW6" i="1"/>
  <c r="BM52" i="1"/>
  <c r="BP42" i="1"/>
  <c r="BP8" i="1"/>
  <c r="BF73" i="4"/>
  <c r="BF69" i="4"/>
  <c r="BT39" i="1"/>
  <c r="BT42" i="1"/>
  <c r="BT8" i="1"/>
  <c r="AQ71" i="3"/>
  <c r="AQ13" i="3"/>
  <c r="BR71" i="3"/>
  <c r="BR13" i="3"/>
  <c r="BR12" i="3"/>
  <c r="BR73" i="3"/>
  <c r="AW44" i="3"/>
  <c r="AW80" i="3"/>
  <c r="AW5" i="1"/>
  <c r="BO5" i="1"/>
  <c r="BO91" i="1" s="1"/>
  <c r="BG28" i="1"/>
  <c r="BG9" i="1"/>
  <c r="AV38" i="1"/>
  <c r="BQ42" i="1"/>
  <c r="BQ8" i="1"/>
  <c r="BZ42" i="1"/>
  <c r="BZ8" i="1"/>
  <c r="BN44" i="1"/>
  <c r="AW49" i="3"/>
  <c r="BO49" i="3"/>
  <c r="BO47" i="3" s="1"/>
  <c r="BO81" i="3" s="1"/>
  <c r="AZ72" i="1"/>
  <c r="AX72" i="1"/>
  <c r="BB81" i="1"/>
  <c r="BO14" i="3"/>
  <c r="BO12" i="3"/>
  <c r="BO73" i="3"/>
  <c r="BO72" i="3"/>
  <c r="AF93" i="4"/>
  <c r="AF97" i="4"/>
  <c r="AW117" i="1"/>
  <c r="BN63" i="1"/>
  <c r="AQ48" i="3"/>
  <c r="AQ47" i="3"/>
  <c r="AQ81" i="3"/>
  <c r="AT72" i="1"/>
  <c r="AY48" i="3"/>
  <c r="AY49" i="3"/>
  <c r="AY47" i="3" s="1"/>
  <c r="AY81" i="3" s="1"/>
  <c r="BD72" i="1"/>
  <c r="BD10" i="1"/>
  <c r="BM49" i="3"/>
  <c r="BM47" i="3"/>
  <c r="BM81" i="3"/>
  <c r="BQ81" i="1"/>
  <c r="AU98" i="1"/>
  <c r="BD98" i="1"/>
  <c r="BT98" i="1"/>
  <c r="BF71" i="3"/>
  <c r="BF13" i="3"/>
  <c r="BN9" i="3"/>
  <c r="BN5" i="3"/>
  <c r="BC61" i="1"/>
  <c r="BC40" i="1"/>
  <c r="BB55" i="1"/>
  <c r="BB61" i="1"/>
  <c r="AX72" i="3"/>
  <c r="AX14" i="3"/>
  <c r="BX10" i="1"/>
  <c r="BG17" i="1"/>
  <c r="BG52" i="1"/>
  <c r="BM61" i="1"/>
  <c r="BM40" i="1"/>
  <c r="AT74" i="4"/>
  <c r="AU66" i="1"/>
  <c r="AR48" i="3"/>
  <c r="AR49" i="3"/>
  <c r="AU72" i="1"/>
  <c r="BG72" i="1"/>
  <c r="BM67" i="1"/>
  <c r="BM72" i="1"/>
  <c r="AV81" i="1"/>
  <c r="BV81" i="1"/>
  <c r="AZ81" i="1"/>
  <c r="BG98" i="1"/>
  <c r="BK92" i="1"/>
  <c r="BK98" i="1"/>
  <c r="BP98" i="1"/>
  <c r="BX98" i="1"/>
  <c r="BP48" i="3"/>
  <c r="BR98" i="1"/>
  <c r="BJ48" i="3"/>
  <c r="BI13" i="3"/>
  <c r="BI71" i="3"/>
  <c r="AT72" i="3"/>
  <c r="AT14" i="3"/>
  <c r="BJ39" i="4"/>
  <c r="BN10" i="3"/>
  <c r="BD6" i="3"/>
  <c r="BA5" i="3"/>
  <c r="BA9" i="3"/>
  <c r="BE6" i="3"/>
  <c r="BE5" i="3"/>
  <c r="AQ18" i="3"/>
  <c r="AQ75" i="3"/>
  <c r="BT6" i="1"/>
  <c r="BL42" i="1"/>
  <c r="BL8" i="1"/>
  <c r="AS49" i="3"/>
  <c r="AS48" i="3"/>
  <c r="AS47" i="3"/>
  <c r="AS81" i="3"/>
  <c r="AV72" i="1"/>
  <c r="BL72" i="1"/>
  <c r="BL10" i="1"/>
  <c r="AW98" i="1"/>
  <c r="BM92" i="1"/>
  <c r="BM98" i="1"/>
  <c r="BV98" i="1"/>
  <c r="BN48" i="3"/>
  <c r="BJ72" i="3"/>
  <c r="BJ14" i="3"/>
  <c r="AV74" i="1"/>
  <c r="AV63" i="1"/>
  <c r="AV100" i="1"/>
  <c r="AV83" i="1"/>
  <c r="BV10" i="1"/>
  <c r="BX11" i="1"/>
  <c r="AT112" i="1"/>
  <c r="AT100" i="1"/>
  <c r="AT105" i="1"/>
  <c r="AT83" i="1"/>
  <c r="AT6" i="1"/>
  <c r="BU6" i="1"/>
  <c r="BT72" i="1"/>
  <c r="BQ48" i="3"/>
  <c r="AX81" i="1"/>
  <c r="BN81" i="1"/>
  <c r="BN107" i="1"/>
  <c r="BN110" i="1"/>
  <c r="BN101" i="1"/>
  <c r="BN103" i="1"/>
  <c r="BN11" i="1"/>
  <c r="AT81" i="1"/>
  <c r="BM89" i="1"/>
  <c r="AT5" i="3"/>
  <c r="AW13" i="3"/>
  <c r="BN105" i="1"/>
  <c r="BN74" i="1"/>
  <c r="BR42" i="1"/>
  <c r="BR8" i="1"/>
  <c r="AZ52" i="1"/>
  <c r="AZ39" i="1"/>
  <c r="AZ42" i="1"/>
  <c r="AZ8" i="1"/>
  <c r="AX49" i="3"/>
  <c r="AX48" i="3"/>
  <c r="AX47" i="3"/>
  <c r="AX81" i="3"/>
  <c r="BB67" i="1"/>
  <c r="BB72" i="1"/>
  <c r="BC72" i="1"/>
  <c r="BC10" i="1"/>
  <c r="AR9" i="3"/>
  <c r="AR8" i="3"/>
  <c r="AR5" i="3"/>
  <c r="BC6" i="1"/>
  <c r="BV6" i="1"/>
  <c r="BN30" i="1"/>
  <c r="AT38" i="1"/>
  <c r="BL46" i="3"/>
  <c r="AT54" i="1"/>
  <c r="AT63" i="1"/>
  <c r="BD48" i="3"/>
  <c r="AY98" i="1"/>
  <c r="AD97" i="4"/>
  <c r="AV71" i="3"/>
  <c r="AV13" i="3"/>
  <c r="BM5" i="3"/>
  <c r="BM9" i="3"/>
  <c r="BM8" i="3"/>
  <c r="AS71" i="3"/>
  <c r="AS13" i="3"/>
  <c r="AY72" i="3"/>
  <c r="AY14" i="3"/>
  <c r="BQ8" i="3"/>
  <c r="AW22" i="3"/>
  <c r="AW76" i="3"/>
  <c r="AT49" i="3"/>
  <c r="BC98" i="1"/>
  <c r="AY71" i="3"/>
  <c r="AY13" i="3"/>
  <c r="AU5" i="3"/>
  <c r="AU9" i="3"/>
  <c r="AU8" i="3"/>
  <c r="AZ12" i="3"/>
  <c r="BF47" i="3"/>
  <c r="BF81" i="3"/>
  <c r="AU49" i="3"/>
  <c r="AU48" i="3"/>
  <c r="AU47" i="3"/>
  <c r="AU81" i="3"/>
  <c r="BM117" i="1"/>
  <c r="BH9" i="3"/>
  <c r="BH8" i="3"/>
  <c r="BH5" i="3"/>
  <c r="BP9" i="3"/>
  <c r="BP8" i="3"/>
  <c r="BP5" i="3"/>
  <c r="BG14" i="3"/>
  <c r="BG72" i="3"/>
  <c r="BE10" i="3"/>
  <c r="BD10" i="3"/>
  <c r="BG18" i="3"/>
  <c r="BG75" i="3"/>
  <c r="BO18" i="3"/>
  <c r="BO75" i="3"/>
  <c r="BA22" i="3"/>
  <c r="BA76" i="3"/>
  <c r="AR22" i="3"/>
  <c r="AR76" i="3"/>
  <c r="BE22" i="3"/>
  <c r="BE76" i="3"/>
  <c r="AV49" i="3"/>
  <c r="AV48" i="3"/>
  <c r="AV47" i="3"/>
  <c r="AV81" i="3"/>
  <c r="BQ13" i="3"/>
  <c r="BQ71" i="3"/>
  <c r="AW72" i="3"/>
  <c r="AW14" i="3"/>
  <c r="AQ72" i="3"/>
  <c r="AQ14" i="3"/>
  <c r="BI8" i="3"/>
  <c r="BF72" i="3"/>
  <c r="BF14" i="3"/>
  <c r="BF12" i="3" s="1"/>
  <c r="BF73" i="3" s="1"/>
  <c r="AS14" i="3"/>
  <c r="AW48" i="3"/>
  <c r="AW47" i="3"/>
  <c r="AW81" i="3"/>
  <c r="AW72" i="1"/>
  <c r="AZ48" i="3"/>
  <c r="BG48" i="3"/>
  <c r="BC103" i="1"/>
  <c r="BC11" i="1"/>
  <c r="BB101" i="1"/>
  <c r="BB103" i="1"/>
  <c r="BB11" i="1"/>
  <c r="AV117" i="1"/>
  <c r="BF66" i="3"/>
  <c r="BF70" i="3" s="1"/>
  <c r="BG4" i="3"/>
  <c r="AX71" i="3"/>
  <c r="AX13" i="3"/>
  <c r="AX12" i="3"/>
  <c r="BG13" i="3"/>
  <c r="BG12" i="3"/>
  <c r="BG73" i="3"/>
  <c r="AT48" i="3"/>
  <c r="AT47" i="3"/>
  <c r="AT81" i="3"/>
  <c r="BR49" i="3"/>
  <c r="BR47" i="3"/>
  <c r="BR81" i="3"/>
  <c r="BH48" i="3"/>
  <c r="BS98" i="1"/>
  <c r="BK48" i="3"/>
  <c r="BU103" i="1"/>
  <c r="BU11" i="1"/>
  <c r="BG117" i="1"/>
  <c r="BA20" i="3"/>
  <c r="BK5" i="3"/>
  <c r="BK9" i="3"/>
  <c r="BK8" i="3"/>
  <c r="AV72" i="3"/>
  <c r="AV14" i="3"/>
  <c r="BL72" i="3"/>
  <c r="BL14" i="3"/>
  <c r="BL12" i="3"/>
  <c r="BL73" i="3"/>
  <c r="BJ13" i="3"/>
  <c r="AV18" i="3"/>
  <c r="AV75" i="3"/>
  <c r="BF25" i="3"/>
  <c r="AW38" i="3"/>
  <c r="AW78" i="3"/>
  <c r="AS44" i="3"/>
  <c r="AS80" i="3"/>
  <c r="AX44" i="3"/>
  <c r="AX80" i="3"/>
  <c r="BL50" i="3"/>
  <c r="BL82" i="3"/>
  <c r="BM29" i="3"/>
  <c r="BM77" i="3"/>
  <c r="BE45" i="3"/>
  <c r="BE44" i="3"/>
  <c r="BE80" i="3"/>
  <c r="BD45" i="3"/>
  <c r="BD44" i="3"/>
  <c r="BD80" i="3"/>
  <c r="BG50" i="3"/>
  <c r="BG82" i="3"/>
  <c r="BO50" i="3"/>
  <c r="BO82" i="3"/>
  <c r="BK53" i="3"/>
  <c r="BK83" i="3"/>
  <c r="AW26" i="3"/>
  <c r="BA44" i="3"/>
  <c r="BA80" i="3"/>
  <c r="AU44" i="3"/>
  <c r="AU80" i="3"/>
  <c r="AX26" i="3"/>
  <c r="AV44" i="3"/>
  <c r="AV80" i="3"/>
  <c r="AW59" i="3"/>
  <c r="AW82" i="3"/>
  <c r="BD69" i="4"/>
  <c r="AD18" i="4"/>
  <c r="AD28" i="4"/>
  <c r="AD38" i="4" s="1"/>
  <c r="AD48" i="4" s="1"/>
  <c r="AD57" i="4" s="1"/>
  <c r="AD65" i="4" s="1"/>
  <c r="AD77" i="4" s="1"/>
  <c r="AD92" i="4" s="1"/>
  <c r="AF8" i="4"/>
  <c r="AR71" i="4"/>
  <c r="BH71" i="4"/>
  <c r="BB71" i="4"/>
  <c r="AH29" i="4"/>
  <c r="AX29" i="4"/>
  <c r="BN29" i="4"/>
  <c r="AH30" i="4"/>
  <c r="AX30" i="4"/>
  <c r="BN30" i="4"/>
  <c r="BH31" i="4"/>
  <c r="BB32" i="4"/>
  <c r="BR32" i="4"/>
  <c r="BL33" i="4"/>
  <c r="AF34" i="4"/>
  <c r="AV34" i="4"/>
  <c r="BL34" i="4"/>
  <c r="AF35" i="4"/>
  <c r="AV35" i="4"/>
  <c r="BL35" i="4"/>
  <c r="BJ69" i="4"/>
  <c r="BF71" i="4"/>
  <c r="BL71" i="4"/>
  <c r="AX71" i="4"/>
  <c r="AX66" i="4"/>
  <c r="BN71" i="4"/>
  <c r="BN66" i="4"/>
  <c r="BR71" i="4"/>
  <c r="AZ71" i="4"/>
  <c r="BP71" i="4"/>
  <c r="AV66" i="4"/>
  <c r="BL66" i="4"/>
  <c r="AZ68" i="4"/>
  <c r="AZ66" i="4"/>
  <c r="BP68" i="4"/>
  <c r="BP66" i="4" s="1"/>
  <c r="AZ69" i="4"/>
  <c r="BP69" i="4"/>
  <c r="BD72" i="4"/>
  <c r="BD66" i="4" s="1"/>
  <c r="BD71" i="4"/>
  <c r="BT72" i="4"/>
  <c r="BT66" i="4" s="1"/>
  <c r="BT71" i="4"/>
  <c r="BF68" i="4"/>
  <c r="AT72" i="4"/>
  <c r="AT71" i="4"/>
  <c r="BJ72" i="4"/>
  <c r="BJ71" i="4"/>
  <c r="AD58" i="4"/>
  <c r="AD59" i="4"/>
  <c r="BN49" i="3"/>
  <c r="BN47" i="3"/>
  <c r="BN81" i="3"/>
  <c r="BK49" i="3"/>
  <c r="BK47" i="3"/>
  <c r="BK81" i="3"/>
  <c r="BJ49" i="3"/>
  <c r="BJ47" i="3"/>
  <c r="BJ81" i="3"/>
  <c r="BP49" i="3"/>
  <c r="BP47" i="3"/>
  <c r="BP81" i="3"/>
  <c r="AF18" i="4"/>
  <c r="AF28" i="4"/>
  <c r="AF38" i="4" s="1"/>
  <c r="AF48" i="4" s="1"/>
  <c r="AF57" i="4" s="1"/>
  <c r="AF65" i="4" s="1"/>
  <c r="AF77" i="4" s="1"/>
  <c r="AF92" i="4" s="1"/>
  <c r="AH8" i="4"/>
  <c r="AH18" i="4" s="1"/>
  <c r="AH28" i="4" s="1"/>
  <c r="AH38" i="4" s="1"/>
  <c r="BD49" i="3"/>
  <c r="BD47" i="3"/>
  <c r="BD81" i="3"/>
  <c r="BD9" i="3"/>
  <c r="BD8" i="3"/>
  <c r="BD5" i="3"/>
  <c r="BE48" i="3"/>
  <c r="BM10" i="1"/>
  <c r="AN74" i="4"/>
  <c r="AN71" i="4"/>
  <c r="BB40" i="1"/>
  <c r="AR72" i="3"/>
  <c r="AR14" i="3"/>
  <c r="BA48" i="3"/>
  <c r="BG10" i="1"/>
  <c r="BN71" i="3"/>
  <c r="BN13" i="3"/>
  <c r="BM14" i="3"/>
  <c r="BM72" i="3"/>
  <c r="AR71" i="3"/>
  <c r="AR13" i="3"/>
  <c r="AR12" i="3"/>
  <c r="BI72" i="3"/>
  <c r="BI14" i="3"/>
  <c r="BM71" i="3"/>
  <c r="BM13" i="3"/>
  <c r="BM12" i="3"/>
  <c r="BM73" i="3"/>
  <c r="BK72" i="3"/>
  <c r="BK14" i="3"/>
  <c r="BG49" i="3"/>
  <c r="BG47" i="3"/>
  <c r="BG81" i="3"/>
  <c r="AV12" i="3"/>
  <c r="BN8" i="3"/>
  <c r="BK13" i="3"/>
  <c r="BK12" i="3"/>
  <c r="BK73" i="3"/>
  <c r="BK71" i="3"/>
  <c r="AZ49" i="3"/>
  <c r="AZ47" i="3"/>
  <c r="AZ81" i="3"/>
  <c r="BQ72" i="3"/>
  <c r="BQ14" i="3"/>
  <c r="BQ49" i="3"/>
  <c r="BQ47" i="3"/>
  <c r="BQ81" i="3"/>
  <c r="AR39" i="4"/>
  <c r="BG6" i="1"/>
  <c r="AT73" i="4"/>
  <c r="AT69" i="4"/>
  <c r="BM39" i="1"/>
  <c r="BM42" i="1"/>
  <c r="BM8" i="1"/>
  <c r="AT39" i="4"/>
  <c r="BM6" i="1"/>
  <c r="BE20" i="3"/>
  <c r="BE18" i="3"/>
  <c r="BE75" i="3"/>
  <c r="BD20" i="3"/>
  <c r="BD18" i="3"/>
  <c r="BD75" i="3"/>
  <c r="BA18" i="3"/>
  <c r="BA75" i="3"/>
  <c r="BP72" i="3"/>
  <c r="BP14" i="3"/>
  <c r="AU72" i="3"/>
  <c r="AU14" i="3"/>
  <c r="BL48" i="3"/>
  <c r="BT10" i="1"/>
  <c r="AT66" i="4"/>
  <c r="AR47" i="3"/>
  <c r="AR81" i="3"/>
  <c r="BM45" i="3"/>
  <c r="BM44" i="3"/>
  <c r="BM80" i="3"/>
  <c r="BL45" i="3"/>
  <c r="BL44" i="3"/>
  <c r="BL80" i="3"/>
  <c r="BJ12" i="3"/>
  <c r="BJ73" i="3"/>
  <c r="BG66" i="3"/>
  <c r="BG70" i="3" s="1"/>
  <c r="BG25" i="3"/>
  <c r="BH4" i="3"/>
  <c r="BH25" i="3" s="1"/>
  <c r="BH71" i="3"/>
  <c r="BH13" i="3"/>
  <c r="AU71" i="3"/>
  <c r="AU13" i="3"/>
  <c r="AU12" i="3"/>
  <c r="AW12" i="3"/>
  <c r="BE71" i="3"/>
  <c r="BE13" i="3"/>
  <c r="AQ12" i="3"/>
  <c r="BH72" i="3"/>
  <c r="BH14" i="3"/>
  <c r="AY12" i="3"/>
  <c r="AS12" i="3"/>
  <c r="BJ66" i="4"/>
  <c r="AT71" i="3"/>
  <c r="AT13" i="3"/>
  <c r="AT12" i="3"/>
  <c r="BE9" i="3"/>
  <c r="BE8" i="3"/>
  <c r="BA8" i="3"/>
  <c r="BI12" i="3"/>
  <c r="BI73" i="3"/>
  <c r="BO100" i="1"/>
  <c r="BO63" i="1"/>
  <c r="BO83" i="1"/>
  <c r="BP5" i="1"/>
  <c r="BP22" i="1" s="1"/>
  <c r="BO19" i="1"/>
  <c r="BO54" i="1"/>
  <c r="BB39" i="1"/>
  <c r="BB42" i="1"/>
  <c r="BB8" i="1"/>
  <c r="BC42" i="1"/>
  <c r="BC8" i="1"/>
  <c r="BP71" i="3"/>
  <c r="BP13" i="3"/>
  <c r="BH49" i="3"/>
  <c r="BH47" i="3"/>
  <c r="BH81" i="3"/>
  <c r="BQ12" i="3"/>
  <c r="BQ73" i="3"/>
  <c r="BA71" i="3"/>
  <c r="BA13" i="3"/>
  <c r="AR73" i="4"/>
  <c r="AR69" i="4"/>
  <c r="BG39" i="1"/>
  <c r="BG42" i="1"/>
  <c r="BG8" i="1"/>
  <c r="AW112" i="1"/>
  <c r="AW100" i="1"/>
  <c r="AW91" i="1"/>
  <c r="AW74" i="1"/>
  <c r="AW66" i="1"/>
  <c r="AW83" i="1"/>
  <c r="AW105" i="1"/>
  <c r="AW38" i="1"/>
  <c r="AW22" i="1"/>
  <c r="AX5" i="1"/>
  <c r="AX91" i="1" s="1"/>
  <c r="AW13" i="1"/>
  <c r="AW44" i="1"/>
  <c r="AW54" i="1"/>
  <c r="AW63" i="1"/>
  <c r="BF66" i="4"/>
  <c r="BE49" i="3"/>
  <c r="BE47" i="3"/>
  <c r="BE81" i="3"/>
  <c r="BA72" i="3"/>
  <c r="BA14" i="3"/>
  <c r="BA12" i="3"/>
  <c r="BN72" i="3"/>
  <c r="BN14" i="3"/>
  <c r="BN12" i="3"/>
  <c r="BN73" i="3"/>
  <c r="AX112" i="1"/>
  <c r="AX100" i="1"/>
  <c r="AY5" i="1"/>
  <c r="AY105" i="1" s="1"/>
  <c r="BL49" i="3"/>
  <c r="BL47" i="3"/>
  <c r="BL81" i="3"/>
  <c r="BH66" i="3"/>
  <c r="BH70" i="3" s="1"/>
  <c r="BI4" i="3"/>
  <c r="BA49" i="3"/>
  <c r="BA47" i="3"/>
  <c r="BA81" i="3"/>
  <c r="BD72" i="3"/>
  <c r="BD14" i="3"/>
  <c r="BP12" i="3"/>
  <c r="BP73" i="3"/>
  <c r="BH12" i="3"/>
  <c r="BH73" i="3"/>
  <c r="BD71" i="3"/>
  <c r="BD13" i="3"/>
  <c r="BE72" i="3"/>
  <c r="BE14" i="3"/>
  <c r="BE12" i="3"/>
  <c r="BE73" i="3"/>
  <c r="AJ8" i="4"/>
  <c r="AH48" i="4"/>
  <c r="AH57" i="4" s="1"/>
  <c r="AH65" i="4" s="1"/>
  <c r="AH77" i="4" s="1"/>
  <c r="AH92" i="4" s="1"/>
  <c r="BP105" i="1"/>
  <c r="BP74" i="1"/>
  <c r="BP112" i="1"/>
  <c r="BP63" i="1"/>
  <c r="BP44" i="1"/>
  <c r="BQ5" i="1"/>
  <c r="BQ44" i="1"/>
  <c r="BQ91" i="1"/>
  <c r="BQ19" i="1"/>
  <c r="BQ54" i="1"/>
  <c r="BR5" i="1"/>
  <c r="BR66" i="1" s="1"/>
  <c r="AJ18" i="4"/>
  <c r="AJ28" i="4" s="1"/>
  <c r="AJ38" i="4" s="1"/>
  <c r="AJ48" i="4"/>
  <c r="AJ57" i="4" s="1"/>
  <c r="AJ65" i="4" s="1"/>
  <c r="AJ77" i="4" s="1"/>
  <c r="AJ92" i="4" s="1"/>
  <c r="AL8" i="4"/>
  <c r="AL18" i="4" s="1"/>
  <c r="AL28" i="4" s="1"/>
  <c r="AL38" i="4" s="1"/>
  <c r="AL48" i="4" s="1"/>
  <c r="AY91" i="1"/>
  <c r="AY74" i="1"/>
  <c r="AY66" i="1"/>
  <c r="AY63" i="1"/>
  <c r="AY83" i="1"/>
  <c r="AY100" i="1"/>
  <c r="AY54" i="1"/>
  <c r="AY44" i="1"/>
  <c r="AY38" i="1"/>
  <c r="AZ5" i="1"/>
  <c r="AY13" i="1"/>
  <c r="AY112" i="1"/>
  <c r="BI25" i="3"/>
  <c r="BI66" i="3"/>
  <c r="BI70" i="3" s="1"/>
  <c r="BJ4" i="3"/>
  <c r="BJ25" i="3" s="1"/>
  <c r="BD12" i="3"/>
  <c r="BD73" i="3"/>
  <c r="AZ63" i="1"/>
  <c r="AZ66" i="1"/>
  <c r="BC5" i="1"/>
  <c r="BC91" i="1" s="1"/>
  <c r="BR112" i="1"/>
  <c r="BR100" i="1"/>
  <c r="BR105" i="1"/>
  <c r="BR91" i="1"/>
  <c r="BR83" i="1"/>
  <c r="BR54" i="1"/>
  <c r="BR19" i="1"/>
  <c r="BR13" i="1"/>
  <c r="BS5" i="1"/>
  <c r="BR38" i="1"/>
  <c r="BR22" i="1"/>
  <c r="BJ66" i="3"/>
  <c r="BJ70" i="3" s="1"/>
  <c r="BK4" i="3"/>
  <c r="BK66" i="3" s="1"/>
  <c r="BK70" i="3" s="1"/>
  <c r="AL57" i="4"/>
  <c r="AL65" i="4" s="1"/>
  <c r="AL77" i="4" s="1"/>
  <c r="AL92" i="4" s="1"/>
  <c r="AN8" i="4"/>
  <c r="BK25" i="3"/>
  <c r="BL4" i="3"/>
  <c r="AN18" i="4"/>
  <c r="AN28" i="4" s="1"/>
  <c r="AN38" i="4" s="1"/>
  <c r="AN48" i="4" s="1"/>
  <c r="AN57" i="4" s="1"/>
  <c r="AN65" i="4" s="1"/>
  <c r="AN77" i="4" s="1"/>
  <c r="AN92" i="4" s="1"/>
  <c r="AP8" i="4"/>
  <c r="BS91" i="1"/>
  <c r="BS74" i="1"/>
  <c r="BS38" i="1"/>
  <c r="BS83" i="1"/>
  <c r="BS112" i="1"/>
  <c r="BS66" i="1"/>
  <c r="BT5" i="1"/>
  <c r="BS63" i="1"/>
  <c r="BS44" i="1"/>
  <c r="BS100" i="1"/>
  <c r="BS30" i="1"/>
  <c r="BS54" i="1"/>
  <c r="BS13" i="1"/>
  <c r="BS19" i="1"/>
  <c r="BS22" i="1"/>
  <c r="BS105" i="1"/>
  <c r="BC112" i="1"/>
  <c r="BC100" i="1"/>
  <c r="BC38" i="1"/>
  <c r="BC83" i="1"/>
  <c r="BC13" i="1"/>
  <c r="BD5" i="1"/>
  <c r="BD91" i="1" s="1"/>
  <c r="BC44" i="1"/>
  <c r="BC66" i="1"/>
  <c r="AP18" i="4"/>
  <c r="AP28" i="4" s="1"/>
  <c r="AP38" i="4" s="1"/>
  <c r="AP48" i="4" s="1"/>
  <c r="AP57" i="4" s="1"/>
  <c r="AP65" i="4" s="1"/>
  <c r="AP77" i="4" s="1"/>
  <c r="AP92" i="4" s="1"/>
  <c r="AR8" i="4"/>
  <c r="AR18" i="4" s="1"/>
  <c r="AR28" i="4" s="1"/>
  <c r="AR38" i="4" s="1"/>
  <c r="AR48" i="4" s="1"/>
  <c r="BD105" i="1"/>
  <c r="BD112" i="1"/>
  <c r="BD66" i="1"/>
  <c r="BD83" i="1"/>
  <c r="BD100" i="1"/>
  <c r="BD13" i="1"/>
  <c r="BG5" i="1"/>
  <c r="BG112" i="1" s="1"/>
  <c r="BD44" i="1"/>
  <c r="BT91" i="1"/>
  <c r="BU5" i="1"/>
  <c r="BT44" i="1"/>
  <c r="BT66" i="1"/>
  <c r="BM4" i="3"/>
  <c r="BM25" i="3" s="1"/>
  <c r="BU112" i="1"/>
  <c r="BU100" i="1"/>
  <c r="BU83" i="1"/>
  <c r="BU30" i="1"/>
  <c r="BU105" i="1"/>
  <c r="BU63" i="1"/>
  <c r="BU44" i="1"/>
  <c r="BU19" i="1"/>
  <c r="BU38" i="1"/>
  <c r="BU13" i="1"/>
  <c r="BU54" i="1"/>
  <c r="BU22" i="1"/>
  <c r="BV5" i="1"/>
  <c r="BV30" i="1" s="1"/>
  <c r="BU66" i="1"/>
  <c r="BU91" i="1"/>
  <c r="BU74" i="1"/>
  <c r="BG74" i="1"/>
  <c r="BG63" i="1"/>
  <c r="BG44" i="1"/>
  <c r="BG83" i="1"/>
  <c r="BG100" i="1"/>
  <c r="BG105" i="1"/>
  <c r="BG13" i="1"/>
  <c r="BM66" i="3"/>
  <c r="BM70" i="3"/>
  <c r="BN4" i="3"/>
  <c r="AR57" i="4"/>
  <c r="AR65" i="4"/>
  <c r="AR77" i="4" s="1"/>
  <c r="AT8" i="4"/>
  <c r="BV112" i="1"/>
  <c r="BV91" i="1"/>
  <c r="BV74" i="1"/>
  <c r="BV38" i="1"/>
  <c r="BV54" i="1"/>
  <c r="BV83" i="1"/>
  <c r="BV22" i="1"/>
  <c r="BV19" i="1"/>
  <c r="BW5" i="1"/>
  <c r="BW63" i="1" s="1"/>
  <c r="BN66" i="3"/>
  <c r="BN70" i="3"/>
  <c r="BO4" i="3"/>
  <c r="BN25" i="3"/>
  <c r="AT18" i="4"/>
  <c r="AT28" i="4"/>
  <c r="AT38" i="4" s="1"/>
  <c r="AT48" i="4" s="1"/>
  <c r="AT57" i="4" s="1"/>
  <c r="AT65" i="4" s="1"/>
  <c r="AT77" i="4" s="1"/>
  <c r="AV8" i="4"/>
  <c r="BW112" i="1"/>
  <c r="BW100" i="1"/>
  <c r="BW66" i="1"/>
  <c r="BW38" i="1"/>
  <c r="BW13" i="1"/>
  <c r="BW54" i="1"/>
  <c r="BW22" i="1"/>
  <c r="BW19" i="1"/>
  <c r="BX5" i="1"/>
  <c r="BX54" i="1" s="1"/>
  <c r="BW91" i="1"/>
  <c r="BW44" i="1"/>
  <c r="AV18" i="4"/>
  <c r="AV28" i="4"/>
  <c r="AV38" i="4" s="1"/>
  <c r="AV48" i="4" s="1"/>
  <c r="AV57" i="4" s="1"/>
  <c r="AV65" i="4" s="1"/>
  <c r="AV77" i="4" s="1"/>
  <c r="AX8" i="4"/>
  <c r="BO66" i="3"/>
  <c r="BO70" i="3" s="1"/>
  <c r="BP4" i="3"/>
  <c r="BP66" i="3" s="1"/>
  <c r="BP70" i="3" s="1"/>
  <c r="BO25" i="3"/>
  <c r="BQ4" i="3"/>
  <c r="BQ25" i="3" s="1"/>
  <c r="BX112" i="1"/>
  <c r="BX100" i="1"/>
  <c r="BX66" i="1"/>
  <c r="BX105" i="1"/>
  <c r="BX91" i="1"/>
  <c r="BX74" i="1"/>
  <c r="BX38" i="1"/>
  <c r="BX22" i="1"/>
  <c r="BX44" i="1"/>
  <c r="BX83" i="1"/>
  <c r="BX19" i="1"/>
  <c r="BX30" i="1"/>
  <c r="BX13" i="1"/>
  <c r="BY5" i="1"/>
  <c r="BX63" i="1"/>
  <c r="AZ8" i="4"/>
  <c r="AX18" i="4"/>
  <c r="AX28" i="4" s="1"/>
  <c r="AX38" i="4" s="1"/>
  <c r="AX48" i="4" s="1"/>
  <c r="AX57" i="4" s="1"/>
  <c r="AX65" i="4" s="1"/>
  <c r="AX77" i="4" s="1"/>
  <c r="AX92" i="4"/>
  <c r="AZ48" i="4"/>
  <c r="BB8" i="4"/>
  <c r="BB65" i="4" s="1"/>
  <c r="AZ57" i="4"/>
  <c r="AZ77" i="4"/>
  <c r="AZ92" i="4"/>
  <c r="BR4" i="3"/>
  <c r="BR25" i="3" s="1"/>
  <c r="BY105" i="1"/>
  <c r="BY100" i="1"/>
  <c r="BY66" i="1"/>
  <c r="BY63" i="1"/>
  <c r="BY44" i="1"/>
  <c r="BY91" i="1"/>
  <c r="BY74" i="1"/>
  <c r="BY83" i="1"/>
  <c r="BY22" i="1"/>
  <c r="BY19" i="1"/>
  <c r="BY54" i="1"/>
  <c r="BZ5" i="1"/>
  <c r="BZ19" i="1" s="1"/>
  <c r="BY38" i="1"/>
  <c r="BY30" i="1"/>
  <c r="BY13" i="1"/>
  <c r="BY112" i="1"/>
  <c r="BZ38" i="1"/>
  <c r="BZ30" i="1"/>
  <c r="BB48" i="4"/>
  <c r="BB28" i="4"/>
  <c r="BB18" i="4"/>
  <c r="BD8" i="4"/>
  <c r="BB92" i="4"/>
  <c r="BR66" i="3"/>
  <c r="BR70" i="3"/>
  <c r="BD38" i="4"/>
  <c r="BF8" i="4"/>
  <c r="BF77" i="4" s="1"/>
  <c r="BD65" i="4"/>
  <c r="BD77" i="4"/>
  <c r="BD92" i="4"/>
  <c r="BD48" i="4"/>
  <c r="BF18" i="4"/>
  <c r="BH8" i="4"/>
  <c r="BH92" i="4" s="1"/>
  <c r="BF65" i="4"/>
  <c r="BF57" i="4"/>
  <c r="BF92" i="4"/>
  <c r="BF48" i="4"/>
  <c r="BF38" i="4"/>
  <c r="BF28" i="4"/>
  <c r="BH65" i="4"/>
  <c r="BH57" i="4"/>
  <c r="BH77" i="4"/>
  <c r="BH48" i="4"/>
  <c r="BH38" i="4"/>
  <c r="BH28" i="4"/>
  <c r="BH18" i="4"/>
  <c r="BJ8" i="4"/>
  <c r="BJ77" i="4" s="1"/>
  <c r="BJ65" i="4"/>
  <c r="BJ57" i="4"/>
  <c r="BJ92" i="4"/>
  <c r="BJ48" i="4"/>
  <c r="BJ38" i="4"/>
  <c r="BJ28" i="4"/>
  <c r="BJ18" i="4"/>
  <c r="BL8" i="4"/>
  <c r="BL65" i="4" s="1"/>
  <c r="BL77" i="4"/>
  <c r="BL48" i="4"/>
  <c r="BL38" i="4"/>
  <c r="BL18" i="4"/>
  <c r="BN8" i="4"/>
  <c r="BN57" i="4" s="1"/>
  <c r="BL28" i="4"/>
  <c r="BN48" i="4"/>
  <c r="BN38" i="4"/>
  <c r="BN28" i="4"/>
  <c r="BN65" i="4"/>
  <c r="BP8" i="4"/>
  <c r="BP92" i="4" s="1"/>
  <c r="BR8" i="4"/>
  <c r="BR57" i="4" s="1"/>
  <c r="BR48" i="4"/>
  <c r="BR38" i="4"/>
  <c r="BR28" i="4"/>
  <c r="BR18" i="4"/>
  <c r="BT8" i="4"/>
  <c r="BT18" i="4" s="1"/>
  <c r="BR65" i="4"/>
  <c r="BR77" i="4"/>
  <c r="BR92" i="4"/>
  <c r="BT38" i="4"/>
  <c r="BT28" i="4"/>
  <c r="BT57" i="4"/>
  <c r="BT92" i="4"/>
  <c r="BT48" i="4"/>
  <c r="AZ112" i="1" l="1"/>
  <c r="AZ83" i="1"/>
  <c r="AZ54" i="1"/>
  <c r="AZ38" i="1"/>
  <c r="AZ100" i="1"/>
  <c r="AZ13" i="1"/>
  <c r="AZ91" i="1"/>
  <c r="AZ105" i="1"/>
  <c r="AZ74" i="1"/>
  <c r="AZ44" i="1"/>
  <c r="AZ22" i="1"/>
  <c r="AU13" i="1"/>
  <c r="AU83" i="1"/>
  <c r="AU22" i="1"/>
  <c r="AU100" i="1"/>
  <c r="AU44" i="1"/>
  <c r="AU112" i="1"/>
  <c r="BT83" i="1"/>
  <c r="BT30" i="1"/>
  <c r="BT54" i="1"/>
  <c r="BT22" i="1"/>
  <c r="BT100" i="1"/>
  <c r="BT13" i="1"/>
  <c r="BT112" i="1"/>
  <c r="BT38" i="1"/>
  <c r="BT19" i="1"/>
  <c r="BT105" i="1"/>
  <c r="BT63" i="1"/>
  <c r="AX22" i="1"/>
  <c r="BZ91" i="1"/>
  <c r="BZ22" i="1"/>
  <c r="BZ74" i="1"/>
  <c r="BZ13" i="1"/>
  <c r="BZ105" i="1"/>
  <c r="BZ44" i="1"/>
  <c r="BZ112" i="1"/>
  <c r="BZ54" i="1"/>
  <c r="BZ83" i="1"/>
  <c r="BD28" i="4"/>
  <c r="BD18" i="4"/>
  <c r="BD57" i="4"/>
  <c r="BZ63" i="1"/>
  <c r="BT74" i="1"/>
  <c r="BL25" i="3"/>
  <c r="BL66" i="3"/>
  <c r="BL70" i="3" s="1"/>
  <c r="BQ74" i="1"/>
  <c r="BQ112" i="1"/>
  <c r="BQ30" i="1"/>
  <c r="BQ100" i="1"/>
  <c r="BQ83" i="1"/>
  <c r="BQ13" i="1"/>
  <c r="BQ105" i="1"/>
  <c r="BQ66" i="1"/>
  <c r="BQ22" i="1"/>
  <c r="BQ63" i="1"/>
  <c r="BQ38" i="1"/>
  <c r="AU74" i="1"/>
  <c r="BP18" i="4"/>
  <c r="BP65" i="4"/>
  <c r="BP77" i="4"/>
  <c r="BP28" i="4"/>
  <c r="BZ66" i="1"/>
  <c r="AX74" i="1"/>
  <c r="AX54" i="1"/>
  <c r="AX66" i="1"/>
  <c r="AX38" i="1"/>
  <c r="AX44" i="1"/>
  <c r="AX63" i="1"/>
  <c r="AX13" i="1"/>
  <c r="AX83" i="1"/>
  <c r="AX105" i="1"/>
  <c r="AU91" i="1"/>
  <c r="BP57" i="4"/>
  <c r="BZ100" i="1"/>
  <c r="BP38" i="4"/>
  <c r="BP48" i="4"/>
  <c r="AZ38" i="4"/>
  <c r="AZ28" i="4"/>
  <c r="AZ18" i="4"/>
  <c r="AZ65" i="4"/>
  <c r="BP83" i="1"/>
  <c r="BP91" i="1"/>
  <c r="BO44" i="1"/>
  <c r="BO66" i="1"/>
  <c r="BN38" i="1"/>
  <c r="BT77" i="4"/>
  <c r="BN18" i="4"/>
  <c r="BN92" i="4"/>
  <c r="BL92" i="4"/>
  <c r="BB38" i="4"/>
  <c r="BP25" i="3"/>
  <c r="BW74" i="1"/>
  <c r="BW30" i="1"/>
  <c r="BV44" i="1"/>
  <c r="BV100" i="1"/>
  <c r="BG38" i="1"/>
  <c r="BG66" i="1"/>
  <c r="BD38" i="1"/>
  <c r="BD63" i="1"/>
  <c r="BC105" i="1"/>
  <c r="BC54" i="1"/>
  <c r="BR30" i="1"/>
  <c r="BR74" i="1"/>
  <c r="AY22" i="1"/>
  <c r="BP100" i="1"/>
  <c r="BP66" i="1"/>
  <c r="BO22" i="1"/>
  <c r="BO105" i="1"/>
  <c r="AV66" i="1"/>
  <c r="AV54" i="1"/>
  <c r="BN66" i="1"/>
  <c r="BN77" i="4"/>
  <c r="BL57" i="4"/>
  <c r="BB77" i="4"/>
  <c r="BW105" i="1"/>
  <c r="BW83" i="1"/>
  <c r="BV66" i="1"/>
  <c r="BV105" i="1"/>
  <c r="BG54" i="1"/>
  <c r="BG91" i="1"/>
  <c r="BD54" i="1"/>
  <c r="BD74" i="1"/>
  <c r="BC22" i="1"/>
  <c r="BC74" i="1"/>
  <c r="BR44" i="1"/>
  <c r="BR63" i="1"/>
  <c r="BP30" i="1"/>
  <c r="BP19" i="1"/>
  <c r="BO13" i="1"/>
  <c r="BO112" i="1"/>
  <c r="AV13" i="1"/>
  <c r="BN91" i="1"/>
  <c r="BN83" i="1"/>
  <c r="AV91" i="1"/>
  <c r="AV44" i="1"/>
  <c r="BT65" i="4"/>
  <c r="BB57" i="4"/>
  <c r="BQ66" i="3"/>
  <c r="BQ70" i="3" s="1"/>
  <c r="BV63" i="1"/>
  <c r="BV13" i="1"/>
  <c r="BG22" i="1"/>
  <c r="BD22" i="1"/>
  <c r="BC63" i="1"/>
  <c r="BP38" i="1"/>
  <c r="BP13" i="1"/>
  <c r="BO30" i="1"/>
  <c r="BO74" i="1"/>
  <c r="BN112" i="1"/>
  <c r="BN13" i="1"/>
  <c r="AV112" i="1"/>
  <c r="BN22" i="1"/>
  <c r="BN19" i="1"/>
  <c r="BP54" i="1"/>
  <c r="BO38" i="1"/>
  <c r="BN54" i="1"/>
  <c r="AT91" i="1"/>
  <c r="AT74" i="1"/>
  <c r="AT44" i="1"/>
  <c r="AT22" i="1"/>
  <c r="AT13" i="1"/>
  <c r="AU105" i="1"/>
  <c r="AU63" i="1"/>
  <c r="AU54" i="1"/>
  <c r="AU38" i="1"/>
</calcChain>
</file>

<file path=xl/sharedStrings.xml><?xml version="1.0" encoding="utf-8"?>
<sst xmlns="http://schemas.openxmlformats.org/spreadsheetml/2006/main" count="1166" uniqueCount="311">
  <si>
    <t>Hospital Estadual de Trindade Walda Ferreira dos Santos - HETRIN</t>
  </si>
  <si>
    <t xml:space="preserve">PRODUÇÃO ASSISTENCIAL </t>
  </si>
  <si>
    <t>2º TA ao Contrato de Gestão 037/2019 ANO 2022</t>
  </si>
  <si>
    <t>3º T.A ao contrato de Gestão 037/2019</t>
  </si>
  <si>
    <t>PRODUÇÃO ASSISTENCIAL:</t>
  </si>
  <si>
    <t>4º T.A ao Contrato de Gestão 037/2019</t>
  </si>
  <si>
    <t>01. LINHAS DE CONTRATAÇÕES</t>
  </si>
  <si>
    <t>Meta</t>
  </si>
  <si>
    <t>1a10-Jul-22</t>
  </si>
  <si>
    <t>Meta/
Estimativa</t>
  </si>
  <si>
    <t>11a31-Jul-22</t>
  </si>
  <si>
    <t>Meta/Estimativa</t>
  </si>
  <si>
    <t>1 - 24 de Ago-23</t>
  </si>
  <si>
    <t>24 - 31 de Ago-23</t>
  </si>
  <si>
    <t>Meta 01 - 15-Out-2023</t>
  </si>
  <si>
    <t>01 - 15-Out-2023</t>
  </si>
  <si>
    <t>Meta 16 - 31-Out-2023</t>
  </si>
  <si>
    <t>16 - 31-Out-2023</t>
  </si>
  <si>
    <t>Meta Mensal</t>
  </si>
  <si>
    <t>Internação (Saídas Hospitalares)</t>
  </si>
  <si>
    <t>Leito dia</t>
  </si>
  <si>
    <t>Atendimento Ambulatorial</t>
  </si>
  <si>
    <t>Cirurgias Eletivas</t>
  </si>
  <si>
    <t>SADT Externo</t>
  </si>
  <si>
    <t>Atendimento de Urgência e Emergência</t>
  </si>
  <si>
    <t>-</t>
  </si>
  <si>
    <t>Sadt</t>
  </si>
  <si>
    <t>02. SAÍDAS HOSPITALARES POR ESPECIALIDADE</t>
  </si>
  <si>
    <t>Clínica Médica</t>
  </si>
  <si>
    <t>Clínicas</t>
  </si>
  <si>
    <t>Clínica Cirúrgica</t>
  </si>
  <si>
    <t>Cirúrgicas</t>
  </si>
  <si>
    <t>Clínica Obstétrica</t>
  </si>
  <si>
    <t>Total</t>
  </si>
  <si>
    <t>03. LEITO DIA</t>
  </si>
  <si>
    <t>03. CIRURGIAS PROGRAMADAS</t>
  </si>
  <si>
    <t>04. CIRURGIA ELETIVA ALTO GIRO</t>
  </si>
  <si>
    <t xml:space="preserve">Cirurgia Geral </t>
  </si>
  <si>
    <t xml:space="preserve">Ginecologia </t>
  </si>
  <si>
    <t>Urologia</t>
  </si>
  <si>
    <t>Vascular</t>
  </si>
  <si>
    <t>Bucomaxilo</t>
  </si>
  <si>
    <t>05. CIRURGIA ELETIVA MEDIA/ALTA COMPLEXIDADE</t>
  </si>
  <si>
    <t>04. ATENDIMENTO AMBULATORIAL</t>
  </si>
  <si>
    <t>06. ATENDIMENTO AMBULATORIAL</t>
  </si>
  <si>
    <t>Consulta Médica</t>
  </si>
  <si>
    <t>Consulta Multiprofissional</t>
  </si>
  <si>
    <t xml:space="preserve">Pequenos Procedimentos Cirúrgicos Ambulatoriais </t>
  </si>
  <si>
    <t>05. ATENDIMENTO AMBULATORIAL CONSULTA MÉDICA</t>
  </si>
  <si>
    <t>07. ATENDIMENTO AMBULATORIAL CONSULTA MÉDICA</t>
  </si>
  <si>
    <r>
      <rPr>
        <sz val="10"/>
        <color indexed="8"/>
        <rFont val="Arial"/>
        <family val="2"/>
      </rPr>
      <t>Ginecologia</t>
    </r>
    <r>
      <rPr>
        <sz val="10"/>
        <color indexed="8"/>
        <rFont val="Arial"/>
        <family val="2"/>
        <charset val="1"/>
      </rPr>
      <t>/Obstetrícia</t>
    </r>
  </si>
  <si>
    <t>Ginecologia</t>
  </si>
  <si>
    <t xml:space="preserve">Cardiologia (pré-operatório / risco cirúrgico) </t>
  </si>
  <si>
    <t xml:space="preserve">Cardiologia (risco cirúrgico) </t>
  </si>
  <si>
    <t>Pediatria</t>
  </si>
  <si>
    <t>Angiologia/ Vascular</t>
  </si>
  <si>
    <t>N/A</t>
  </si>
  <si>
    <t>Angiologia/Vascular</t>
  </si>
  <si>
    <t>Ortopedia (egresso)</t>
  </si>
  <si>
    <t>06. ATENDIMENTO AMBULATORIAL CONSULTA NÃO MÉDICA</t>
  </si>
  <si>
    <t>08. ATENDIMENTO AMBULATORIAL MULTIPROFISSIONAL</t>
  </si>
  <si>
    <t>Enfermagem</t>
  </si>
  <si>
    <t>Psicologia</t>
  </si>
  <si>
    <t>Bucomaxilo Facial (egresso)</t>
  </si>
  <si>
    <t>Farmácia VVS</t>
  </si>
  <si>
    <t>Não houve atendimento VVS</t>
  </si>
  <si>
    <t>NÃO TEVE CASOS DE VVS</t>
  </si>
  <si>
    <t>NÃO TEVE CASOS DE  VVS NA UNIDADE</t>
  </si>
  <si>
    <t>NÃO TEVE VVS</t>
  </si>
  <si>
    <t>NAO TEVE VVS</t>
  </si>
  <si>
    <t>Não teve VVS</t>
  </si>
  <si>
    <t>nao teve VVS</t>
  </si>
  <si>
    <t>não teve VVS</t>
  </si>
  <si>
    <t>Não teve atendimento ambulatorial VVS</t>
  </si>
  <si>
    <t xml:space="preserve">Não teve atendimento VVS </t>
  </si>
  <si>
    <t>NÃO TEVE ATENDIMENTO VVS</t>
  </si>
  <si>
    <t>Serviço Social VVS</t>
  </si>
  <si>
    <t>Psicologia VVS</t>
  </si>
  <si>
    <t>07. ATENDIMENTO AMBULATORIAL DE PROCED. AMBULATORIAIS</t>
  </si>
  <si>
    <t>09. ATENDIMENTO AMBULATORIAL PROCED. AMBULATORIAIS</t>
  </si>
  <si>
    <t>Procedimentos Ambulatoriais</t>
  </si>
  <si>
    <t>08. SADT Externo Realizado</t>
  </si>
  <si>
    <t>10. SADT EXTERNO REALIZADO</t>
  </si>
  <si>
    <t>Doppler (MMII, MMSS e carótida)</t>
  </si>
  <si>
    <t>Eletrocardiograma</t>
  </si>
  <si>
    <t>Raio X</t>
  </si>
  <si>
    <t>Tomografia Computadorizada</t>
  </si>
  <si>
    <t xml:space="preserve">Ultrassom </t>
  </si>
  <si>
    <t>09. Acolhimento, Avaliação e Classificação de Risco</t>
  </si>
  <si>
    <t>11.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</si>
  <si>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</si>
  <si>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</si>
  <si>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</si>
  <si>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</si>
  <si>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</si>
  <si>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</si>
  <si>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</si>
  <si>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</si>
  <si>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</si>
  <si>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</si>
  <si>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</si>
  <si>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</si>
  <si>
    <t>10. SADT Externo Ofertado</t>
  </si>
  <si>
    <t>12. SADT EXTERNO OFERTADO</t>
  </si>
  <si>
    <t>Raio x</t>
  </si>
  <si>
    <t>11. SADT Interno</t>
  </si>
  <si>
    <t>13. SADT INTERNO</t>
  </si>
  <si>
    <t>Laboratório de Análises Clínicas</t>
  </si>
  <si>
    <t>Laboratório de Análises Clínicas (Interno + Externo)</t>
  </si>
  <si>
    <t>Eletrocardiograma (Interno + Externo)</t>
  </si>
  <si>
    <t>12. Atendimento por demanda</t>
  </si>
  <si>
    <t>Estimativa</t>
  </si>
  <si>
    <t>14. ATENDIMENTO POR DEMANDA</t>
  </si>
  <si>
    <t xml:space="preserve">Espontânea </t>
  </si>
  <si>
    <t>Regulada</t>
  </si>
  <si>
    <t>13. Especialidades Médicas para porta de entrada</t>
  </si>
  <si>
    <t>15. ESPECIALIDADES MÉDICAS PARA PORTA DE ENTRADA</t>
  </si>
  <si>
    <t>Cirurgia Geral</t>
  </si>
  <si>
    <t>Clínico Geral</t>
  </si>
  <si>
    <t>Ortopedia e Traumatologia</t>
  </si>
  <si>
    <t>Cirurgia Bucomaxilo Facial</t>
  </si>
  <si>
    <t>14. Saídas da UTI</t>
  </si>
  <si>
    <t>16. SAÍDAS DA UTI</t>
  </si>
  <si>
    <t>Óbito</t>
  </si>
  <si>
    <t>Alta</t>
  </si>
  <si>
    <t>Transferência Externa</t>
  </si>
  <si>
    <t>Transferência Interna</t>
  </si>
  <si>
    <t>PRODUÇÃO ASSISTENCIAL MUTIRÃO</t>
  </si>
  <si>
    <t xml:space="preserve"> PRODUÇÃO MUTIRÃO</t>
  </si>
  <si>
    <t>01. CONSULTA MÉDICA POR ESPECIALIDADE</t>
  </si>
  <si>
    <t>META [Até Dez-24]</t>
  </si>
  <si>
    <t>Cardiologia</t>
  </si>
  <si>
    <t>02. CONSULTA MULTIPROFISSIONAL</t>
  </si>
  <si>
    <t>03. SADT</t>
  </si>
  <si>
    <t>Analises Clínicas</t>
  </si>
  <si>
    <t>Teste Ergométrico</t>
  </si>
  <si>
    <t>Ressonância Magnética</t>
  </si>
  <si>
    <t>Holter</t>
  </si>
  <si>
    <t>Ecocardiograma</t>
  </si>
  <si>
    <t>04. CIRURGIAS POR ESPECIALIDADE</t>
  </si>
  <si>
    <t>INICIARÁ NO MES DE JULHO</t>
  </si>
  <si>
    <t>05. SAÍDAS HOSPITALARES</t>
  </si>
  <si>
    <t>Saídas Cirúrgicas</t>
  </si>
  <si>
    <t>Saídas Clínicas</t>
  </si>
  <si>
    <t>06. Taxa Cancelamento Cirúrgico por Condições do Paciente</t>
  </si>
  <si>
    <t>Nº de Cancelamento Cirúrgico por Condições do Paciente</t>
  </si>
  <si>
    <t>Nº de Cirurgias Agendadas - Mutirão</t>
  </si>
  <si>
    <t>07. Taxa Cancelamento Cirúrgico por Condições Operacionais</t>
  </si>
  <si>
    <t>Nº de Cancelamento Cirúrgico por Condições da Operação</t>
  </si>
  <si>
    <t>A</t>
  </si>
  <si>
    <t>Indicadores</t>
  </si>
  <si>
    <t>01-15-Out-23</t>
  </si>
  <si>
    <t>DESEMPENHO HOSPITALAR:</t>
  </si>
  <si>
    <t>16-31-Out-23</t>
  </si>
  <si>
    <t>1. Taxa de Ocupação Hospitalar</t>
  </si>
  <si>
    <t>≥ 85%</t>
  </si>
  <si>
    <t>01. Taxa de Ocupação Hospitalar</t>
  </si>
  <si>
    <t>Total de Pacientes-dia</t>
  </si>
  <si>
    <t>Total de leitos operacionais-dia do período</t>
  </si>
  <si>
    <t>2. Taxa Média de Permanência Hospitalar (dias)</t>
  </si>
  <si>
    <t>≤ 5 (Dias)</t>
  </si>
  <si>
    <t>02. Taxa Média de Permanência Hospitalar (dias)</t>
  </si>
  <si>
    <t>Total de saídas no período</t>
  </si>
  <si>
    <t>3. Média de tempo de disponibilização de leito após alta (horas)</t>
  </si>
  <si>
    <t>≤ 24 (Horas)</t>
  </si>
  <si>
    <t>01:37h</t>
  </si>
  <si>
    <t>≤ 2 (Horas)</t>
  </si>
  <si>
    <t>01:57h</t>
  </si>
  <si>
    <t>01:18h</t>
  </si>
  <si>
    <t>01:32h</t>
  </si>
  <si>
    <t>01:54h</t>
  </si>
  <si>
    <t>3. Índice de Intervalo de Substituição (horas)</t>
  </si>
  <si>
    <t>03. Índice de Intervalo de Substituição (horas)</t>
  </si>
  <si>
    <t>Taxa de Ocupação Hospitalar</t>
  </si>
  <si>
    <t>Média de Permanência Hospitalar</t>
  </si>
  <si>
    <t>4. Taxa de Readmissão Hospitalar (em até 29 dias)</t>
  </si>
  <si>
    <t>≤ 20%</t>
  </si>
  <si>
    <t>&lt; 20%</t>
  </si>
  <si>
    <t>04. Taxa de Readmissão Hospitalar pelo mesmo CID (em até 29 dias)</t>
  </si>
  <si>
    <t>&lt; 8%</t>
  </si>
  <si>
    <t>Nº de pacientes readmitidos entre 0 e 29 dias da última alta hospitalar</t>
  </si>
  <si>
    <t>Nº de pacientes readmitidos entre 0 e 29 dias da última alta hospitalar pelo mesmo CID</t>
  </si>
  <si>
    <t>Nº total de internações hospitalares</t>
  </si>
  <si>
    <t>5. Taxa de Readmissão em UTI em até 48 horas (readmissão precoce em UTI)</t>
  </si>
  <si>
    <t>≤ 5%</t>
  </si>
  <si>
    <t>&lt; 5%</t>
  </si>
  <si>
    <t>05. Taxa de Readmissão em UTI em até 48 horas (readmissão precoce em UTI)</t>
  </si>
  <si>
    <t>Nº de pacientes readmitidos entre 0 e 48 Horas da última alta da UTI</t>
  </si>
  <si>
    <t>Nº de saídas da UTI (Por Alta)</t>
  </si>
  <si>
    <t>6. Percentual de Ocorrência de Glosas no SIH - DATASUS</t>
  </si>
  <si>
    <t>&lt; 1%</t>
  </si>
  <si>
    <t>≤ 1%</t>
  </si>
  <si>
    <t>06. Percentual de Ocorrência de Glosas no SIH - DATASUS</t>
  </si>
  <si>
    <t>≤ 7%</t>
  </si>
  <si>
    <t>Total de procedimentos rejeitados no SIH</t>
  </si>
  <si>
    <t>Total de procedimentos apresentados no SIH</t>
  </si>
  <si>
    <t>7. Percentual de suspensão de cirurgia programada por condições operacionais 
(causas relacionadas ao paciente)</t>
  </si>
  <si>
    <t>Nº de cirurgias programadas suspensas (causas relacionadas ao paciente)</t>
  </si>
  <si>
    <t>Nº de cirurgias programadas (mapa cirúrgico)</t>
  </si>
  <si>
    <t xml:space="preserve">07. Percentual de suspensão de cirurgia eletiva por condições operacionais </t>
  </si>
  <si>
    <t>Nº de cirurgias eletivas suspensas (causas relacionadas a organização)</t>
  </si>
  <si>
    <t>Nº de cirurgias eletivas (mapa cirúrgico)</t>
  </si>
  <si>
    <t>08. Percentual de cirurgias eletivas realizadas com o TMAT (Expirado 1º ano)</t>
  </si>
  <si>
    <t>&lt; 50%</t>
  </si>
  <si>
    <t>Nº de cirurgias eletivas realizadas com TMAT expirado 1º ano</t>
  </si>
  <si>
    <t>Nº de cirurgias eletivas em lista de espera e encaminhado para a unidade</t>
  </si>
  <si>
    <t>09. Percentual de cirurgias eletivas realizadas com o TMAT (Expirado 2º ano)</t>
  </si>
  <si>
    <t>&lt; 25%</t>
  </si>
  <si>
    <t>Nº de cirurgias eletivas realizadas com TMAT expirado 2º ano</t>
  </si>
  <si>
    <t>8. Percentual de Suspensão de Cirurgias Programadas por condições operacionais (causas relacionadas à organização da Unidade)</t>
  </si>
  <si>
    <t>Nº de cirurgias programadas suspensas (causas relacionadas à organização da Unidade)</t>
  </si>
  <si>
    <t>9. Percentual de investigação da gravidade de reações adversas a medicamentos (Farmacovigilância)</t>
  </si>
  <si>
    <t>≥ 95%</t>
  </si>
  <si>
    <t>Nº de pacientes com RAM avaliada quanto à gravidade</t>
  </si>
  <si>
    <t>Nº total de pacientes com RAM</t>
  </si>
  <si>
    <t>10. Razão do quantitativo de consultas ofertadas</t>
  </si>
  <si>
    <t>Número de consultas ofertadas</t>
  </si>
  <si>
    <t>Número de consultas propostas nas metas da unidade</t>
  </si>
  <si>
    <t>11. Percentual de Exames de Imagem com resultado disponibilizado em até 10 dias</t>
  </si>
  <si>
    <t>≥ 70%</t>
  </si>
  <si>
    <t>Exames de Imagem com resultado disponibilizado em até 10 dias</t>
  </si>
  <si>
    <t>Total de exames de imagem realizados no período</t>
  </si>
  <si>
    <t>12. Percentual de casos de doenças/agravos/eventos de notificação compulsória imediata (DAEI) digitadas oportunamente - até 7 dias</t>
  </si>
  <si>
    <t>≥ 80%</t>
  </si>
  <si>
    <t>Número de casos DAEI digitadas em tempo oportuno - 7 dias</t>
  </si>
  <si>
    <t>Número de casos DAEI notificadas no período</t>
  </si>
  <si>
    <t>13. Percentual de casos de doenças/agravos/eventos de notificação compulsória imediata (DAEI) investigadas oportunamente - até 48h da data de notificação</t>
  </si>
  <si>
    <t>Número de casos DAEI investigados em tempo oportuno - 48 horas</t>
  </si>
  <si>
    <t>14. Percentual de perda de medicamentos por prazo de validade expirado.</t>
  </si>
  <si>
    <t>≤ 2%</t>
  </si>
  <si>
    <t>Valor financeiro da perda do segmento padronizado por validade expirada no hospital</t>
  </si>
  <si>
    <t>Valor financeiro inventariado na CAF no período</t>
  </si>
  <si>
    <t>12. Percentual de manifestações queixosas recebidas no sistema de ouvidoria do SUS</t>
  </si>
  <si>
    <t>Número de manifestações queixosas recebidas no sistema de ouvidoria do SUS</t>
  </si>
  <si>
    <t>Total de atendimentos realizados</t>
  </si>
  <si>
    <t>8. Índice de APGAR de recém-nascidos vivos</t>
  </si>
  <si>
    <t>&gt; 7</t>
  </si>
  <si>
    <t>Apgar do 1º minuto</t>
  </si>
  <si>
    <t>Apgar do 5º minuto</t>
  </si>
  <si>
    <t>Serviços</t>
  </si>
  <si>
    <t>Resolução das Queixas</t>
  </si>
  <si>
    <t xml:space="preserve">Indice de Satisfação Usuário </t>
  </si>
  <si>
    <t>Indicadores de Desempenho - Resumo</t>
  </si>
  <si>
    <t>META</t>
  </si>
  <si>
    <t>4. Taxa de Readmissão Hospitalar ( em até 29 dias)</t>
  </si>
  <si>
    <t>12. Percentual de casos de doenças/agravos/eventos de notificação compulsória imediata (DAEI) digitadas opertunamente - até 7 dias</t>
  </si>
  <si>
    <t>EFETIVIDADE HOSPITALAR:</t>
  </si>
  <si>
    <t>01. TAXA DE OCUPAÇÃO (%) POR CLÍNICA</t>
  </si>
  <si>
    <t>Unidade de Internação</t>
  </si>
  <si>
    <t>NA</t>
  </si>
  <si>
    <t>Enfermaria Covid</t>
  </si>
  <si>
    <t>UTI Covid</t>
  </si>
  <si>
    <t>UTI Geral</t>
  </si>
  <si>
    <t>Geral</t>
  </si>
  <si>
    <t>02. TEMPO MÉDIO DE PERMANÊNCIA (DIAS) POR CLÍNICA</t>
  </si>
  <si>
    <t>03. ÍNDICE DE INTERVALO DE SUBSTITUIÇÃO  POR CLÍNICA [HORAS]</t>
  </si>
  <si>
    <t>04. Indicador Hospitalar de Efetividade</t>
  </si>
  <si>
    <t>Informações</t>
  </si>
  <si>
    <t>Total de Saídas Hospitalares</t>
  </si>
  <si>
    <t>Total de Óbitos/Mês</t>
  </si>
  <si>
    <t>Taxa de Mortalidade Global</t>
  </si>
  <si>
    <t/>
  </si>
  <si>
    <t>Total de Óbitos (Tempo de Permânencia &gt;24 horas)</t>
  </si>
  <si>
    <t>Taxa de Mortalidade Institucional (Óbitos &gt;24 horas)</t>
  </si>
  <si>
    <t>Taxa de Mortalidade Operatória (Óbito em até 07 dias do pós-operatório)</t>
  </si>
  <si>
    <t>Taxa de Cirurgia de Urgência</t>
  </si>
  <si>
    <t>05. Número de Funcionários e Leitos Operacionais</t>
  </si>
  <si>
    <t>Número de  enfermeiro (Todos os vínculos)</t>
  </si>
  <si>
    <t>Número de 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</si>
  <si>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</si>
  <si>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</si>
  <si>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</si>
  <si>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</si>
  <si>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06. Indicadores de Gestão de Recursos Humanos</t>
  </si>
  <si>
    <t>Relação Enfermeiro (as)/Leito</t>
  </si>
  <si>
    <t>Relação Enfermagem/Leito</t>
  </si>
  <si>
    <t>Relação Funcionário(as) / Leito</t>
  </si>
  <si>
    <t>Turnover (%)</t>
  </si>
  <si>
    <t>% de médicos(as) especialistas</t>
  </si>
  <si>
    <r>
      <t>07. Indicador de Gestão Ambulatorial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(%)</t>
    </r>
  </si>
  <si>
    <t>Taxa de Perda Primária (%)</t>
  </si>
  <si>
    <t>Nº de Consultas Médicas (ofertadas)</t>
  </si>
  <si>
    <t>Nº de Consultas Não Médicas (ofertadas)</t>
  </si>
  <si>
    <t>Taxa de Absenteismo (%) Consultas Médicas</t>
  </si>
  <si>
    <t>Nº de Consultas Médicas (agendadas)</t>
  </si>
  <si>
    <t>Taxa de Absenteismo (%) Consultas Não  Médicas</t>
  </si>
  <si>
    <t xml:space="preserve">Nº de Consultas Não Médicas (agendadas) </t>
  </si>
  <si>
    <t>Nº de Consultas Médicas (realizadas sem interconsultas)</t>
  </si>
  <si>
    <t>Nº de Consultas Não Médicas (realizadas)</t>
  </si>
  <si>
    <t>08. Taxa de Absenteísmo (%)</t>
  </si>
  <si>
    <t>Profissão</t>
  </si>
  <si>
    <t xml:space="preserve">Estatutário </t>
  </si>
  <si>
    <t>Celetista</t>
  </si>
  <si>
    <t>Assis./Aux. Farmácia</t>
  </si>
  <si>
    <t>N/A%</t>
  </si>
  <si>
    <t>n/a</t>
  </si>
  <si>
    <t>Assistentes Sociais</t>
  </si>
  <si>
    <t>Enfermeiros</t>
  </si>
  <si>
    <t>Farmacêuticos</t>
  </si>
  <si>
    <t>Fisioterapeutas</t>
  </si>
  <si>
    <t>Fonoaudiólogos</t>
  </si>
  <si>
    <t>Psicólogos</t>
  </si>
  <si>
    <t>Técnicos de Enfermagem</t>
  </si>
  <si>
    <t>Terapeutas Ocupacionais</t>
  </si>
  <si>
    <t>Outros</t>
  </si>
  <si>
    <t>Geral*</t>
  </si>
  <si>
    <t>Obs: a taxa de absenteísmo GERAL corresponde a todos os profissionais da unidade</t>
  </si>
  <si>
    <t>09. Saídas da UTI</t>
  </si>
  <si>
    <t>Obito</t>
  </si>
  <si>
    <t>Transferencia Externa</t>
  </si>
  <si>
    <t>Transferencia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</si>
</sst>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16]mmm\-yy;@"/>
    <numFmt numFmtId="165" formatCode="[$-416]mmmm\-yy;@"/>
    <numFmt numFmtId="166" formatCode="#,##0_ ;\-#,##0\ "/>
    <numFmt numFmtId="167" formatCode="0.0%"/>
    <numFmt numFmtId="168" formatCode="#,##0.0"/>
    <numFmt numFmtId="169" formatCode="[$-F400]h:mm:ss\ AM/PM"/>
    <numFmt numFmtId="170" formatCode="h:mm;@"/>
    <numFmt numFmtId="171" formatCode="&quot;R$&quot;\ #,##0.00"/>
    <numFmt numFmtId="172" formatCode="[$-416]mmm/yy"/>
  </numFmts>
  <fonts count="29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  <charset val="1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theme="0"/>
      <name val="Arial"/>
      <family val="2"/>
      <charset val="1"/>
    </font>
    <font>
      <sz val="50"/>
      <color rgb="FF000000"/>
      <name val="Arial"/>
      <family val="2"/>
      <charset val="1"/>
    </font>
    <font>
      <sz val="50"/>
      <color rgb="FF000000"/>
      <name val="Calibri"/>
      <family val="2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theme="0"/>
      <name val="Arial"/>
      <family val="2"/>
      <charset val="1"/>
    </font>
    <font>
      <sz val="10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50"/>
      <color theme="0"/>
      <name val="Arial"/>
      <family val="2"/>
    </font>
    <font>
      <sz val="50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i/>
      <sz val="10"/>
      <color rgb="FF000000"/>
      <name val="Arial"/>
      <family val="2"/>
    </font>
    <font>
      <i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theme="8" tint="0.79998168889431442"/>
        <bgColor rgb="FFE2F0D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theme="8" tint="0.59999389629810485"/>
        <bgColor rgb="FFE2F0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99CCFF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E2F0D9"/>
      </patternFill>
    </fill>
    <fill>
      <patternFill patternType="solid">
        <fgColor theme="9" tint="0.79998168889431442"/>
        <bgColor rgb="FFCCFFCC"/>
      </patternFill>
    </fill>
    <fill>
      <patternFill patternType="solid">
        <fgColor theme="8" tint="0.79998168889431442"/>
        <bgColor rgb="FFCCFFCC"/>
      </patternFill>
    </fill>
    <fill>
      <patternFill patternType="solid">
        <fgColor rgb="FFCC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rgb="FFEEEEEE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5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25" fillId="0" borderId="0" applyBorder="0" applyProtection="0"/>
  </cellStyleXfs>
  <cellXfs count="578">
    <xf numFmtId="0" fontId="0" fillId="0" borderId="0" xfId="0"/>
    <xf numFmtId="0" fontId="10" fillId="2" borderId="0" xfId="2" applyFont="1" applyFill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9" fillId="0" borderId="0" xfId="2" applyAlignment="1">
      <alignment horizontal="center" vertical="center"/>
    </xf>
    <xf numFmtId="0" fontId="14" fillId="4" borderId="4" xfId="2" applyFont="1" applyFill="1" applyBorder="1" applyAlignment="1">
      <alignment horizontal="left" vertical="center"/>
    </xf>
    <xf numFmtId="0" fontId="14" fillId="4" borderId="2" xfId="2" applyFont="1" applyFill="1" applyBorder="1" applyAlignment="1">
      <alignment horizontal="left" vertical="center"/>
    </xf>
    <xf numFmtId="164" fontId="14" fillId="4" borderId="4" xfId="2" applyNumberFormat="1" applyFont="1" applyFill="1" applyBorder="1" applyAlignment="1">
      <alignment horizontal="left" vertical="center" wrapText="1"/>
    </xf>
    <xf numFmtId="164" fontId="14" fillId="4" borderId="4" xfId="2" applyNumberFormat="1" applyFont="1" applyFill="1" applyBorder="1" applyAlignment="1">
      <alignment horizontal="center" vertical="center" wrapText="1"/>
    </xf>
    <xf numFmtId="164" fontId="14" fillId="4" borderId="4" xfId="2" applyNumberFormat="1" applyFont="1" applyFill="1" applyBorder="1" applyAlignment="1">
      <alignment horizontal="center" vertical="center"/>
    </xf>
    <xf numFmtId="164" fontId="15" fillId="4" borderId="4" xfId="2" applyNumberFormat="1" applyFont="1" applyFill="1" applyBorder="1" applyAlignment="1">
      <alignment horizontal="center" vertical="center" wrapText="1"/>
    </xf>
    <xf numFmtId="164" fontId="14" fillId="4" borderId="1" xfId="2" quotePrefix="1" applyNumberFormat="1" applyFont="1" applyFill="1" applyBorder="1" applyAlignment="1">
      <alignment horizontal="center" vertical="center" wrapText="1"/>
    </xf>
    <xf numFmtId="164" fontId="14" fillId="4" borderId="1" xfId="2" applyNumberFormat="1" applyFont="1" applyFill="1" applyBorder="1" applyAlignment="1">
      <alignment horizontal="center" vertical="center" wrapText="1"/>
    </xf>
    <xf numFmtId="164" fontId="14" fillId="4" borderId="4" xfId="2" quotePrefix="1" applyNumberFormat="1" applyFont="1" applyFill="1" applyBorder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/>
    </xf>
    <xf numFmtId="3" fontId="17" fillId="2" borderId="4" xfId="2" applyNumberFormat="1" applyFont="1" applyFill="1" applyBorder="1" applyAlignment="1">
      <alignment horizontal="left" vertical="center" wrapText="1" indent="1"/>
    </xf>
    <xf numFmtId="3" fontId="17" fillId="2" borderId="4" xfId="2" applyNumberFormat="1" applyFont="1" applyFill="1" applyBorder="1" applyAlignment="1">
      <alignment horizontal="center" vertical="center" wrapText="1"/>
    </xf>
    <xf numFmtId="3" fontId="17" fillId="2" borderId="4" xfId="2" applyNumberFormat="1" applyFont="1" applyFill="1" applyBorder="1" applyAlignment="1">
      <alignment horizontal="center" vertical="center"/>
    </xf>
    <xf numFmtId="3" fontId="18" fillId="2" borderId="4" xfId="2" applyNumberFormat="1" applyFont="1" applyFill="1" applyBorder="1" applyAlignment="1">
      <alignment horizontal="center" vertical="center"/>
    </xf>
    <xf numFmtId="3" fontId="17" fillId="2" borderId="4" xfId="2" applyNumberFormat="1" applyFont="1" applyFill="1" applyBorder="1" applyAlignment="1">
      <alignment horizontal="left" vertical="center" indent="1"/>
    </xf>
    <xf numFmtId="3" fontId="9" fillId="0" borderId="0" xfId="2" applyNumberFormat="1" applyAlignment="1">
      <alignment horizontal="center" vertical="center"/>
    </xf>
    <xf numFmtId="3" fontId="17" fillId="0" borderId="4" xfId="2" applyNumberFormat="1" applyFont="1" applyBorder="1" applyAlignment="1">
      <alignment horizontal="left" vertical="center" wrapText="1" indent="1"/>
    </xf>
    <xf numFmtId="3" fontId="18" fillId="5" borderId="4" xfId="0" applyNumberFormat="1" applyFont="1" applyFill="1" applyBorder="1" applyAlignment="1">
      <alignment horizontal="center" vertical="center" wrapText="1"/>
    </xf>
    <xf numFmtId="3" fontId="18" fillId="5" borderId="4" xfId="0" applyNumberFormat="1" applyFont="1" applyFill="1" applyBorder="1" applyAlignment="1">
      <alignment horizontal="center" vertical="center"/>
    </xf>
    <xf numFmtId="3" fontId="18" fillId="5" borderId="4" xfId="0" applyNumberFormat="1" applyFont="1" applyFill="1" applyBorder="1" applyAlignment="1">
      <alignment horizontal="left" vertical="center" indent="1"/>
    </xf>
    <xf numFmtId="3" fontId="18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left" vertical="center" indent="1"/>
    </xf>
    <xf numFmtId="0" fontId="19" fillId="2" borderId="2" xfId="2" applyFont="1" applyFill="1" applyBorder="1" applyAlignment="1">
      <alignment horizontal="left" vertical="center" wrapText="1"/>
    </xf>
    <xf numFmtId="3" fontId="17" fillId="0" borderId="2" xfId="2" applyNumberFormat="1" applyFont="1" applyBorder="1" applyAlignment="1">
      <alignment horizontal="center" vertical="center"/>
    </xf>
    <xf numFmtId="3" fontId="18" fillId="0" borderId="2" xfId="2" applyNumberFormat="1" applyFont="1" applyBorder="1" applyAlignment="1">
      <alignment horizontal="center" vertical="center"/>
    </xf>
    <xf numFmtId="3" fontId="17" fillId="0" borderId="2" xfId="2" applyNumberFormat="1" applyFont="1" applyBorder="1" applyAlignment="1">
      <alignment horizontal="left" vertical="center"/>
    </xf>
    <xf numFmtId="164" fontId="14" fillId="6" borderId="4" xfId="2" applyNumberFormat="1" applyFont="1" applyFill="1" applyBorder="1" applyAlignment="1">
      <alignment horizontal="left" vertical="center" wrapText="1"/>
    </xf>
    <xf numFmtId="164" fontId="14" fillId="6" borderId="4" xfId="2" applyNumberFormat="1" applyFont="1" applyFill="1" applyBorder="1" applyAlignment="1">
      <alignment horizontal="center" vertical="center" wrapText="1"/>
    </xf>
    <xf numFmtId="164" fontId="14" fillId="6" borderId="4" xfId="2" applyNumberFormat="1" applyFont="1" applyFill="1" applyBorder="1" applyAlignment="1">
      <alignment horizontal="center" vertical="center"/>
    </xf>
    <xf numFmtId="164" fontId="15" fillId="6" borderId="4" xfId="2" applyNumberFormat="1" applyFont="1" applyFill="1" applyBorder="1" applyAlignment="1">
      <alignment horizontal="center" vertical="center"/>
    </xf>
    <xf numFmtId="164" fontId="14" fillId="7" borderId="1" xfId="2" quotePrefix="1" applyNumberFormat="1" applyFont="1" applyFill="1" applyBorder="1" applyAlignment="1">
      <alignment horizontal="center" vertical="center" wrapText="1"/>
    </xf>
    <xf numFmtId="164" fontId="14" fillId="8" borderId="4" xfId="2" applyNumberFormat="1" applyFont="1" applyFill="1" applyBorder="1" applyAlignment="1">
      <alignment horizontal="left" vertical="center"/>
    </xf>
    <xf numFmtId="164" fontId="14" fillId="8" borderId="4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left" vertical="center" wrapText="1" indent="1"/>
    </xf>
    <xf numFmtId="3" fontId="20" fillId="2" borderId="2" xfId="2" applyNumberFormat="1" applyFont="1" applyFill="1" applyBorder="1" applyAlignment="1">
      <alignment horizontal="center" vertical="center" wrapText="1"/>
    </xf>
    <xf numFmtId="3" fontId="20" fillId="5" borderId="2" xfId="0" applyNumberFormat="1" applyFont="1" applyFill="1" applyBorder="1" applyAlignment="1">
      <alignment horizontal="center" vertical="center" wrapText="1"/>
    </xf>
    <xf numFmtId="3" fontId="20" fillId="5" borderId="2" xfId="0" applyNumberFormat="1" applyFont="1" applyFill="1" applyBorder="1" applyAlignment="1">
      <alignment horizontal="center" vertical="center"/>
    </xf>
    <xf numFmtId="3" fontId="20" fillId="5" borderId="3" xfId="0" applyNumberFormat="1" applyFont="1" applyFill="1" applyBorder="1" applyAlignment="1">
      <alignment horizontal="center" vertical="center"/>
    </xf>
    <xf numFmtId="3" fontId="14" fillId="2" borderId="4" xfId="2" applyNumberFormat="1" applyFont="1" applyFill="1" applyBorder="1" applyAlignment="1">
      <alignment horizontal="left" vertical="center" wrapText="1"/>
    </xf>
    <xf numFmtId="3" fontId="14" fillId="2" borderId="4" xfId="2" applyNumberFormat="1" applyFont="1" applyFill="1" applyBorder="1" applyAlignment="1">
      <alignment horizontal="center" vertical="center"/>
    </xf>
    <xf numFmtId="3" fontId="15" fillId="2" borderId="4" xfId="2" applyNumberFormat="1" applyFont="1" applyFill="1" applyBorder="1" applyAlignment="1">
      <alignment horizontal="center" vertical="center"/>
    </xf>
    <xf numFmtId="3" fontId="14" fillId="3" borderId="4" xfId="2" applyNumberFormat="1" applyFont="1" applyFill="1" applyBorder="1" applyAlignment="1">
      <alignment horizontal="left" vertical="center"/>
    </xf>
    <xf numFmtId="3" fontId="14" fillId="3" borderId="4" xfId="2" applyNumberFormat="1" applyFont="1" applyFill="1" applyBorder="1" applyAlignment="1">
      <alignment horizontal="center" vertical="center"/>
    </xf>
    <xf numFmtId="3" fontId="16" fillId="0" borderId="0" xfId="2" applyNumberFormat="1" applyFont="1" applyAlignment="1">
      <alignment horizontal="center" vertical="center"/>
    </xf>
    <xf numFmtId="0" fontId="17" fillId="2" borderId="2" xfId="2" applyFont="1" applyFill="1" applyBorder="1" applyAlignment="1">
      <alignment horizontal="left" vertical="center"/>
    </xf>
    <xf numFmtId="0" fontId="17" fillId="2" borderId="2" xfId="2" applyFont="1" applyFill="1" applyBorder="1" applyAlignment="1">
      <alignment horizontal="center" vertical="center"/>
    </xf>
    <xf numFmtId="164" fontId="21" fillId="0" borderId="0" xfId="2" applyNumberFormat="1" applyFont="1" applyAlignment="1">
      <alignment horizontal="center" vertical="center"/>
    </xf>
    <xf numFmtId="0" fontId="17" fillId="0" borderId="2" xfId="2" applyFont="1" applyBorder="1" applyAlignment="1">
      <alignment horizontal="left" vertical="center"/>
    </xf>
    <xf numFmtId="0" fontId="17" fillId="0" borderId="2" xfId="2" applyFont="1" applyBorder="1" applyAlignment="1">
      <alignment horizontal="center" vertical="center"/>
    </xf>
    <xf numFmtId="164" fontId="14" fillId="4" borderId="4" xfId="2" applyNumberFormat="1" applyFont="1" applyFill="1" applyBorder="1" applyAlignment="1">
      <alignment horizontal="left" vertical="center"/>
    </xf>
    <xf numFmtId="3" fontId="18" fillId="2" borderId="4" xfId="2" applyNumberFormat="1" applyFont="1" applyFill="1" applyBorder="1" applyAlignment="1">
      <alignment horizontal="center" vertical="center" wrapText="1"/>
    </xf>
    <xf numFmtId="3" fontId="18" fillId="2" borderId="7" xfId="2" applyNumberFormat="1" applyFont="1" applyFill="1" applyBorder="1" applyAlignment="1">
      <alignment horizontal="center" vertical="center" wrapText="1"/>
    </xf>
    <xf numFmtId="3" fontId="14" fillId="0" borderId="4" xfId="2" applyNumberFormat="1" applyFont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left" vertical="center"/>
    </xf>
    <xf numFmtId="3" fontId="15" fillId="4" borderId="4" xfId="0" applyNumberFormat="1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left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3" fontId="18" fillId="0" borderId="4" xfId="2" applyNumberFormat="1" applyFont="1" applyBorder="1" applyAlignment="1">
      <alignment horizontal="left" vertical="center" wrapText="1" indent="1"/>
    </xf>
    <xf numFmtId="3" fontId="15" fillId="5" borderId="4" xfId="0" applyNumberFormat="1" applyFont="1" applyFill="1" applyBorder="1" applyAlignment="1">
      <alignment horizontal="center" vertical="center"/>
    </xf>
    <xf numFmtId="3" fontId="15" fillId="9" borderId="4" xfId="0" applyNumberFormat="1" applyFont="1" applyFill="1" applyBorder="1" applyAlignment="1">
      <alignment horizontal="left" vertical="center"/>
    </xf>
    <xf numFmtId="3" fontId="15" fillId="9" borderId="4" xfId="0" applyNumberFormat="1" applyFont="1" applyFill="1" applyBorder="1" applyAlignment="1">
      <alignment horizontal="center" vertical="center"/>
    </xf>
    <xf numFmtId="0" fontId="17" fillId="0" borderId="2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3" fontId="18" fillId="5" borderId="4" xfId="0" applyNumberFormat="1" applyFont="1" applyFill="1" applyBorder="1" applyAlignment="1">
      <alignment horizontal="left" vertical="center" wrapText="1" indent="1"/>
    </xf>
    <xf numFmtId="3" fontId="17" fillId="10" borderId="4" xfId="2" applyNumberFormat="1" applyFont="1" applyFill="1" applyBorder="1" applyAlignment="1">
      <alignment horizontal="left" vertical="center" indent="1"/>
    </xf>
    <xf numFmtId="3" fontId="18" fillId="5" borderId="5" xfId="0" applyNumberFormat="1" applyFont="1" applyFill="1" applyBorder="1" applyAlignment="1">
      <alignment horizontal="center" vertical="center" wrapText="1"/>
    </xf>
    <xf numFmtId="3" fontId="15" fillId="5" borderId="4" xfId="0" applyNumberFormat="1" applyFont="1" applyFill="1" applyBorder="1" applyAlignment="1">
      <alignment vertical="center" wrapText="1"/>
    </xf>
    <xf numFmtId="3" fontId="15" fillId="5" borderId="4" xfId="0" applyNumberFormat="1" applyFont="1" applyFill="1" applyBorder="1" applyAlignment="1">
      <alignment horizontal="center" vertical="center" wrapText="1"/>
    </xf>
    <xf numFmtId="3" fontId="14" fillId="2" borderId="4" xfId="2" applyNumberFormat="1" applyFont="1" applyFill="1" applyBorder="1" applyAlignment="1">
      <alignment horizontal="left" vertical="center"/>
    </xf>
    <xf numFmtId="3" fontId="15" fillId="9" borderId="4" xfId="0" applyNumberFormat="1" applyFont="1" applyFill="1" applyBorder="1" applyAlignment="1">
      <alignment horizontal="left" vertical="center" wrapText="1"/>
    </xf>
    <xf numFmtId="3" fontId="15" fillId="9" borderId="4" xfId="0" applyNumberFormat="1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/>
    </xf>
    <xf numFmtId="3" fontId="18" fillId="2" borderId="4" xfId="2" applyNumberFormat="1" applyFont="1" applyFill="1" applyBorder="1" applyAlignment="1">
      <alignment horizontal="left" vertical="center" indent="1"/>
    </xf>
    <xf numFmtId="3" fontId="17" fillId="0" borderId="4" xfId="2" applyNumberFormat="1" applyFont="1" applyBorder="1" applyAlignment="1">
      <alignment horizontal="center" vertical="center" wrapText="1"/>
    </xf>
    <xf numFmtId="0" fontId="17" fillId="11" borderId="4" xfId="2" applyFont="1" applyFill="1" applyBorder="1" applyAlignment="1">
      <alignment horizontal="center" vertical="center" wrapText="1"/>
    </xf>
    <xf numFmtId="164" fontId="17" fillId="11" borderId="4" xfId="2" applyNumberFormat="1" applyFont="1" applyFill="1" applyBorder="1" applyAlignment="1">
      <alignment horizontal="center" vertical="center"/>
    </xf>
    <xf numFmtId="165" fontId="17" fillId="11" borderId="4" xfId="2" applyNumberFormat="1" applyFont="1" applyFill="1" applyBorder="1" applyAlignment="1">
      <alignment horizontal="center" vertical="center"/>
    </xf>
    <xf numFmtId="166" fontId="17" fillId="10" borderId="4" xfId="2" applyNumberFormat="1" applyFont="1" applyFill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 wrapText="1"/>
    </xf>
    <xf numFmtId="0" fontId="14" fillId="11" borderId="4" xfId="2" applyFont="1" applyFill="1" applyBorder="1" applyAlignment="1">
      <alignment horizontal="center" vertical="center" wrapText="1"/>
    </xf>
    <xf numFmtId="164" fontId="14" fillId="11" borderId="4" xfId="2" applyNumberFormat="1" applyFont="1" applyFill="1" applyBorder="1" applyAlignment="1">
      <alignment horizontal="center" vertical="center"/>
    </xf>
    <xf numFmtId="165" fontId="14" fillId="11" borderId="4" xfId="2" applyNumberFormat="1" applyFont="1" applyFill="1" applyBorder="1" applyAlignment="1">
      <alignment horizontal="center" vertical="center"/>
    </xf>
    <xf numFmtId="166" fontId="14" fillId="10" borderId="4" xfId="2" applyNumberFormat="1" applyFont="1" applyFill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 wrapText="1"/>
    </xf>
    <xf numFmtId="3" fontId="14" fillId="4" borderId="4" xfId="2" applyNumberFormat="1" applyFont="1" applyFill="1" applyBorder="1" applyAlignment="1">
      <alignment horizontal="left" vertical="center" wrapText="1"/>
    </xf>
    <xf numFmtId="3" fontId="14" fillId="4" borderId="4" xfId="2" applyNumberFormat="1" applyFont="1" applyFill="1" applyBorder="1" applyAlignment="1">
      <alignment horizontal="center" vertical="center" wrapText="1"/>
    </xf>
    <xf numFmtId="3" fontId="21" fillId="0" borderId="0" xfId="2" applyNumberFormat="1" applyFont="1" applyAlignment="1">
      <alignment horizontal="center" vertical="center"/>
    </xf>
    <xf numFmtId="164" fontId="14" fillId="6" borderId="1" xfId="2" applyNumberFormat="1" applyFont="1" applyFill="1" applyBorder="1" applyAlignment="1">
      <alignment horizontal="left" vertical="center" wrapText="1"/>
    </xf>
    <xf numFmtId="164" fontId="14" fillId="6" borderId="2" xfId="2" applyNumberFormat="1" applyFont="1" applyFill="1" applyBorder="1" applyAlignment="1">
      <alignment horizontal="center" vertical="center" wrapText="1"/>
    </xf>
    <xf numFmtId="164" fontId="14" fillId="6" borderId="2" xfId="2" applyNumberFormat="1" applyFont="1" applyFill="1" applyBorder="1" applyAlignment="1">
      <alignment horizontal="center" vertical="center"/>
    </xf>
    <xf numFmtId="164" fontId="15" fillId="6" borderId="2" xfId="2" applyNumberFormat="1" applyFont="1" applyFill="1" applyBorder="1" applyAlignment="1">
      <alignment horizontal="center" vertical="center"/>
    </xf>
    <xf numFmtId="164" fontId="15" fillId="6" borderId="3" xfId="2" applyNumberFormat="1" applyFont="1" applyFill="1" applyBorder="1" applyAlignment="1">
      <alignment horizontal="center" vertical="center"/>
    </xf>
    <xf numFmtId="164" fontId="14" fillId="4" borderId="1" xfId="2" applyNumberFormat="1" applyFont="1" applyFill="1" applyBorder="1" applyAlignment="1">
      <alignment horizontal="left" vertical="center"/>
    </xf>
    <xf numFmtId="164" fontId="14" fillId="4" borderId="3" xfId="2" applyNumberFormat="1" applyFont="1" applyFill="1" applyBorder="1" applyAlignment="1">
      <alignment horizontal="center" vertical="center"/>
    </xf>
    <xf numFmtId="3" fontId="17" fillId="0" borderId="4" xfId="2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 indent="1"/>
    </xf>
    <xf numFmtId="3" fontId="18" fillId="0" borderId="3" xfId="0" applyNumberFormat="1" applyFont="1" applyBorder="1" applyAlignment="1">
      <alignment horizontal="center" vertical="center"/>
    </xf>
    <xf numFmtId="3" fontId="17" fillId="0" borderId="4" xfId="2" quotePrefix="1" applyNumberFormat="1" applyFont="1" applyBorder="1" applyAlignment="1">
      <alignment horizontal="center" vertical="center"/>
    </xf>
    <xf numFmtId="3" fontId="18" fillId="0" borderId="4" xfId="0" quotePrefix="1" applyNumberFormat="1" applyFont="1" applyBorder="1" applyAlignment="1">
      <alignment horizontal="left" vertical="center"/>
    </xf>
    <xf numFmtId="3" fontId="14" fillId="0" borderId="1" xfId="2" applyNumberFormat="1" applyFont="1" applyBorder="1" applyAlignment="1">
      <alignment horizontal="left" vertical="center" wrapText="1"/>
    </xf>
    <xf numFmtId="3" fontId="14" fillId="0" borderId="2" xfId="2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left" vertical="center"/>
    </xf>
    <xf numFmtId="3" fontId="15" fillId="4" borderId="3" xfId="0" applyNumberFormat="1" applyFont="1" applyFill="1" applyBorder="1" applyAlignment="1">
      <alignment horizontal="center" vertical="center"/>
    </xf>
    <xf numFmtId="3" fontId="17" fillId="11" borderId="4" xfId="2" applyNumberFormat="1" applyFont="1" applyFill="1" applyBorder="1" applyAlignment="1">
      <alignment horizontal="center" vertical="center" wrapText="1"/>
    </xf>
    <xf numFmtId="3" fontId="17" fillId="10" borderId="4" xfId="2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left" vertical="center" indent="1"/>
    </xf>
    <xf numFmtId="3" fontId="18" fillId="5" borderId="3" xfId="0" applyNumberFormat="1" applyFont="1" applyFill="1" applyBorder="1" applyAlignment="1">
      <alignment horizontal="center" vertical="center"/>
    </xf>
    <xf numFmtId="3" fontId="14" fillId="11" borderId="4" xfId="2" applyNumberFormat="1" applyFont="1" applyFill="1" applyBorder="1" applyAlignment="1">
      <alignment horizontal="center" vertical="center" wrapText="1"/>
    </xf>
    <xf numFmtId="3" fontId="14" fillId="10" borderId="4" xfId="2" applyNumberFormat="1" applyFont="1" applyFill="1" applyBorder="1" applyAlignment="1">
      <alignment horizontal="center" vertical="center" wrapText="1"/>
    </xf>
    <xf numFmtId="3" fontId="14" fillId="4" borderId="1" xfId="2" applyNumberFormat="1" applyFont="1" applyFill="1" applyBorder="1" applyAlignment="1">
      <alignment horizontal="left" vertical="center" wrapText="1"/>
    </xf>
    <xf numFmtId="3" fontId="14" fillId="4" borderId="3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Border="1" applyAlignment="1">
      <alignment horizontal="left" vertical="center" wrapText="1" indent="1"/>
    </xf>
    <xf numFmtId="3" fontId="17" fillId="0" borderId="2" xfId="2" applyNumberFormat="1" applyFont="1" applyBorder="1" applyAlignment="1">
      <alignment horizontal="center" vertical="center" wrapText="1"/>
    </xf>
    <xf numFmtId="3" fontId="18" fillId="5" borderId="2" xfId="0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/>
    </xf>
    <xf numFmtId="3" fontId="15" fillId="5" borderId="3" xfId="0" applyNumberFormat="1" applyFont="1" applyFill="1" applyBorder="1" applyAlignment="1">
      <alignment horizontal="center" vertical="center"/>
    </xf>
    <xf numFmtId="3" fontId="15" fillId="9" borderId="1" xfId="0" applyNumberFormat="1" applyFont="1" applyFill="1" applyBorder="1" applyAlignment="1">
      <alignment horizontal="left" vertical="center"/>
    </xf>
    <xf numFmtId="3" fontId="15" fillId="9" borderId="3" xfId="0" applyNumberFormat="1" applyFont="1" applyFill="1" applyBorder="1" applyAlignment="1">
      <alignment horizontal="center" vertical="center"/>
    </xf>
    <xf numFmtId="3" fontId="18" fillId="0" borderId="3" xfId="2" applyNumberFormat="1" applyFont="1" applyBorder="1" applyAlignment="1">
      <alignment vertical="center" wrapText="1"/>
    </xf>
    <xf numFmtId="3" fontId="18" fillId="0" borderId="4" xfId="2" applyNumberFormat="1" applyFont="1" applyBorder="1" applyAlignment="1">
      <alignment horizontal="center" vertical="center" wrapText="1"/>
    </xf>
    <xf numFmtId="3" fontId="17" fillId="0" borderId="3" xfId="2" applyNumberFormat="1" applyFont="1" applyBorder="1" applyAlignment="1">
      <alignment horizontal="center" vertical="center" wrapText="1"/>
    </xf>
    <xf numFmtId="3" fontId="18" fillId="0" borderId="2" xfId="2" applyNumberFormat="1" applyFont="1" applyBorder="1" applyAlignment="1">
      <alignment horizontal="center" vertical="center" wrapText="1"/>
    </xf>
    <xf numFmtId="3" fontId="18" fillId="0" borderId="3" xfId="2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0" xfId="2" applyAlignment="1">
      <alignment horizontal="left" vertical="center"/>
    </xf>
    <xf numFmtId="0" fontId="15" fillId="13" borderId="4" xfId="2" applyFont="1" applyFill="1" applyBorder="1" applyAlignment="1">
      <alignment horizontal="center" vertical="center"/>
    </xf>
    <xf numFmtId="0" fontId="0" fillId="0" borderId="0" xfId="0" quotePrefix="1"/>
    <xf numFmtId="164" fontId="15" fillId="13" borderId="4" xfId="2" applyNumberFormat="1" applyFont="1" applyFill="1" applyBorder="1" applyAlignment="1">
      <alignment horizontal="left" vertical="center"/>
    </xf>
    <xf numFmtId="164" fontId="15" fillId="13" borderId="4" xfId="2" applyNumberFormat="1" applyFont="1" applyFill="1" applyBorder="1" applyAlignment="1">
      <alignment horizontal="center" vertical="center"/>
    </xf>
    <xf numFmtId="164" fontId="15" fillId="14" borderId="4" xfId="2" applyNumberFormat="1" applyFont="1" applyFill="1" applyBorder="1" applyAlignment="1">
      <alignment horizontal="center" vertical="center"/>
    </xf>
    <xf numFmtId="3" fontId="15" fillId="15" borderId="4" xfId="0" applyNumberFormat="1" applyFont="1" applyFill="1" applyBorder="1" applyAlignment="1">
      <alignment horizontal="left" vertical="center"/>
    </xf>
    <xf numFmtId="3" fontId="15" fillId="15" borderId="4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3" fontId="18" fillId="5" borderId="4" xfId="0" applyNumberFormat="1" applyFont="1" applyFill="1" applyBorder="1" applyAlignment="1">
      <alignment vertical="center" wrapText="1"/>
    </xf>
    <xf numFmtId="3" fontId="18" fillId="10" borderId="4" xfId="2" applyNumberFormat="1" applyFont="1" applyFill="1" applyBorder="1" applyAlignment="1">
      <alignment horizontal="left" vertical="center" indent="1"/>
    </xf>
    <xf numFmtId="3" fontId="15" fillId="15" borderId="4" xfId="0" applyNumberFormat="1" applyFont="1" applyFill="1" applyBorder="1" applyAlignment="1">
      <alignment horizontal="left" vertical="center" wrapText="1"/>
    </xf>
    <xf numFmtId="3" fontId="15" fillId="15" borderId="4" xfId="0" applyNumberFormat="1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center" vertical="center"/>
    </xf>
    <xf numFmtId="3" fontId="18" fillId="5" borderId="4" xfId="0" quotePrefix="1" applyNumberFormat="1" applyFont="1" applyFill="1" applyBorder="1" applyAlignment="1">
      <alignment horizontal="center" vertical="center"/>
    </xf>
    <xf numFmtId="3" fontId="15" fillId="13" borderId="4" xfId="2" applyNumberFormat="1" applyFont="1" applyFill="1" applyBorder="1" applyAlignment="1">
      <alignment horizontal="left" vertical="center" wrapText="1"/>
    </xf>
    <xf numFmtId="3" fontId="15" fillId="13" borderId="4" xfId="2" applyNumberFormat="1" applyFont="1" applyFill="1" applyBorder="1" applyAlignment="1">
      <alignment horizontal="center" vertical="center" wrapText="1"/>
    </xf>
    <xf numFmtId="3" fontId="15" fillId="16" borderId="0" xfId="2" applyNumberFormat="1" applyFont="1" applyFill="1" applyAlignment="1">
      <alignment horizontal="left" vertical="center" wrapText="1"/>
    </xf>
    <xf numFmtId="3" fontId="15" fillId="16" borderId="0" xfId="2" applyNumberFormat="1" applyFont="1" applyFill="1" applyAlignment="1">
      <alignment horizontal="center" vertical="center" wrapText="1"/>
    </xf>
    <xf numFmtId="164" fontId="21" fillId="13" borderId="4" xfId="2" applyNumberFormat="1" applyFont="1" applyFill="1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3" fontId="15" fillId="17" borderId="0" xfId="0" applyNumberFormat="1" applyFont="1" applyFill="1" applyAlignment="1">
      <alignment horizontal="left" vertical="center"/>
    </xf>
    <xf numFmtId="3" fontId="15" fillId="15" borderId="0" xfId="0" applyNumberFormat="1" applyFont="1" applyFill="1" applyAlignment="1">
      <alignment horizontal="center" vertical="center"/>
    </xf>
    <xf numFmtId="3" fontId="15" fillId="17" borderId="0" xfId="0" applyNumberFormat="1" applyFont="1" applyFill="1" applyAlignment="1">
      <alignment horizontal="center" vertical="center"/>
    </xf>
    <xf numFmtId="164" fontId="15" fillId="14" borderId="5" xfId="2" applyNumberFormat="1" applyFont="1" applyFill="1" applyBorder="1" applyAlignment="1">
      <alignment horizontal="center" vertical="center"/>
    </xf>
    <xf numFmtId="3" fontId="18" fillId="5" borderId="15" xfId="0" applyNumberFormat="1" applyFont="1" applyFill="1" applyBorder="1" applyAlignment="1">
      <alignment horizontal="center" vertical="center" wrapText="1"/>
    </xf>
    <xf numFmtId="0" fontId="9" fillId="0" borderId="15" xfId="2" applyBorder="1" applyAlignment="1">
      <alignment horizontal="center" vertical="center"/>
    </xf>
    <xf numFmtId="10" fontId="15" fillId="14" borderId="5" xfId="4" applyNumberFormat="1" applyFont="1" applyFill="1" applyBorder="1" applyAlignment="1" applyProtection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/>
    <xf numFmtId="0" fontId="18" fillId="0" borderId="0" xfId="2" applyFont="1" applyAlignment="1">
      <alignment vertical="center"/>
    </xf>
    <xf numFmtId="0" fontId="18" fillId="0" borderId="0" xfId="2" applyFont="1"/>
    <xf numFmtId="164" fontId="15" fillId="18" borderId="4" xfId="2" applyNumberFormat="1" applyFont="1" applyFill="1" applyBorder="1" applyAlignment="1">
      <alignment horizontal="center" vertical="center" wrapText="1"/>
    </xf>
    <xf numFmtId="164" fontId="15" fillId="18" borderId="4" xfId="2" applyNumberFormat="1" applyFont="1" applyFill="1" applyBorder="1" applyAlignment="1">
      <alignment horizontal="center" vertical="center"/>
    </xf>
    <xf numFmtId="164" fontId="15" fillId="18" borderId="4" xfId="2" applyNumberFormat="1" applyFont="1" applyFill="1" applyBorder="1" applyAlignment="1">
      <alignment horizontal="left" vertical="center" wrapText="1"/>
    </xf>
    <xf numFmtId="164" fontId="15" fillId="0" borderId="0" xfId="2" applyNumberFormat="1" applyFont="1" applyAlignment="1">
      <alignment vertical="center"/>
    </xf>
    <xf numFmtId="164" fontId="15" fillId="0" borderId="0" xfId="2" applyNumberFormat="1" applyFont="1"/>
    <xf numFmtId="10" fontId="15" fillId="8" borderId="4" xfId="2" applyNumberFormat="1" applyFont="1" applyFill="1" applyBorder="1" applyAlignment="1">
      <alignment horizontal="left" vertical="center" wrapText="1"/>
    </xf>
    <xf numFmtId="10" fontId="15" fillId="4" borderId="4" xfId="2" applyNumberFormat="1" applyFont="1" applyFill="1" applyBorder="1" applyAlignment="1">
      <alignment horizontal="center" vertical="center"/>
    </xf>
    <xf numFmtId="10" fontId="15" fillId="4" borderId="15" xfId="0" applyNumberFormat="1" applyFont="1" applyFill="1" applyBorder="1" applyAlignment="1">
      <alignment horizontal="center" vertical="center"/>
    </xf>
    <xf numFmtId="9" fontId="15" fillId="4" borderId="15" xfId="0" applyNumberFormat="1" applyFont="1" applyFill="1" applyBorder="1" applyAlignment="1">
      <alignment horizontal="center" vertical="center"/>
    </xf>
    <xf numFmtId="167" fontId="15" fillId="4" borderId="15" xfId="0" applyNumberFormat="1" applyFont="1" applyFill="1" applyBorder="1" applyAlignment="1">
      <alignment horizontal="center" vertical="center"/>
    </xf>
    <xf numFmtId="10" fontId="15" fillId="0" borderId="0" xfId="2" applyNumberFormat="1" applyFont="1" applyAlignment="1">
      <alignment vertical="center"/>
    </xf>
    <xf numFmtId="3" fontId="18" fillId="2" borderId="4" xfId="2" applyNumberFormat="1" applyFont="1" applyFill="1" applyBorder="1" applyAlignment="1">
      <alignment horizontal="left" vertical="center" wrapText="1" indent="2"/>
    </xf>
    <xf numFmtId="3" fontId="18" fillId="0" borderId="15" xfId="0" applyNumberFormat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3" fontId="18" fillId="0" borderId="0" xfId="2" applyNumberFormat="1" applyFont="1"/>
    <xf numFmtId="4" fontId="15" fillId="19" borderId="4" xfId="2" applyNumberFormat="1" applyFont="1" applyFill="1" applyBorder="1" applyAlignment="1">
      <alignment vertical="center" wrapText="1"/>
    </xf>
    <xf numFmtId="4" fontId="15" fillId="20" borderId="4" xfId="2" applyNumberFormat="1" applyFont="1" applyFill="1" applyBorder="1" applyAlignment="1">
      <alignment horizontal="center" vertical="center"/>
    </xf>
    <xf numFmtId="4" fontId="15" fillId="20" borderId="15" xfId="0" applyNumberFormat="1" applyFont="1" applyFill="1" applyBorder="1" applyAlignment="1">
      <alignment horizontal="center" vertical="center"/>
    </xf>
    <xf numFmtId="168" fontId="15" fillId="20" borderId="15" xfId="0" applyNumberFormat="1" applyFont="1" applyFill="1" applyBorder="1" applyAlignment="1">
      <alignment horizontal="center" vertical="center"/>
    </xf>
    <xf numFmtId="4" fontId="15" fillId="8" borderId="4" xfId="2" applyNumberFormat="1" applyFont="1" applyFill="1" applyBorder="1" applyAlignment="1">
      <alignment vertical="center" wrapText="1"/>
    </xf>
    <xf numFmtId="4" fontId="15" fillId="4" borderId="4" xfId="2" applyNumberFormat="1" applyFont="1" applyFill="1" applyBorder="1" applyAlignment="1">
      <alignment horizontal="center" vertical="center"/>
    </xf>
    <xf numFmtId="4" fontId="15" fillId="4" borderId="15" xfId="0" applyNumberFormat="1" applyFont="1" applyFill="1" applyBorder="1" applyAlignment="1">
      <alignment horizontal="center" vertical="center"/>
    </xf>
    <xf numFmtId="4" fontId="15" fillId="0" borderId="0" xfId="2" applyNumberFormat="1" applyFont="1" applyAlignment="1">
      <alignment vertical="center"/>
    </xf>
    <xf numFmtId="169" fontId="15" fillId="20" borderId="4" xfId="2" applyNumberFormat="1" applyFont="1" applyFill="1" applyBorder="1" applyAlignment="1">
      <alignment horizontal="center" vertical="center"/>
    </xf>
    <xf numFmtId="170" fontId="15" fillId="20" borderId="4" xfId="2" applyNumberFormat="1" applyFont="1" applyFill="1" applyBorder="1" applyAlignment="1">
      <alignment horizontal="center" vertical="center"/>
    </xf>
    <xf numFmtId="4" fontId="26" fillId="21" borderId="10" xfId="2" applyNumberFormat="1" applyFont="1" applyFill="1" applyBorder="1" applyAlignment="1">
      <alignment vertical="center" wrapText="1"/>
    </xf>
    <xf numFmtId="4" fontId="26" fillId="16" borderId="8" xfId="2" applyNumberFormat="1" applyFont="1" applyFill="1" applyBorder="1" applyAlignment="1">
      <alignment horizontal="center" vertical="center" wrapText="1"/>
    </xf>
    <xf numFmtId="4" fontId="26" fillId="16" borderId="8" xfId="0" applyNumberFormat="1" applyFont="1" applyFill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" fontId="15" fillId="4" borderId="4" xfId="2" applyNumberFormat="1" applyFont="1" applyFill="1" applyBorder="1" applyAlignment="1">
      <alignment horizontal="center" vertical="center" wrapText="1"/>
    </xf>
    <xf numFmtId="10" fontId="20" fillId="22" borderId="12" xfId="2" applyNumberFormat="1" applyFont="1" applyFill="1" applyBorder="1" applyAlignment="1">
      <alignment horizontal="left" vertical="center" wrapText="1" indent="2"/>
    </xf>
    <xf numFmtId="10" fontId="26" fillId="22" borderId="0" xfId="2" applyNumberFormat="1" applyFont="1" applyFill="1" applyAlignment="1">
      <alignment horizontal="center" vertical="center"/>
    </xf>
    <xf numFmtId="10" fontId="20" fillId="16" borderId="0" xfId="0" applyNumberFormat="1" applyFont="1" applyFill="1" applyAlignment="1">
      <alignment horizontal="center" vertical="center"/>
    </xf>
    <xf numFmtId="10" fontId="20" fillId="16" borderId="13" xfId="0" applyNumberFormat="1" applyFont="1" applyFill="1" applyBorder="1" applyAlignment="1">
      <alignment horizontal="center" vertical="center"/>
    </xf>
    <xf numFmtId="10" fontId="18" fillId="2" borderId="4" xfId="2" applyNumberFormat="1" applyFont="1" applyFill="1" applyBorder="1" applyAlignment="1">
      <alignment horizontal="left" vertical="center" wrapText="1" indent="2"/>
    </xf>
    <xf numFmtId="10" fontId="18" fillId="0" borderId="15" xfId="0" applyNumberFormat="1" applyFont="1" applyBorder="1" applyAlignment="1">
      <alignment horizontal="center" vertical="center"/>
    </xf>
    <xf numFmtId="10" fontId="18" fillId="0" borderId="0" xfId="2" applyNumberFormat="1" applyFont="1" applyAlignment="1">
      <alignment vertical="center"/>
    </xf>
    <xf numFmtId="10" fontId="18" fillId="0" borderId="0" xfId="2" applyNumberFormat="1" applyFont="1"/>
    <xf numFmtId="4" fontId="20" fillId="22" borderId="14" xfId="2" applyNumberFormat="1" applyFont="1" applyFill="1" applyBorder="1" applyAlignment="1">
      <alignment horizontal="left" vertical="center" wrapText="1" indent="2"/>
    </xf>
    <xf numFmtId="4" fontId="26" fillId="22" borderId="9" xfId="2" applyNumberFormat="1" applyFont="1" applyFill="1" applyBorder="1" applyAlignment="1">
      <alignment horizontal="center" vertical="center"/>
    </xf>
    <xf numFmtId="4" fontId="20" fillId="16" borderId="16" xfId="0" applyNumberFormat="1" applyFont="1" applyFill="1" applyBorder="1" applyAlignment="1">
      <alignment horizontal="center" vertical="center"/>
    </xf>
    <xf numFmtId="4" fontId="20" fillId="16" borderId="17" xfId="0" applyNumberFormat="1" applyFont="1" applyFill="1" applyBorder="1" applyAlignment="1">
      <alignment horizontal="center" vertical="center"/>
    </xf>
    <xf numFmtId="4" fontId="18" fillId="2" borderId="4" xfId="2" applyNumberFormat="1" applyFont="1" applyFill="1" applyBorder="1" applyAlignment="1">
      <alignment horizontal="left" vertical="center" wrapText="1" indent="2"/>
    </xf>
    <xf numFmtId="4" fontId="18" fillId="0" borderId="15" xfId="0" applyNumberFormat="1" applyFont="1" applyBorder="1" applyAlignment="1">
      <alignment horizontal="center" vertical="center"/>
    </xf>
    <xf numFmtId="4" fontId="18" fillId="0" borderId="0" xfId="2" applyNumberFormat="1" applyFont="1" applyAlignment="1">
      <alignment vertical="center"/>
    </xf>
    <xf numFmtId="4" fontId="18" fillId="0" borderId="0" xfId="2" applyNumberFormat="1" applyFont="1"/>
    <xf numFmtId="10" fontId="15" fillId="19" borderId="4" xfId="2" applyNumberFormat="1" applyFont="1" applyFill="1" applyBorder="1" applyAlignment="1">
      <alignment vertical="center" wrapText="1"/>
    </xf>
    <xf numFmtId="10" fontId="15" fillId="20" borderId="4" xfId="2" applyNumberFormat="1" applyFont="1" applyFill="1" applyBorder="1" applyAlignment="1">
      <alignment horizontal="center" vertical="center"/>
    </xf>
    <xf numFmtId="10" fontId="15" fillId="20" borderId="15" xfId="0" applyNumberFormat="1" applyFont="1" applyFill="1" applyBorder="1" applyAlignment="1">
      <alignment horizontal="center" vertical="center" wrapText="1"/>
    </xf>
    <xf numFmtId="10" fontId="15" fillId="8" borderId="4" xfId="2" applyNumberFormat="1" applyFont="1" applyFill="1" applyBorder="1" applyAlignment="1">
      <alignment vertical="center" wrapText="1"/>
    </xf>
    <xf numFmtId="0" fontId="18" fillId="2" borderId="4" xfId="2" applyFont="1" applyFill="1" applyBorder="1" applyAlignment="1">
      <alignment horizontal="left" vertical="center" wrapText="1" indent="2"/>
    </xf>
    <xf numFmtId="0" fontId="15" fillId="0" borderId="4" xfId="2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0" fontId="15" fillId="23" borderId="15" xfId="0" applyNumberFormat="1" applyFont="1" applyFill="1" applyBorder="1" applyAlignment="1">
      <alignment vertical="center" wrapText="1"/>
    </xf>
    <xf numFmtId="10" fontId="15" fillId="20" borderId="15" xfId="0" applyNumberFormat="1" applyFont="1" applyFill="1" applyBorder="1" applyAlignment="1">
      <alignment horizontal="center" vertical="center"/>
    </xf>
    <xf numFmtId="9" fontId="15" fillId="20" borderId="15" xfId="0" applyNumberFormat="1" applyFont="1" applyFill="1" applyBorder="1" applyAlignment="1">
      <alignment horizontal="center" vertical="center" wrapText="1"/>
    </xf>
    <xf numFmtId="10" fontId="15" fillId="24" borderId="15" xfId="0" applyNumberFormat="1" applyFont="1" applyFill="1" applyBorder="1" applyAlignment="1">
      <alignment vertical="center" wrapText="1"/>
    </xf>
    <xf numFmtId="3" fontId="15" fillId="0" borderId="4" xfId="2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 wrapText="1"/>
    </xf>
    <xf numFmtId="164" fontId="15" fillId="25" borderId="4" xfId="2" applyNumberFormat="1" applyFont="1" applyFill="1" applyBorder="1" applyAlignment="1">
      <alignment horizontal="center" vertical="center" wrapText="1"/>
    </xf>
    <xf numFmtId="164" fontId="15" fillId="25" borderId="4" xfId="2" applyNumberFormat="1" applyFont="1" applyFill="1" applyBorder="1" applyAlignment="1">
      <alignment horizontal="center" vertical="center"/>
    </xf>
    <xf numFmtId="164" fontId="18" fillId="0" borderId="0" xfId="2" applyNumberFormat="1" applyFont="1"/>
    <xf numFmtId="10" fontId="15" fillId="20" borderId="4" xfId="5" applyNumberFormat="1" applyFont="1" applyFill="1" applyBorder="1" applyAlignment="1" applyProtection="1">
      <alignment horizontal="center" vertical="center" wrapText="1"/>
    </xf>
    <xf numFmtId="167" fontId="15" fillId="20" borderId="4" xfId="5" applyNumberFormat="1" applyFont="1" applyFill="1" applyBorder="1" applyAlignment="1" applyProtection="1">
      <alignment horizontal="center" vertical="center" wrapText="1"/>
    </xf>
    <xf numFmtId="10" fontId="15" fillId="4" borderId="4" xfId="5" applyNumberFormat="1" applyFont="1" applyFill="1" applyBorder="1" applyAlignment="1" applyProtection="1">
      <alignment horizontal="center" vertical="center" wrapText="1"/>
    </xf>
    <xf numFmtId="3" fontId="18" fillId="26" borderId="15" xfId="0" applyNumberFormat="1" applyFont="1" applyFill="1" applyBorder="1" applyAlignment="1">
      <alignment horizontal="center" vertical="center" wrapText="1"/>
    </xf>
    <xf numFmtId="3" fontId="18" fillId="26" borderId="15" xfId="0" applyNumberFormat="1" applyFont="1" applyFill="1" applyBorder="1" applyAlignment="1">
      <alignment horizontal="center" vertical="center"/>
    </xf>
    <xf numFmtId="10" fontId="15" fillId="20" borderId="4" xfId="2" applyNumberFormat="1" applyFont="1" applyFill="1" applyBorder="1" applyAlignment="1">
      <alignment horizontal="center" vertical="center" wrapText="1"/>
    </xf>
    <xf numFmtId="10" fontId="26" fillId="8" borderId="12" xfId="2" applyNumberFormat="1" applyFont="1" applyFill="1" applyBorder="1" applyAlignment="1">
      <alignment vertical="center" wrapText="1"/>
    </xf>
    <xf numFmtId="10" fontId="26" fillId="4" borderId="0" xfId="2" applyNumberFormat="1" applyFont="1" applyFill="1" applyAlignment="1">
      <alignment horizontal="center" vertical="center" wrapText="1"/>
    </xf>
    <xf numFmtId="10" fontId="26" fillId="4" borderId="0" xfId="0" applyNumberFormat="1" applyFont="1" applyFill="1" applyAlignment="1">
      <alignment horizontal="center" vertical="center" wrapText="1"/>
    </xf>
    <xf numFmtId="10" fontId="26" fillId="4" borderId="18" xfId="0" applyNumberFormat="1" applyFont="1" applyFill="1" applyBorder="1" applyAlignment="1">
      <alignment horizontal="center" vertical="center" wrapText="1"/>
    </xf>
    <xf numFmtId="10" fontId="15" fillId="4" borderId="15" xfId="0" applyNumberFormat="1" applyFont="1" applyFill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left" vertical="center" wrapText="1" indent="2"/>
    </xf>
    <xf numFmtId="0" fontId="15" fillId="0" borderId="4" xfId="2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left" vertical="center" wrapText="1" indent="2"/>
    </xf>
    <xf numFmtId="0" fontId="26" fillId="4" borderId="0" xfId="2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left" vertical="center" wrapText="1" indent="2"/>
    </xf>
    <xf numFmtId="0" fontId="26" fillId="4" borderId="9" xfId="2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10" fontId="26" fillId="21" borderId="10" xfId="2" applyNumberFormat="1" applyFont="1" applyFill="1" applyBorder="1" applyAlignment="1">
      <alignment vertical="center" wrapText="1"/>
    </xf>
    <xf numFmtId="10" fontId="26" fillId="16" borderId="8" xfId="2" applyNumberFormat="1" applyFont="1" applyFill="1" applyBorder="1" applyAlignment="1">
      <alignment horizontal="center" vertical="center" wrapText="1"/>
    </xf>
    <xf numFmtId="10" fontId="26" fillId="16" borderId="8" xfId="0" applyNumberFormat="1" applyFont="1" applyFill="1" applyBorder="1" applyAlignment="1">
      <alignment horizontal="center" vertical="center" wrapText="1"/>
    </xf>
    <xf numFmtId="10" fontId="26" fillId="16" borderId="11" xfId="0" applyNumberFormat="1" applyFont="1" applyFill="1" applyBorder="1" applyAlignment="1">
      <alignment horizontal="center" vertical="center" wrapText="1"/>
    </xf>
    <xf numFmtId="10" fontId="15" fillId="4" borderId="4" xfId="2" applyNumberFormat="1" applyFont="1" applyFill="1" applyBorder="1" applyAlignment="1">
      <alignment horizontal="center" vertical="center" wrapText="1"/>
    </xf>
    <xf numFmtId="0" fontId="28" fillId="22" borderId="12" xfId="2" applyFont="1" applyFill="1" applyBorder="1" applyAlignment="1">
      <alignment horizontal="left" vertical="center" wrapText="1" indent="2"/>
    </xf>
    <xf numFmtId="0" fontId="26" fillId="16" borderId="0" xfId="2" applyFont="1" applyFill="1" applyAlignment="1">
      <alignment horizontal="center" vertical="center" wrapText="1"/>
    </xf>
    <xf numFmtId="0" fontId="20" fillId="16" borderId="0" xfId="0" applyFont="1" applyFill="1" applyAlignment="1">
      <alignment horizontal="center" vertical="center" wrapText="1"/>
    </xf>
    <xf numFmtId="3" fontId="20" fillId="16" borderId="0" xfId="0" applyNumberFormat="1" applyFont="1" applyFill="1" applyAlignment="1">
      <alignment horizontal="center" vertical="center" wrapText="1"/>
    </xf>
    <xf numFmtId="3" fontId="20" fillId="16" borderId="13" xfId="0" applyNumberFormat="1" applyFont="1" applyFill="1" applyBorder="1" applyAlignment="1">
      <alignment horizontal="center" vertical="center" wrapText="1"/>
    </xf>
    <xf numFmtId="0" fontId="20" fillId="22" borderId="12" xfId="2" applyFont="1" applyFill="1" applyBorder="1" applyAlignment="1">
      <alignment horizontal="left" vertical="center" wrapText="1" indent="2"/>
    </xf>
    <xf numFmtId="0" fontId="20" fillId="17" borderId="0" xfId="0" applyFont="1" applyFill="1" applyAlignment="1">
      <alignment horizontal="center" vertical="center" wrapText="1"/>
    </xf>
    <xf numFmtId="3" fontId="20" fillId="17" borderId="0" xfId="0" applyNumberFormat="1" applyFont="1" applyFill="1" applyAlignment="1">
      <alignment horizontal="center" vertical="center" wrapText="1"/>
    </xf>
    <xf numFmtId="3" fontId="20" fillId="17" borderId="13" xfId="0" applyNumberFormat="1" applyFont="1" applyFill="1" applyBorder="1" applyAlignment="1">
      <alignment horizontal="center" vertical="center" wrapText="1"/>
    </xf>
    <xf numFmtId="10" fontId="26" fillId="21" borderId="12" xfId="2" applyNumberFormat="1" applyFont="1" applyFill="1" applyBorder="1" applyAlignment="1">
      <alignment vertical="center" wrapText="1"/>
    </xf>
    <xf numFmtId="10" fontId="26" fillId="16" borderId="0" xfId="2" applyNumberFormat="1" applyFont="1" applyFill="1" applyAlignment="1">
      <alignment horizontal="center" vertical="center" wrapText="1"/>
    </xf>
    <xf numFmtId="10" fontId="26" fillId="16" borderId="0" xfId="0" applyNumberFormat="1" applyFont="1" applyFill="1" applyAlignment="1">
      <alignment horizontal="center" vertical="center" wrapText="1"/>
    </xf>
    <xf numFmtId="10" fontId="26" fillId="16" borderId="13" xfId="0" applyNumberFormat="1" applyFont="1" applyFill="1" applyBorder="1" applyAlignment="1">
      <alignment horizontal="center" vertical="center" wrapText="1"/>
    </xf>
    <xf numFmtId="0" fontId="20" fillId="22" borderId="14" xfId="2" applyFont="1" applyFill="1" applyBorder="1" applyAlignment="1">
      <alignment horizontal="left" vertical="center" wrapText="1" indent="2"/>
    </xf>
    <xf numFmtId="0" fontId="26" fillId="16" borderId="9" xfId="2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center" wrapText="1"/>
    </xf>
    <xf numFmtId="3" fontId="20" fillId="17" borderId="16" xfId="0" applyNumberFormat="1" applyFont="1" applyFill="1" applyBorder="1" applyAlignment="1">
      <alignment horizontal="center" vertical="center" wrapText="1"/>
    </xf>
    <xf numFmtId="3" fontId="20" fillId="17" borderId="17" xfId="0" applyNumberFormat="1" applyFont="1" applyFill="1" applyBorder="1" applyAlignment="1">
      <alignment horizontal="center" vertical="center" wrapText="1"/>
    </xf>
    <xf numFmtId="10" fontId="26" fillId="16" borderId="20" xfId="0" applyNumberFormat="1" applyFont="1" applyFill="1" applyBorder="1" applyAlignment="1">
      <alignment horizontal="center" vertical="center" wrapText="1"/>
    </xf>
    <xf numFmtId="10" fontId="26" fillId="16" borderId="21" xfId="0" applyNumberFormat="1" applyFont="1" applyFill="1" applyBorder="1" applyAlignment="1">
      <alignment horizontal="center" vertical="center" wrapText="1"/>
    </xf>
    <xf numFmtId="10" fontId="26" fillId="16" borderId="22" xfId="0" applyNumberFormat="1" applyFont="1" applyFill="1" applyBorder="1" applyAlignment="1">
      <alignment horizontal="center" vertical="center" wrapText="1"/>
    </xf>
    <xf numFmtId="3" fontId="20" fillId="16" borderId="23" xfId="0" applyNumberFormat="1" applyFont="1" applyFill="1" applyBorder="1" applyAlignment="1">
      <alignment horizontal="center" vertical="center" wrapText="1"/>
    </xf>
    <xf numFmtId="3" fontId="20" fillId="16" borderId="18" xfId="0" applyNumberFormat="1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20" fillId="17" borderId="18" xfId="0" applyFont="1" applyFill="1" applyBorder="1" applyAlignment="1">
      <alignment horizontal="center" vertical="center" wrapText="1"/>
    </xf>
    <xf numFmtId="10" fontId="26" fillId="16" borderId="23" xfId="0" applyNumberFormat="1" applyFont="1" applyFill="1" applyBorder="1" applyAlignment="1">
      <alignment horizontal="center" vertical="center" wrapText="1"/>
    </xf>
    <xf numFmtId="10" fontId="26" fillId="16" borderId="18" xfId="0" applyNumberFormat="1" applyFont="1" applyFill="1" applyBorder="1" applyAlignment="1">
      <alignment horizontal="center" vertical="center" wrapText="1"/>
    </xf>
    <xf numFmtId="3" fontId="20" fillId="17" borderId="24" xfId="0" applyNumberFormat="1" applyFont="1" applyFill="1" applyBorder="1" applyAlignment="1">
      <alignment horizontal="center" vertical="center" wrapText="1"/>
    </xf>
    <xf numFmtId="3" fontId="20" fillId="17" borderId="25" xfId="0" applyNumberFormat="1" applyFont="1" applyFill="1" applyBorder="1" applyAlignment="1">
      <alignment horizontal="center" vertical="center" wrapText="1"/>
    </xf>
    <xf numFmtId="4" fontId="15" fillId="20" borderId="4" xfId="2" applyNumberFormat="1" applyFont="1" applyFill="1" applyBorder="1" applyAlignment="1">
      <alignment horizontal="center" vertical="center" wrapText="1"/>
    </xf>
    <xf numFmtId="4" fontId="15" fillId="20" borderId="15" xfId="0" applyNumberFormat="1" applyFont="1" applyFill="1" applyBorder="1" applyAlignment="1">
      <alignment horizontal="center" vertical="center" wrapText="1"/>
    </xf>
    <xf numFmtId="3" fontId="15" fillId="20" borderId="4" xfId="2" applyNumberFormat="1" applyFont="1" applyFill="1" applyBorder="1" applyAlignment="1">
      <alignment horizontal="center" vertical="center" wrapText="1"/>
    </xf>
    <xf numFmtId="3" fontId="15" fillId="4" borderId="4" xfId="2" applyNumberFormat="1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left" vertical="center" wrapText="1" indent="2"/>
    </xf>
    <xf numFmtId="3" fontId="18" fillId="16" borderId="15" xfId="0" applyNumberFormat="1" applyFont="1" applyFill="1" applyBorder="1" applyAlignment="1">
      <alignment horizontal="center" vertical="center" wrapText="1"/>
    </xf>
    <xf numFmtId="10" fontId="26" fillId="16" borderId="26" xfId="0" applyNumberFormat="1" applyFont="1" applyFill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1" fontId="18" fillId="5" borderId="15" xfId="0" applyNumberFormat="1" applyFont="1" applyFill="1" applyBorder="1" applyAlignment="1">
      <alignment horizontal="center" vertical="center" wrapText="1"/>
    </xf>
    <xf numFmtId="171" fontId="28" fillId="22" borderId="12" xfId="2" applyNumberFormat="1" applyFont="1" applyFill="1" applyBorder="1" applyAlignment="1">
      <alignment horizontal="left" vertical="center" wrapText="1" indent="2"/>
    </xf>
    <xf numFmtId="171" fontId="26" fillId="16" borderId="0" xfId="2" applyNumberFormat="1" applyFont="1" applyFill="1" applyAlignment="1">
      <alignment horizontal="center" vertical="center" wrapText="1"/>
    </xf>
    <xf numFmtId="171" fontId="20" fillId="16" borderId="0" xfId="0" applyNumberFormat="1" applyFont="1" applyFill="1" applyAlignment="1">
      <alignment horizontal="center" vertical="center" wrapText="1"/>
    </xf>
    <xf numFmtId="171" fontId="20" fillId="16" borderId="13" xfId="0" applyNumberFormat="1" applyFont="1" applyFill="1" applyBorder="1" applyAlignment="1">
      <alignment horizontal="center" vertical="center" wrapText="1"/>
    </xf>
    <xf numFmtId="171" fontId="18" fillId="2" borderId="4" xfId="2" applyNumberFormat="1" applyFont="1" applyFill="1" applyBorder="1" applyAlignment="1">
      <alignment horizontal="left" vertical="center" wrapText="1" indent="2"/>
    </xf>
    <xf numFmtId="171" fontId="15" fillId="0" borderId="4" xfId="2" applyNumberFormat="1" applyFont="1" applyBorder="1" applyAlignment="1">
      <alignment horizontal="center" vertical="center" wrapText="1"/>
    </xf>
    <xf numFmtId="171" fontId="18" fillId="0" borderId="15" xfId="0" applyNumberFormat="1" applyFont="1" applyBorder="1" applyAlignment="1">
      <alignment horizontal="center" vertical="center" wrapText="1"/>
    </xf>
    <xf numFmtId="171" fontId="18" fillId="0" borderId="27" xfId="0" applyNumberFormat="1" applyFont="1" applyBorder="1" applyAlignment="1">
      <alignment horizontal="center" vertical="center" wrapText="1"/>
    </xf>
    <xf numFmtId="171" fontId="18" fillId="0" borderId="0" xfId="2" applyNumberFormat="1" applyFont="1"/>
    <xf numFmtId="171" fontId="20" fillId="22" borderId="14" xfId="2" applyNumberFormat="1" applyFont="1" applyFill="1" applyBorder="1" applyAlignment="1">
      <alignment horizontal="left" vertical="center" wrapText="1" indent="2"/>
    </xf>
    <xf numFmtId="171" fontId="26" fillId="16" borderId="9" xfId="2" applyNumberFormat="1" applyFont="1" applyFill="1" applyBorder="1" applyAlignment="1">
      <alignment horizontal="center" vertical="center" wrapText="1"/>
    </xf>
    <xf numFmtId="171" fontId="20" fillId="17" borderId="16" xfId="0" applyNumberFormat="1" applyFont="1" applyFill="1" applyBorder="1" applyAlignment="1">
      <alignment horizontal="center" vertical="center" wrapText="1"/>
    </xf>
    <xf numFmtId="171" fontId="20" fillId="17" borderId="17" xfId="0" applyNumberFormat="1" applyFont="1" applyFill="1" applyBorder="1" applyAlignment="1">
      <alignment horizontal="center" vertical="center" wrapText="1"/>
    </xf>
    <xf numFmtId="171" fontId="18" fillId="5" borderId="15" xfId="0" applyNumberFormat="1" applyFont="1" applyFill="1" applyBorder="1" applyAlignment="1">
      <alignment horizontal="center" vertical="center" wrapText="1"/>
    </xf>
    <xf numFmtId="171" fontId="18" fillId="5" borderId="28" xfId="0" applyNumberFormat="1" applyFont="1" applyFill="1" applyBorder="1" applyAlignment="1">
      <alignment horizontal="center" vertical="center" wrapText="1"/>
    </xf>
    <xf numFmtId="10" fontId="15" fillId="16" borderId="0" xfId="0" applyNumberFormat="1" applyFont="1" applyFill="1" applyAlignment="1">
      <alignment horizontal="center" vertical="center" wrapText="1"/>
    </xf>
    <xf numFmtId="10" fontId="15" fillId="20" borderId="29" xfId="0" applyNumberFormat="1" applyFont="1" applyFill="1" applyBorder="1" applyAlignment="1">
      <alignment horizontal="center" vertical="center" wrapText="1"/>
    </xf>
    <xf numFmtId="3" fontId="18" fillId="16" borderId="0" xfId="0" applyNumberFormat="1" applyFont="1" applyFill="1" applyAlignment="1">
      <alignment horizontal="center" vertical="center" wrapText="1"/>
    </xf>
    <xf numFmtId="3" fontId="18" fillId="0" borderId="29" xfId="0" applyNumberFormat="1" applyFont="1" applyBorder="1" applyAlignment="1">
      <alignment horizontal="center" vertical="center" wrapText="1"/>
    </xf>
    <xf numFmtId="3" fontId="20" fillId="17" borderId="23" xfId="0" applyNumberFormat="1" applyFont="1" applyFill="1" applyBorder="1" applyAlignment="1">
      <alignment horizontal="center" vertical="center" wrapText="1"/>
    </xf>
    <xf numFmtId="3" fontId="18" fillId="5" borderId="29" xfId="0" applyNumberFormat="1" applyFont="1" applyFill="1" applyBorder="1" applyAlignment="1">
      <alignment horizontal="center" vertical="center" wrapText="1"/>
    </xf>
    <xf numFmtId="3" fontId="15" fillId="19" borderId="4" xfId="2" applyNumberFormat="1" applyFont="1" applyFill="1" applyBorder="1" applyAlignment="1">
      <alignment vertical="center" wrapText="1"/>
    </xf>
    <xf numFmtId="3" fontId="15" fillId="20" borderId="15" xfId="0" applyNumberFormat="1" applyFont="1" applyFill="1" applyBorder="1" applyAlignment="1">
      <alignment horizontal="center" vertical="center" wrapText="1"/>
    </xf>
    <xf numFmtId="3" fontId="26" fillId="20" borderId="30" xfId="0" applyNumberFormat="1" applyFont="1" applyFill="1" applyBorder="1" applyAlignment="1">
      <alignment horizontal="center" vertical="center" wrapText="1"/>
    </xf>
    <xf numFmtId="3" fontId="26" fillId="20" borderId="24" xfId="0" applyNumberFormat="1" applyFont="1" applyFill="1" applyBorder="1" applyAlignment="1">
      <alignment horizontal="center" vertical="center" wrapText="1"/>
    </xf>
    <xf numFmtId="3" fontId="15" fillId="20" borderId="16" xfId="0" applyNumberFormat="1" applyFont="1" applyFill="1" applyBorder="1" applyAlignment="1">
      <alignment horizontal="center" vertical="center" wrapText="1"/>
    </xf>
    <xf numFmtId="3" fontId="15" fillId="20" borderId="29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164" fontId="15" fillId="19" borderId="1" xfId="2" applyNumberFormat="1" applyFont="1" applyFill="1" applyBorder="1" applyAlignment="1">
      <alignment horizontal="center" vertical="center" wrapText="1"/>
    </xf>
    <xf numFmtId="164" fontId="15" fillId="19" borderId="3" xfId="2" applyNumberFormat="1" applyFont="1" applyFill="1" applyBorder="1" applyAlignment="1">
      <alignment horizontal="center" vertical="center" wrapText="1"/>
    </xf>
    <xf numFmtId="164" fontId="15" fillId="19" borderId="4" xfId="2" applyNumberFormat="1" applyFont="1" applyFill="1" applyBorder="1" applyAlignment="1">
      <alignment horizontal="center" vertical="center" wrapText="1"/>
    </xf>
    <xf numFmtId="164" fontId="15" fillId="8" borderId="4" xfId="2" applyNumberFormat="1" applyFont="1" applyFill="1" applyBorder="1" applyAlignment="1">
      <alignment horizontal="center" vertical="center" wrapText="1"/>
    </xf>
    <xf numFmtId="10" fontId="18" fillId="2" borderId="1" xfId="2" applyNumberFormat="1" applyFont="1" applyFill="1" applyBorder="1" applyAlignment="1">
      <alignment vertical="center" wrapText="1"/>
    </xf>
    <xf numFmtId="10" fontId="15" fillId="0" borderId="3" xfId="2" applyNumberFormat="1" applyFont="1" applyBorder="1" applyAlignment="1">
      <alignment horizontal="center" vertical="center"/>
    </xf>
    <xf numFmtId="10" fontId="18" fillId="0" borderId="1" xfId="2" applyNumberFormat="1" applyFont="1" applyBorder="1" applyAlignment="1">
      <alignment horizontal="left" vertical="center" wrapText="1"/>
    </xf>
    <xf numFmtId="164" fontId="15" fillId="20" borderId="4" xfId="2" applyNumberFormat="1" applyFont="1" applyFill="1" applyBorder="1" applyAlignment="1">
      <alignment horizontal="center" vertical="center"/>
    </xf>
    <xf numFmtId="164" fontId="15" fillId="23" borderId="4" xfId="2" applyNumberFormat="1" applyFont="1" applyFill="1" applyBorder="1" applyAlignment="1">
      <alignment horizontal="center" vertical="center"/>
    </xf>
    <xf numFmtId="164" fontId="15" fillId="4" borderId="4" xfId="2" applyNumberFormat="1" applyFont="1" applyFill="1" applyBorder="1" applyAlignment="1">
      <alignment horizontal="center" vertical="center"/>
    </xf>
    <xf numFmtId="164" fontId="15" fillId="24" borderId="4" xfId="2" applyNumberFormat="1" applyFont="1" applyFill="1" applyBorder="1" applyAlignment="1">
      <alignment horizontal="center" vertical="center"/>
    </xf>
    <xf numFmtId="10" fontId="18" fillId="2" borderId="4" xfId="2" applyNumberFormat="1" applyFont="1" applyFill="1" applyBorder="1" applyAlignment="1">
      <alignment vertical="center" wrapText="1"/>
    </xf>
    <xf numFmtId="10" fontId="18" fillId="2" borderId="4" xfId="2" applyNumberFormat="1" applyFont="1" applyFill="1" applyBorder="1" applyAlignment="1">
      <alignment horizontal="center" vertical="center" wrapText="1"/>
    </xf>
    <xf numFmtId="10" fontId="18" fillId="27" borderId="4" xfId="2" applyNumberFormat="1" applyFont="1" applyFill="1" applyBorder="1" applyAlignment="1">
      <alignment horizontal="center" vertical="center" wrapText="1"/>
    </xf>
    <xf numFmtId="167" fontId="18" fillId="2" borderId="4" xfId="2" applyNumberFormat="1" applyFont="1" applyFill="1" applyBorder="1" applyAlignment="1">
      <alignment horizontal="center" vertical="center" wrapText="1"/>
    </xf>
    <xf numFmtId="10" fontId="18" fillId="2" borderId="4" xfId="2" applyNumberFormat="1" applyFont="1" applyFill="1" applyBorder="1" applyAlignment="1">
      <alignment horizontal="left" vertical="center" wrapText="1"/>
    </xf>
    <xf numFmtId="4" fontId="18" fillId="2" borderId="4" xfId="2" applyNumberFormat="1" applyFont="1" applyFill="1" applyBorder="1" applyAlignment="1">
      <alignment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18" fillId="27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left" vertical="center" wrapText="1"/>
    </xf>
    <xf numFmtId="169" fontId="18" fillId="0" borderId="4" xfId="2" applyNumberFormat="1" applyFont="1" applyBorder="1" applyAlignment="1">
      <alignment horizontal="center" vertical="center"/>
    </xf>
    <xf numFmtId="169" fontId="18" fillId="0" borderId="4" xfId="2" applyNumberFormat="1" applyFont="1" applyBorder="1" applyAlignment="1">
      <alignment horizontal="left" vertical="center"/>
    </xf>
    <xf numFmtId="4" fontId="18" fillId="0" borderId="4" xfId="2" applyNumberFormat="1" applyFont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 wrapText="1"/>
    </xf>
    <xf numFmtId="0" fontId="18" fillId="0" borderId="4" xfId="2" applyFont="1" applyBorder="1" applyAlignment="1">
      <alignment horizontal="left" vertical="center" wrapText="1"/>
    </xf>
    <xf numFmtId="10" fontId="18" fillId="0" borderId="4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left" vertical="center"/>
    </xf>
    <xf numFmtId="0" fontId="17" fillId="0" borderId="0" xfId="1" applyFont="1"/>
    <xf numFmtId="0" fontId="15" fillId="9" borderId="1" xfId="3" applyFont="1" applyFill="1" applyBorder="1" applyAlignment="1">
      <alignment vertical="center"/>
    </xf>
    <xf numFmtId="3" fontId="14" fillId="28" borderId="1" xfId="1" applyNumberFormat="1" applyFont="1" applyFill="1" applyBorder="1" applyAlignment="1">
      <alignment vertical="center"/>
    </xf>
    <xf numFmtId="3" fontId="14" fillId="28" borderId="2" xfId="1" applyNumberFormat="1" applyFont="1" applyFill="1" applyBorder="1" applyAlignment="1">
      <alignment vertical="center"/>
    </xf>
    <xf numFmtId="3" fontId="14" fillId="28" borderId="3" xfId="1" applyNumberFormat="1" applyFont="1" applyFill="1" applyBorder="1" applyAlignment="1">
      <alignment vertical="center"/>
    </xf>
    <xf numFmtId="164" fontId="14" fillId="28" borderId="4" xfId="1" applyNumberFormat="1" applyFont="1" applyFill="1" applyBorder="1" applyAlignment="1">
      <alignment vertical="center" wrapText="1"/>
    </xf>
    <xf numFmtId="164" fontId="17" fillId="0" borderId="0" xfId="1" applyNumberFormat="1" applyFont="1"/>
    <xf numFmtId="0" fontId="17" fillId="0" borderId="4" xfId="1" applyFont="1" applyBorder="1" applyAlignment="1">
      <alignment horizontal="left" vertical="center" wrapText="1" indent="2"/>
    </xf>
    <xf numFmtId="0" fontId="15" fillId="4" borderId="4" xfId="1" applyFont="1" applyFill="1" applyBorder="1" applyAlignment="1">
      <alignment horizontal="left" vertical="center" wrapText="1"/>
    </xf>
    <xf numFmtId="0" fontId="15" fillId="0" borderId="0" xfId="1" applyFont="1"/>
    <xf numFmtId="0" fontId="17" fillId="0" borderId="2" xfId="1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164" fontId="14" fillId="29" borderId="4" xfId="1" applyNumberFormat="1" applyFont="1" applyFill="1" applyBorder="1" applyAlignment="1">
      <alignment vertical="center" wrapText="1"/>
    </xf>
    <xf numFmtId="4" fontId="17" fillId="0" borderId="4" xfId="1" applyNumberFormat="1" applyFont="1" applyBorder="1" applyAlignment="1">
      <alignment horizontal="left" vertical="center" wrapText="1" indent="2"/>
    </xf>
    <xf numFmtId="4" fontId="17" fillId="0" borderId="0" xfId="1" applyNumberFormat="1" applyFont="1"/>
    <xf numFmtId="4" fontId="15" fillId="4" borderId="4" xfId="1" applyNumberFormat="1" applyFont="1" applyFill="1" applyBorder="1" applyAlignment="1">
      <alignment horizontal="left" vertical="center" wrapText="1"/>
    </xf>
    <xf numFmtId="4" fontId="15" fillId="0" borderId="0" xfId="1" applyNumberFormat="1" applyFont="1"/>
    <xf numFmtId="0" fontId="14" fillId="0" borderId="0" xfId="1" applyFont="1"/>
    <xf numFmtId="164" fontId="14" fillId="28" borderId="1" xfId="1" applyNumberFormat="1" applyFont="1" applyFill="1" applyBorder="1" applyAlignment="1">
      <alignment vertical="center"/>
    </xf>
    <xf numFmtId="164" fontId="14" fillId="28" borderId="3" xfId="1" applyNumberFormat="1" applyFont="1" applyFill="1" applyBorder="1" applyAlignment="1">
      <alignment vertical="center"/>
    </xf>
    <xf numFmtId="172" fontId="17" fillId="0" borderId="4" xfId="1" applyNumberFormat="1" applyFont="1" applyBorder="1" applyAlignment="1">
      <alignment horizontal="left" vertical="center" wrapText="1"/>
    </xf>
    <xf numFmtId="10" fontId="17" fillId="0" borderId="4" xfId="1" applyNumberFormat="1" applyFont="1" applyBorder="1" applyAlignment="1">
      <alignment horizontal="left" vertical="center" wrapText="1"/>
    </xf>
    <xf numFmtId="10" fontId="17" fillId="0" borderId="0" xfId="1" applyNumberFormat="1" applyFont="1"/>
    <xf numFmtId="0" fontId="5" fillId="0" borderId="4" xfId="1" applyFont="1" applyBorder="1" applyAlignment="1">
      <alignment horizontal="left" vertical="center" wrapText="1"/>
    </xf>
    <xf numFmtId="164" fontId="14" fillId="4" borderId="4" xfId="1" applyNumberFormat="1" applyFont="1" applyFill="1" applyBorder="1" applyAlignment="1">
      <alignment vertical="center" wrapText="1"/>
    </xf>
    <xf numFmtId="4" fontId="17" fillId="0" borderId="4" xfId="1" applyNumberFormat="1" applyFont="1" applyBorder="1" applyAlignment="1">
      <alignment horizontal="left" vertical="center" wrapText="1"/>
    </xf>
    <xf numFmtId="10" fontId="17" fillId="0" borderId="4" xfId="1" applyNumberFormat="1" applyFont="1" applyBorder="1" applyAlignment="1">
      <alignment horizontal="left" vertical="center"/>
    </xf>
    <xf numFmtId="10" fontId="18" fillId="0" borderId="4" xfId="1" applyNumberFormat="1" applyFont="1" applyBorder="1" applyAlignment="1">
      <alignment horizontal="left" vertical="center" wrapText="1"/>
    </xf>
    <xf numFmtId="10" fontId="18" fillId="0" borderId="0" xfId="1" applyNumberFormat="1" applyFont="1"/>
    <xf numFmtId="3" fontId="18" fillId="0" borderId="4" xfId="1" applyNumberFormat="1" applyFont="1" applyBorder="1" applyAlignment="1">
      <alignment horizontal="left" vertical="center" wrapText="1"/>
    </xf>
    <xf numFmtId="3" fontId="18" fillId="0" borderId="0" xfId="1" applyNumberFormat="1" applyFont="1"/>
    <xf numFmtId="3" fontId="15" fillId="28" borderId="2" xfId="1" applyNumberFormat="1" applyFont="1" applyFill="1" applyBorder="1" applyAlignment="1">
      <alignment vertical="center"/>
    </xf>
    <xf numFmtId="10" fontId="15" fillId="4" borderId="4" xfId="1" applyNumberFormat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10" fontId="18" fillId="0" borderId="4" xfId="1" applyNumberFormat="1" applyFont="1" applyBorder="1" applyAlignment="1">
      <alignment horizontal="center" vertical="center" wrapText="1"/>
    </xf>
    <xf numFmtId="0" fontId="18" fillId="0" borderId="0" xfId="1" applyFont="1"/>
    <xf numFmtId="3" fontId="14" fillId="0" borderId="10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horizontal="left" vertical="center"/>
    </xf>
    <xf numFmtId="3" fontId="14" fillId="0" borderId="8" xfId="1" applyNumberFormat="1" applyFont="1" applyBorder="1" applyAlignment="1">
      <alignment horizontal="left" vertical="center"/>
    </xf>
    <xf numFmtId="3" fontId="14" fillId="0" borderId="11" xfId="1" applyNumberFormat="1" applyFont="1" applyBorder="1" applyAlignment="1">
      <alignment horizontal="left" vertical="center"/>
    </xf>
    <xf numFmtId="3" fontId="15" fillId="0" borderId="8" xfId="1" applyNumberFormat="1" applyFont="1" applyBorder="1" applyAlignment="1">
      <alignment horizontal="left" vertical="center"/>
    </xf>
    <xf numFmtId="3" fontId="17" fillId="0" borderId="1" xfId="1" applyNumberFormat="1" applyFont="1" applyBorder="1" applyAlignment="1">
      <alignment horizontal="center" vertical="center"/>
    </xf>
    <xf numFmtId="3" fontId="17" fillId="0" borderId="3" xfId="1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3" fontId="3" fillId="0" borderId="33" xfId="0" applyNumberFormat="1" applyFont="1" applyBorder="1"/>
    <xf numFmtId="3" fontId="17" fillId="0" borderId="31" xfId="1" applyNumberFormat="1" applyFont="1" applyBorder="1" applyAlignment="1">
      <alignment horizontal="center" vertical="center"/>
    </xf>
    <xf numFmtId="3" fontId="17" fillId="0" borderId="35" xfId="1" applyNumberFormat="1" applyFont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center" vertical="center"/>
    </xf>
    <xf numFmtId="3" fontId="17" fillId="0" borderId="24" xfId="1" applyNumberFormat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17" xfId="1" applyNumberFormat="1" applyFont="1" applyBorder="1" applyAlignment="1">
      <alignment horizontal="center" vertical="center"/>
    </xf>
    <xf numFmtId="3" fontId="17" fillId="0" borderId="16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164" fontId="15" fillId="14" borderId="4" xfId="2" applyNumberFormat="1" applyFont="1" applyFill="1" applyBorder="1" applyAlignment="1">
      <alignment horizontal="center" vertical="center" wrapText="1"/>
    </xf>
    <xf numFmtId="164" fontId="15" fillId="13" borderId="1" xfId="2" applyNumberFormat="1" applyFont="1" applyFill="1" applyBorder="1" applyAlignment="1">
      <alignment horizontal="left" vertical="center"/>
    </xf>
    <xf numFmtId="164" fontId="15" fillId="13" borderId="2" xfId="2" applyNumberFormat="1" applyFont="1" applyFill="1" applyBorder="1" applyAlignment="1">
      <alignment horizontal="center" vertical="center"/>
    </xf>
    <xf numFmtId="164" fontId="15" fillId="14" borderId="2" xfId="2" applyNumberFormat="1" applyFont="1" applyFill="1" applyBorder="1" applyAlignment="1">
      <alignment horizontal="center" vertical="center"/>
    </xf>
    <xf numFmtId="164" fontId="15" fillId="14" borderId="3" xfId="2" applyNumberFormat="1" applyFont="1" applyFill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left" vertical="center" wrapText="1" indent="1"/>
    </xf>
    <xf numFmtId="3" fontId="18" fillId="5" borderId="2" xfId="0" applyNumberFormat="1" applyFont="1" applyFill="1" applyBorder="1" applyAlignment="1">
      <alignment vertical="center" wrapText="1"/>
    </xf>
    <xf numFmtId="3" fontId="18" fillId="5" borderId="2" xfId="0" applyNumberFormat="1" applyFont="1" applyFill="1" applyBorder="1" applyAlignment="1">
      <alignment horizontal="center" vertical="center" wrapText="1"/>
    </xf>
    <xf numFmtId="3" fontId="18" fillId="5" borderId="43" xfId="0" applyNumberFormat="1" applyFont="1" applyFill="1" applyBorder="1" applyAlignment="1">
      <alignment horizontal="center" vertical="center" wrapText="1"/>
    </xf>
    <xf numFmtId="3" fontId="18" fillId="5" borderId="36" xfId="0" applyNumberFormat="1" applyFont="1" applyFill="1" applyBorder="1" applyAlignment="1">
      <alignment horizontal="left" vertical="center" wrapText="1" indent="1"/>
    </xf>
    <xf numFmtId="3" fontId="18" fillId="5" borderId="41" xfId="0" applyNumberFormat="1" applyFont="1" applyFill="1" applyBorder="1" applyAlignment="1">
      <alignment vertical="center" wrapText="1"/>
    </xf>
    <xf numFmtId="3" fontId="18" fillId="5" borderId="41" xfId="0" applyNumberFormat="1" applyFont="1" applyFill="1" applyBorder="1" applyAlignment="1">
      <alignment horizontal="center" vertical="center" wrapText="1"/>
    </xf>
    <xf numFmtId="3" fontId="18" fillId="5" borderId="35" xfId="0" applyNumberFormat="1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3" fontId="15" fillId="5" borderId="6" xfId="0" applyNumberFormat="1" applyFont="1" applyFill="1" applyBorder="1" applyAlignment="1">
      <alignment horizontal="center" vertical="center" wrapText="1"/>
    </xf>
    <xf numFmtId="3" fontId="15" fillId="5" borderId="7" xfId="0" applyNumberFormat="1" applyFont="1" applyFill="1" applyBorder="1" applyAlignment="1">
      <alignment horizontal="center" vertical="center" wrapText="1"/>
    </xf>
    <xf numFmtId="3" fontId="18" fillId="0" borderId="8" xfId="2" applyNumberFormat="1" applyFont="1" applyBorder="1" applyAlignment="1">
      <alignment horizontal="center" vertical="center" wrapText="1"/>
    </xf>
    <xf numFmtId="3" fontId="18" fillId="0" borderId="9" xfId="2" applyNumberFormat="1" applyFont="1" applyBorder="1" applyAlignment="1">
      <alignment horizontal="center" vertical="center" wrapText="1"/>
    </xf>
    <xf numFmtId="3" fontId="18" fillId="5" borderId="5" xfId="0" applyNumberFormat="1" applyFont="1" applyFill="1" applyBorder="1" applyAlignment="1">
      <alignment horizontal="center" vertical="center" wrapText="1"/>
    </xf>
    <xf numFmtId="3" fontId="18" fillId="5" borderId="6" xfId="0" applyNumberFormat="1" applyFont="1" applyFill="1" applyBorder="1" applyAlignment="1">
      <alignment horizontal="center" vertical="center" wrapText="1"/>
    </xf>
    <xf numFmtId="3" fontId="18" fillId="5" borderId="7" xfId="0" applyNumberFormat="1" applyFont="1" applyFill="1" applyBorder="1" applyAlignment="1">
      <alignment horizontal="center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3" fontId="18" fillId="2" borderId="6" xfId="2" applyNumberFormat="1" applyFont="1" applyFill="1" applyBorder="1" applyAlignment="1">
      <alignment horizontal="center" vertical="center"/>
    </xf>
    <xf numFmtId="3" fontId="18" fillId="2" borderId="7" xfId="2" applyNumberFormat="1" applyFont="1" applyFill="1" applyBorder="1" applyAlignment="1">
      <alignment horizontal="center" vertical="center"/>
    </xf>
    <xf numFmtId="3" fontId="17" fillId="2" borderId="5" xfId="2" applyNumberFormat="1" applyFont="1" applyFill="1" applyBorder="1" applyAlignment="1">
      <alignment horizontal="center" vertical="center"/>
    </xf>
    <xf numFmtId="3" fontId="17" fillId="2" borderId="6" xfId="2" applyNumberFormat="1" applyFont="1" applyFill="1" applyBorder="1" applyAlignment="1">
      <alignment horizontal="center" vertical="center"/>
    </xf>
    <xf numFmtId="3" fontId="17" fillId="2" borderId="7" xfId="2" applyNumberFormat="1" applyFont="1" applyFill="1" applyBorder="1" applyAlignment="1">
      <alignment horizontal="center" vertical="center"/>
    </xf>
    <xf numFmtId="3" fontId="18" fillId="5" borderId="5" xfId="0" applyNumberFormat="1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3" fontId="18" fillId="5" borderId="7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3" fontId="17" fillId="2" borderId="5" xfId="2" applyNumberFormat="1" applyFont="1" applyFill="1" applyBorder="1" applyAlignment="1">
      <alignment horizontal="center" vertical="center" wrapText="1"/>
    </xf>
    <xf numFmtId="3" fontId="17" fillId="2" borderId="6" xfId="2" applyNumberFormat="1" applyFont="1" applyFill="1" applyBorder="1" applyAlignment="1">
      <alignment horizontal="center" vertical="center" wrapText="1"/>
    </xf>
    <xf numFmtId="3" fontId="17" fillId="2" borderId="7" xfId="2" applyNumberFormat="1" applyFont="1" applyFill="1" applyBorder="1" applyAlignment="1">
      <alignment horizontal="center" vertical="center" wrapText="1"/>
    </xf>
    <xf numFmtId="3" fontId="18" fillId="2" borderId="5" xfId="2" applyNumberFormat="1" applyFont="1" applyFill="1" applyBorder="1" applyAlignment="1">
      <alignment horizontal="center" vertical="center" wrapText="1"/>
    </xf>
    <xf numFmtId="3" fontId="18" fillId="2" borderId="6" xfId="2" applyNumberFormat="1" applyFont="1" applyFill="1" applyBorder="1" applyAlignment="1">
      <alignment horizontal="center" vertical="center" wrapText="1"/>
    </xf>
    <xf numFmtId="3" fontId="18" fillId="2" borderId="7" xfId="2" applyNumberFormat="1" applyFont="1" applyFill="1" applyBorder="1" applyAlignment="1">
      <alignment horizontal="center" vertical="center" wrapText="1"/>
    </xf>
    <xf numFmtId="3" fontId="9" fillId="0" borderId="5" xfId="2" applyNumberFormat="1" applyBorder="1" applyAlignment="1">
      <alignment horizontal="center" vertical="center"/>
    </xf>
    <xf numFmtId="3" fontId="9" fillId="0" borderId="6" xfId="2" applyNumberFormat="1" applyBorder="1" applyAlignment="1">
      <alignment horizontal="center" vertical="center"/>
    </xf>
    <xf numFmtId="3" fontId="9" fillId="0" borderId="7" xfId="2" applyNumberForma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2" fillId="12" borderId="4" xfId="2" applyFont="1" applyFill="1" applyBorder="1" applyAlignment="1">
      <alignment horizontal="center" vertical="center"/>
    </xf>
    <xf numFmtId="0" fontId="15" fillId="13" borderId="4" xfId="2" applyFont="1" applyFill="1" applyBorder="1" applyAlignment="1">
      <alignment horizontal="center" vertical="center" wrapText="1"/>
    </xf>
    <xf numFmtId="3" fontId="18" fillId="5" borderId="4" xfId="0" applyNumberFormat="1" applyFont="1" applyFill="1" applyBorder="1" applyAlignment="1">
      <alignment horizontal="center" vertical="center"/>
    </xf>
    <xf numFmtId="0" fontId="9" fillId="0" borderId="4" xfId="2" applyBorder="1" applyAlignment="1">
      <alignment horizontal="center" vertical="center"/>
    </xf>
    <xf numFmtId="0" fontId="9" fillId="0" borderId="5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10" fontId="18" fillId="0" borderId="28" xfId="0" applyNumberFormat="1" applyFont="1" applyBorder="1" applyAlignment="1">
      <alignment horizontal="left" vertical="center"/>
    </xf>
    <xf numFmtId="10" fontId="18" fillId="0" borderId="33" xfId="0" applyNumberFormat="1" applyFont="1" applyBorder="1" applyAlignment="1">
      <alignment horizontal="left" vertical="center"/>
    </xf>
    <xf numFmtId="0" fontId="23" fillId="0" borderId="0" xfId="2" applyFont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/>
    </xf>
    <xf numFmtId="164" fontId="15" fillId="18" borderId="4" xfId="2" applyNumberFormat="1" applyFont="1" applyFill="1" applyBorder="1" applyAlignment="1">
      <alignment horizontal="center" vertical="center"/>
    </xf>
    <xf numFmtId="164" fontId="15" fillId="8" borderId="31" xfId="2" applyNumberFormat="1" applyFont="1" applyFill="1" applyBorder="1" applyAlignment="1">
      <alignment horizontal="center" vertical="center" wrapText="1"/>
    </xf>
    <xf numFmtId="164" fontId="15" fillId="8" borderId="32" xfId="2" applyNumberFormat="1" applyFont="1" applyFill="1" applyBorder="1" applyAlignment="1">
      <alignment horizontal="center" vertical="center" wrapText="1"/>
    </xf>
    <xf numFmtId="3" fontId="14" fillId="4" borderId="37" xfId="1" applyNumberFormat="1" applyFont="1" applyFill="1" applyBorder="1" applyAlignment="1">
      <alignment horizontal="center" vertical="center"/>
    </xf>
    <xf numFmtId="3" fontId="14" fillId="4" borderId="40" xfId="1" applyNumberFormat="1" applyFont="1" applyFill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3" fontId="18" fillId="0" borderId="3" xfId="1" applyNumberFormat="1" applyFont="1" applyBorder="1" applyAlignment="1">
      <alignment horizontal="center" vertical="center"/>
    </xf>
    <xf numFmtId="3" fontId="14" fillId="4" borderId="1" xfId="1" applyNumberFormat="1" applyFont="1" applyFill="1" applyBorder="1" applyAlignment="1">
      <alignment horizontal="center" vertical="center"/>
    </xf>
    <xf numFmtId="3" fontId="14" fillId="4" borderId="3" xfId="1" applyNumberFormat="1" applyFont="1" applyFill="1" applyBorder="1" applyAlignment="1">
      <alignment horizontal="center" vertical="center"/>
    </xf>
    <xf numFmtId="3" fontId="15" fillId="4" borderId="37" xfId="1" applyNumberFormat="1" applyFont="1" applyFill="1" applyBorder="1" applyAlignment="1">
      <alignment horizontal="center" vertical="center"/>
    </xf>
    <xf numFmtId="3" fontId="15" fillId="4" borderId="40" xfId="1" applyNumberFormat="1" applyFont="1" applyFill="1" applyBorder="1" applyAlignment="1">
      <alignment horizontal="center" vertical="center"/>
    </xf>
    <xf numFmtId="3" fontId="17" fillId="0" borderId="1" xfId="1" applyNumberFormat="1" applyFont="1" applyBorder="1" applyAlignment="1">
      <alignment horizontal="center" vertical="center"/>
    </xf>
    <xf numFmtId="3" fontId="17" fillId="0" borderId="3" xfId="1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3" fontId="3" fillId="0" borderId="33" xfId="0" applyNumberFormat="1" applyFont="1" applyBorder="1"/>
    <xf numFmtId="3" fontId="17" fillId="0" borderId="31" xfId="1" applyNumberFormat="1" applyFont="1" applyBorder="1" applyAlignment="1">
      <alignment horizontal="center" vertical="center"/>
    </xf>
    <xf numFmtId="3" fontId="17" fillId="0" borderId="35" xfId="1" applyNumberFormat="1" applyFont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center" vertical="center"/>
    </xf>
    <xf numFmtId="3" fontId="18" fillId="5" borderId="3" xfId="0" applyNumberFormat="1" applyFont="1" applyFill="1" applyBorder="1" applyAlignment="1">
      <alignment horizontal="center" vertical="center"/>
    </xf>
    <xf numFmtId="3" fontId="17" fillId="0" borderId="28" xfId="1" applyNumberFormat="1" applyFont="1" applyBorder="1" applyAlignment="1">
      <alignment horizontal="center" vertical="center"/>
    </xf>
    <xf numFmtId="3" fontId="17" fillId="0" borderId="42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3" fontId="18" fillId="0" borderId="42" xfId="1" applyNumberFormat="1" applyFont="1" applyBorder="1" applyAlignment="1">
      <alignment horizontal="center" vertical="center"/>
    </xf>
    <xf numFmtId="3" fontId="17" fillId="0" borderId="24" xfId="1" applyNumberFormat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7" fillId="0" borderId="15" xfId="1" applyNumberFormat="1" applyFont="1" applyBorder="1" applyAlignment="1">
      <alignment horizontal="center" vertical="center"/>
    </xf>
    <xf numFmtId="3" fontId="18" fillId="0" borderId="36" xfId="1" applyNumberFormat="1" applyFont="1" applyBorder="1" applyAlignment="1">
      <alignment horizontal="center" vertical="center"/>
    </xf>
    <xf numFmtId="3" fontId="18" fillId="0" borderId="32" xfId="1" applyNumberFormat="1" applyFont="1" applyBorder="1" applyAlignment="1">
      <alignment horizontal="center" vertical="center"/>
    </xf>
    <xf numFmtId="3" fontId="17" fillId="0" borderId="36" xfId="1" applyNumberFormat="1" applyFont="1" applyBorder="1" applyAlignment="1">
      <alignment horizontal="center" vertical="center"/>
    </xf>
    <xf numFmtId="3" fontId="17" fillId="0" borderId="32" xfId="1" applyNumberFormat="1" applyFont="1" applyBorder="1" applyAlignment="1">
      <alignment horizontal="center" vertical="center"/>
    </xf>
    <xf numFmtId="3" fontId="17" fillId="0" borderId="41" xfId="1" applyNumberFormat="1" applyFont="1" applyBorder="1" applyAlignment="1">
      <alignment horizontal="center" vertical="center"/>
    </xf>
    <xf numFmtId="164" fontId="15" fillId="28" borderId="1" xfId="1" applyNumberFormat="1" applyFont="1" applyFill="1" applyBorder="1" applyAlignment="1">
      <alignment horizontal="center" vertical="center"/>
    </xf>
    <xf numFmtId="164" fontId="15" fillId="28" borderId="3" xfId="1" applyNumberFormat="1" applyFont="1" applyFill="1" applyBorder="1" applyAlignment="1">
      <alignment horizontal="center" vertical="center"/>
    </xf>
    <xf numFmtId="164" fontId="14" fillId="28" borderId="1" xfId="1" applyNumberFormat="1" applyFont="1" applyFill="1" applyBorder="1" applyAlignment="1">
      <alignment horizontal="center" vertical="center"/>
    </xf>
    <xf numFmtId="164" fontId="14" fillId="28" borderId="3" xfId="1" applyNumberFormat="1" applyFont="1" applyFill="1" applyBorder="1" applyAlignment="1">
      <alignment horizontal="center" vertical="center"/>
    </xf>
    <xf numFmtId="164" fontId="14" fillId="28" borderId="10" xfId="1" applyNumberFormat="1" applyFont="1" applyFill="1" applyBorder="1" applyAlignment="1">
      <alignment horizontal="center" vertical="center"/>
    </xf>
    <xf numFmtId="164" fontId="14" fillId="28" borderId="11" xfId="1" applyNumberFormat="1" applyFont="1" applyFill="1" applyBorder="1" applyAlignment="1">
      <alignment horizontal="center" vertical="center"/>
    </xf>
    <xf numFmtId="10" fontId="15" fillId="4" borderId="1" xfId="1" applyNumberFormat="1" applyFont="1" applyFill="1" applyBorder="1" applyAlignment="1">
      <alignment horizontal="center" vertical="center" wrapText="1"/>
    </xf>
    <xf numFmtId="10" fontId="15" fillId="4" borderId="3" xfId="1" applyNumberFormat="1" applyFont="1" applyFill="1" applyBorder="1" applyAlignment="1">
      <alignment horizontal="center" vertical="center" wrapText="1"/>
    </xf>
    <xf numFmtId="3" fontId="15" fillId="28" borderId="1" xfId="1" applyNumberFormat="1" applyFont="1" applyFill="1" applyBorder="1" applyAlignment="1">
      <alignment horizontal="left" vertical="center"/>
    </xf>
    <xf numFmtId="3" fontId="15" fillId="28" borderId="2" xfId="1" applyNumberFormat="1" applyFont="1" applyFill="1" applyBorder="1" applyAlignment="1">
      <alignment horizontal="left" vertical="center"/>
    </xf>
    <xf numFmtId="3" fontId="15" fillId="28" borderId="3" xfId="1" applyNumberFormat="1" applyFont="1" applyFill="1" applyBorder="1" applyAlignment="1">
      <alignment horizontal="left" vertical="center"/>
    </xf>
    <xf numFmtId="0" fontId="15" fillId="4" borderId="4" xfId="1" applyFont="1" applyFill="1" applyBorder="1" applyAlignment="1">
      <alignment horizontal="left" vertical="center" wrapText="1"/>
    </xf>
    <xf numFmtId="10" fontId="18" fillId="0" borderId="1" xfId="1" applyNumberFormat="1" applyFont="1" applyBorder="1" applyAlignment="1">
      <alignment horizontal="center" vertical="center"/>
    </xf>
    <xf numFmtId="10" fontId="18" fillId="0" borderId="3" xfId="1" applyNumberFormat="1" applyFont="1" applyBorder="1" applyAlignment="1">
      <alignment horizontal="center" vertical="center"/>
    </xf>
    <xf numFmtId="10" fontId="18" fillId="0" borderId="28" xfId="0" applyNumberFormat="1" applyFont="1" applyBorder="1" applyAlignment="1">
      <alignment horizontal="center" vertical="center"/>
    </xf>
    <xf numFmtId="10" fontId="3" fillId="0" borderId="33" xfId="0" applyNumberFormat="1" applyFont="1" applyBorder="1"/>
    <xf numFmtId="3" fontId="14" fillId="28" borderId="2" xfId="1" applyNumberFormat="1" applyFont="1" applyFill="1" applyBorder="1" applyAlignment="1">
      <alignment horizontal="left" vertical="center"/>
    </xf>
    <xf numFmtId="3" fontId="14" fillId="28" borderId="3" xfId="1" applyNumberFormat="1" applyFont="1" applyFill="1" applyBorder="1" applyAlignment="1">
      <alignment horizontal="left" vertical="center"/>
    </xf>
    <xf numFmtId="10" fontId="17" fillId="0" borderId="1" xfId="1" applyNumberFormat="1" applyFont="1" applyBorder="1" applyAlignment="1">
      <alignment horizontal="center" vertical="center"/>
    </xf>
    <xf numFmtId="10" fontId="17" fillId="0" borderId="3" xfId="1" applyNumberFormat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vertical="center"/>
    </xf>
    <xf numFmtId="4" fontId="18" fillId="0" borderId="3" xfId="1" applyNumberFormat="1" applyFont="1" applyBorder="1" applyAlignment="1">
      <alignment horizontal="center" vertical="center"/>
    </xf>
    <xf numFmtId="10" fontId="18" fillId="0" borderId="34" xfId="1" applyNumberFormat="1" applyFont="1" applyBorder="1" applyAlignment="1">
      <alignment horizontal="center" vertical="center" wrapText="1"/>
    </xf>
    <xf numFmtId="10" fontId="18" fillId="0" borderId="3" xfId="1" applyNumberFormat="1" applyFont="1" applyBorder="1" applyAlignment="1">
      <alignment horizontal="center" vertical="center" wrapText="1"/>
    </xf>
    <xf numFmtId="4" fontId="18" fillId="0" borderId="39" xfId="1" applyNumberFormat="1" applyFont="1" applyBorder="1" applyAlignment="1">
      <alignment horizontal="center" vertical="center"/>
    </xf>
    <xf numFmtId="4" fontId="18" fillId="0" borderId="40" xfId="1" applyNumberFormat="1" applyFont="1" applyBorder="1" applyAlignment="1">
      <alignment horizontal="center" vertical="center"/>
    </xf>
    <xf numFmtId="4" fontId="17" fillId="0" borderId="1" xfId="1" applyNumberFormat="1" applyFont="1" applyBorder="1" applyAlignment="1">
      <alignment horizontal="center" vertical="center"/>
    </xf>
    <xf numFmtId="4" fontId="17" fillId="0" borderId="3" xfId="1" applyNumberFormat="1" applyFont="1" applyBorder="1" applyAlignment="1">
      <alignment horizontal="center" vertical="center"/>
    </xf>
    <xf numFmtId="4" fontId="18" fillId="0" borderId="28" xfId="0" applyNumberFormat="1" applyFont="1" applyBorder="1" applyAlignment="1">
      <alignment horizontal="center" vertical="center"/>
    </xf>
    <xf numFmtId="4" fontId="3" fillId="0" borderId="33" xfId="0" applyNumberFormat="1" applyFont="1" applyBorder="1"/>
    <xf numFmtId="4" fontId="18" fillId="0" borderId="36" xfId="1" applyNumberFormat="1" applyFont="1" applyBorder="1" applyAlignment="1">
      <alignment horizontal="center" vertical="center"/>
    </xf>
    <xf numFmtId="4" fontId="18" fillId="0" borderId="32" xfId="1" applyNumberFormat="1" applyFont="1" applyBorder="1" applyAlignment="1">
      <alignment horizontal="center" vertical="center"/>
    </xf>
    <xf numFmtId="4" fontId="17" fillId="0" borderId="37" xfId="1" applyNumberFormat="1" applyFont="1" applyBorder="1" applyAlignment="1">
      <alignment horizontal="center" vertical="center"/>
    </xf>
    <xf numFmtId="4" fontId="17" fillId="0" borderId="38" xfId="1" applyNumberFormat="1" applyFont="1" applyBorder="1" applyAlignment="1">
      <alignment horizontal="center" vertical="center"/>
    </xf>
    <xf numFmtId="4" fontId="17" fillId="0" borderId="39" xfId="1" applyNumberFormat="1" applyFont="1" applyBorder="1" applyAlignment="1">
      <alignment horizontal="center" vertical="center"/>
    </xf>
    <xf numFmtId="4" fontId="17" fillId="0" borderId="40" xfId="1" applyNumberFormat="1" applyFont="1" applyBorder="1" applyAlignment="1">
      <alignment horizontal="center" vertical="center"/>
    </xf>
    <xf numFmtId="4" fontId="17" fillId="0" borderId="31" xfId="1" applyNumberFormat="1" applyFont="1" applyBorder="1" applyAlignment="1">
      <alignment horizontal="center" vertical="center"/>
    </xf>
    <xf numFmtId="4" fontId="17" fillId="0" borderId="35" xfId="1" applyNumberFormat="1" applyFont="1" applyBorder="1" applyAlignment="1">
      <alignment horizontal="center" vertical="center"/>
    </xf>
    <xf numFmtId="4" fontId="17" fillId="0" borderId="36" xfId="1" applyNumberFormat="1" applyFont="1" applyBorder="1" applyAlignment="1">
      <alignment horizontal="center" vertical="center"/>
    </xf>
    <xf numFmtId="4" fontId="17" fillId="0" borderId="32" xfId="1" applyNumberFormat="1" applyFont="1" applyBorder="1" applyAlignment="1">
      <alignment horizontal="center" vertical="center"/>
    </xf>
    <xf numFmtId="3" fontId="14" fillId="28" borderId="1" xfId="1" applyNumberFormat="1" applyFont="1" applyFill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3" fillId="0" borderId="33" xfId="0" applyFont="1" applyBorder="1"/>
    <xf numFmtId="4" fontId="15" fillId="4" borderId="1" xfId="1" applyNumberFormat="1" applyFont="1" applyFill="1" applyBorder="1" applyAlignment="1">
      <alignment horizontal="center" vertical="center"/>
    </xf>
    <xf numFmtId="4" fontId="15" fillId="4" borderId="3" xfId="1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5" fillId="4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/>
    <xf numFmtId="4" fontId="18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/>
    <xf numFmtId="10" fontId="15" fillId="4" borderId="1" xfId="1" applyNumberFormat="1" applyFont="1" applyFill="1" applyBorder="1" applyAlignment="1">
      <alignment horizontal="center" vertical="center"/>
    </xf>
    <xf numFmtId="10" fontId="15" fillId="4" borderId="3" xfId="1" applyNumberFormat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10" fontId="17" fillId="0" borderId="34" xfId="1" applyNumberFormat="1" applyFont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5" fillId="9" borderId="4" xfId="3" applyFont="1" applyFill="1" applyBorder="1" applyAlignment="1">
      <alignment horizontal="center" vertical="center"/>
    </xf>
  </cellXfs>
  <cellStyles count="6">
    <cellStyle name="Normal" xfId="0" builtinId="0"/>
    <cellStyle name="Normal 2" xfId="1" xr:uid="{42D30E37-1D2B-41CA-AA68-0910A4972B8C}"/>
    <cellStyle name="Normal 5 2" xfId="2" xr:uid="{60E77124-7324-4583-9597-3BD7B6473EC7}"/>
    <cellStyle name="Normal 6 2" xfId="3" xr:uid="{E2E3B384-968B-4787-A568-9842B5A2141C}"/>
    <cellStyle name="Porcentagem" xfId="4" builtinId="5"/>
    <cellStyle name="Porcentagem 2" xfId="5" xr:uid="{0F6BC112-76AB-49A4-B7A2-E137B1E59DCC}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95250</xdr:colOff>
      <xdr:row>0</xdr:row>
      <xdr:rowOff>95250</xdr:rowOff>
    </xdr:from>
    <xdr:to>
      <xdr:col>59</xdr:col>
      <xdr:colOff>1762125</xdr:colOff>
      <xdr:row>0</xdr:row>
      <xdr:rowOff>590550</xdr:rowOff>
    </xdr:to>
    <xdr:pic>
      <xdr:nvPicPr>
        <xdr:cNvPr id="1027" name="Imagem 1" descr="Uma imagem contendo objeto, relógio&#10;&#10;Descrição gerada automaticamente">
          <a:extLst>
            <a:ext uri="{FF2B5EF4-FFF2-40B4-BE49-F238E27FC236}">
              <a16:creationId xmlns:a16="http://schemas.microsoft.com/office/drawing/2014/main" id="{C8CA2780-13C6-9B6C-48D5-6E0F9451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2466975</xdr:colOff>
      <xdr:row>0</xdr:row>
      <xdr:rowOff>85725</xdr:rowOff>
    </xdr:from>
    <xdr:to>
      <xdr:col>75</xdr:col>
      <xdr:colOff>800100</xdr:colOff>
      <xdr:row>0</xdr:row>
      <xdr:rowOff>619125</xdr:rowOff>
    </xdr:to>
    <xdr:pic>
      <xdr:nvPicPr>
        <xdr:cNvPr id="1028" name="Imagem 2">
          <a:extLst>
            <a:ext uri="{FF2B5EF4-FFF2-40B4-BE49-F238E27FC236}">
              <a16:creationId xmlns:a16="http://schemas.microsoft.com/office/drawing/2014/main" id="{08FA0E40-10D5-30E3-9BD9-9D2F1171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85725"/>
          <a:ext cx="3600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95250</xdr:colOff>
      <xdr:row>0</xdr:row>
      <xdr:rowOff>95250</xdr:rowOff>
    </xdr:from>
    <xdr:to>
      <xdr:col>59</xdr:col>
      <xdr:colOff>1762125</xdr:colOff>
      <xdr:row>0</xdr:row>
      <xdr:rowOff>590550</xdr:rowOff>
    </xdr:to>
    <xdr:pic>
      <xdr:nvPicPr>
        <xdr:cNvPr id="2051" name="Imagem 1" descr="Uma imagem contendo objeto, relógio&#10;&#10;Descrição gerada automaticamente">
          <a:extLst>
            <a:ext uri="{FF2B5EF4-FFF2-40B4-BE49-F238E27FC236}">
              <a16:creationId xmlns:a16="http://schemas.microsoft.com/office/drawing/2014/main" id="{CC0EBFE3-B72C-9925-E956-4B9A5BC0D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71</xdr:col>
      <xdr:colOff>581025</xdr:colOff>
      <xdr:row>0</xdr:row>
      <xdr:rowOff>57150</xdr:rowOff>
    </xdr:from>
    <xdr:to>
      <xdr:col>75</xdr:col>
      <xdr:colOff>790575</xdr:colOff>
      <xdr:row>0</xdr:row>
      <xdr:rowOff>590550</xdr:rowOff>
    </xdr:to>
    <xdr:pic>
      <xdr:nvPicPr>
        <xdr:cNvPr id="2052" name="Imagem 2">
          <a:extLst>
            <a:ext uri="{FF2B5EF4-FFF2-40B4-BE49-F238E27FC236}">
              <a16:creationId xmlns:a16="http://schemas.microsoft.com/office/drawing/2014/main" id="{CFFDC3AE-91E9-B5B0-285E-C876085E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57150"/>
          <a:ext cx="3600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133350</xdr:colOff>
      <xdr:row>0</xdr:row>
      <xdr:rowOff>152400</xdr:rowOff>
    </xdr:from>
    <xdr:to>
      <xdr:col>53</xdr:col>
      <xdr:colOff>1800225</xdr:colOff>
      <xdr:row>0</xdr:row>
      <xdr:rowOff>638175</xdr:rowOff>
    </xdr:to>
    <xdr:pic>
      <xdr:nvPicPr>
        <xdr:cNvPr id="3075" name="Imagem 3" descr="Uma imagem contendo objeto, relógio&#10;&#10;Descrição gerada automaticamente">
          <a:extLst>
            <a:ext uri="{FF2B5EF4-FFF2-40B4-BE49-F238E27FC236}">
              <a16:creationId xmlns:a16="http://schemas.microsoft.com/office/drawing/2014/main" id="{FDA7E0A6-95DC-DF96-F129-1722FE97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666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2419350</xdr:colOff>
      <xdr:row>0</xdr:row>
      <xdr:rowOff>152400</xdr:rowOff>
    </xdr:from>
    <xdr:to>
      <xdr:col>67</xdr:col>
      <xdr:colOff>1209675</xdr:colOff>
      <xdr:row>0</xdr:row>
      <xdr:rowOff>685800</xdr:rowOff>
    </xdr:to>
    <xdr:pic>
      <xdr:nvPicPr>
        <xdr:cNvPr id="3076" name="Imagem 2">
          <a:extLst>
            <a:ext uri="{FF2B5EF4-FFF2-40B4-BE49-F238E27FC236}">
              <a16:creationId xmlns:a16="http://schemas.microsoft.com/office/drawing/2014/main" id="{2105B214-D428-2DDC-4F47-FC14C322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52400"/>
          <a:ext cx="36671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57150</xdr:rowOff>
    </xdr:from>
    <xdr:to>
      <xdr:col>0</xdr:col>
      <xdr:colOff>1952625</xdr:colOff>
      <xdr:row>3</xdr:row>
      <xdr:rowOff>38100</xdr:rowOff>
    </xdr:to>
    <xdr:pic>
      <xdr:nvPicPr>
        <xdr:cNvPr id="4099" name="Imagem 3" descr="Uma imagem contendo objeto, relógio&#10;&#10;Descrição gerada automaticamente">
          <a:extLst>
            <a:ext uri="{FF2B5EF4-FFF2-40B4-BE49-F238E27FC236}">
              <a16:creationId xmlns:a16="http://schemas.microsoft.com/office/drawing/2014/main" id="{617C9E18-36DC-0D80-9D8D-00FC69E01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1666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2333625</xdr:colOff>
      <xdr:row>0</xdr:row>
      <xdr:rowOff>57150</xdr:rowOff>
    </xdr:from>
    <xdr:to>
      <xdr:col>66</xdr:col>
      <xdr:colOff>895350</xdr:colOff>
      <xdr:row>3</xdr:row>
      <xdr:rowOff>104775</xdr:rowOff>
    </xdr:to>
    <xdr:pic>
      <xdr:nvPicPr>
        <xdr:cNvPr id="4100" name="Imagem 2">
          <a:extLst>
            <a:ext uri="{FF2B5EF4-FFF2-40B4-BE49-F238E27FC236}">
              <a16:creationId xmlns:a16="http://schemas.microsoft.com/office/drawing/2014/main" id="{BCE80020-9D7F-9D72-99FE-2EABDF61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3600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9A27-44BC-4A58-BBDC-92E9D1B9A8B3}">
  <sheetPr>
    <tabColor theme="9" tint="0.59999389629810485"/>
  </sheetPr>
  <dimension ref="A1:BZ117"/>
  <sheetViews>
    <sheetView showGridLines="0" view="pageBreakPreview" topLeftCell="BH102" zoomScaleNormal="100" zoomScaleSheetLayoutView="100" workbookViewId="0">
      <selection activeCell="A2" sqref="A2:BZ117"/>
    </sheetView>
  </sheetViews>
  <sheetFormatPr defaultColWidth="8.7109375" defaultRowHeight="15" x14ac:dyDescent="0.25"/>
  <cols>
    <col min="1" max="1" width="49.5703125" style="139" hidden="1" customWidth="1"/>
    <col min="2" max="27" width="21.7109375" style="140" hidden="1" customWidth="1"/>
    <col min="28" max="34" width="15.7109375" style="140" hidden="1" customWidth="1"/>
    <col min="35" max="35" width="13.85546875" style="140" hidden="1" customWidth="1"/>
    <col min="36" max="36" width="15.7109375" style="141" hidden="1" customWidth="1"/>
    <col min="37" max="37" width="21.140625" style="140" hidden="1" customWidth="1"/>
    <col min="38" max="38" width="20.7109375" style="141" hidden="1" customWidth="1"/>
    <col min="39" max="39" width="13.85546875" style="140" hidden="1" customWidth="1"/>
    <col min="40" max="42" width="15.7109375" style="140" hidden="1" customWidth="1"/>
    <col min="43" max="44" width="20.7109375" style="140" hidden="1" customWidth="1"/>
    <col min="45" max="45" width="20.7109375" style="5" hidden="1" customWidth="1"/>
    <col min="46" max="46" width="12.7109375" style="5" hidden="1" customWidth="1"/>
    <col min="47" max="50" width="14.85546875" style="5" hidden="1" customWidth="1"/>
    <col min="51" max="52" width="20.7109375" style="5" hidden="1" customWidth="1"/>
    <col min="53" max="53" width="15.42578125" style="5" hidden="1" customWidth="1"/>
    <col min="54" max="54" width="16.42578125" style="5" hidden="1" customWidth="1"/>
    <col min="55" max="55" width="13.42578125" style="5" hidden="1" customWidth="1"/>
    <col min="56" max="56" width="14.85546875" style="5" hidden="1" customWidth="1"/>
    <col min="57" max="57" width="20.28515625" style="5" hidden="1" customWidth="1"/>
    <col min="58" max="58" width="15.140625" style="5" hidden="1" customWidth="1"/>
    <col min="59" max="59" width="13.5703125" style="5" hidden="1" customWidth="1"/>
    <col min="60" max="60" width="60.7109375" style="142" customWidth="1"/>
    <col min="61" max="63" width="20.7109375" style="5" hidden="1" customWidth="1"/>
    <col min="64" max="64" width="18.28515625" style="5" customWidth="1"/>
    <col min="65" max="75" width="18.28515625" style="5" hidden="1" customWidth="1"/>
    <col min="76" max="76" width="18.28515625" style="5" customWidth="1"/>
    <col min="77" max="78" width="20.7109375" style="5" hidden="1" customWidth="1"/>
    <col min="79" max="79" width="8.7109375" style="5" customWidth="1"/>
    <col min="80" max="16384" width="8.7109375" style="5"/>
  </cols>
  <sheetData>
    <row r="1" spans="1:78" s="3" customFormat="1" ht="53.25" customHeight="1" x14ac:dyDescent="0.25">
      <c r="A1" s="1">
        <f>COLUMN()</f>
        <v>1</v>
      </c>
      <c r="B1" s="1">
        <v>2</v>
      </c>
      <c r="C1" s="1">
        <f>COLUMN()</f>
        <v>3</v>
      </c>
      <c r="D1" s="1">
        <f>COLUMN()</f>
        <v>4</v>
      </c>
      <c r="E1" s="1">
        <f>COLUMN()</f>
        <v>5</v>
      </c>
      <c r="F1" s="1">
        <f>COLUMN()</f>
        <v>6</v>
      </c>
      <c r="G1" s="1">
        <f>COLUMN()</f>
        <v>7</v>
      </c>
      <c r="H1" s="1">
        <f>COLUMN()</f>
        <v>8</v>
      </c>
      <c r="I1" s="1">
        <f>COLUMN()</f>
        <v>9</v>
      </c>
      <c r="J1" s="1">
        <f>COLUMN()</f>
        <v>10</v>
      </c>
      <c r="K1" s="1">
        <f>COLUMN()</f>
        <v>11</v>
      </c>
      <c r="L1" s="1">
        <f>COLUMN()</f>
        <v>12</v>
      </c>
      <c r="M1" s="1">
        <f>COLUMN()</f>
        <v>13</v>
      </c>
      <c r="N1" s="1">
        <f>COLUMN()</f>
        <v>14</v>
      </c>
      <c r="O1" s="1">
        <v>26</v>
      </c>
      <c r="P1" s="1">
        <f>COLUMN()</f>
        <v>16</v>
      </c>
      <c r="Q1" s="1">
        <f>COLUMN()</f>
        <v>17</v>
      </c>
      <c r="R1" s="1">
        <f>COLUMN()</f>
        <v>18</v>
      </c>
      <c r="S1" s="1">
        <f>COLUMN()</f>
        <v>19</v>
      </c>
      <c r="T1" s="1">
        <f>COLUMN()</f>
        <v>20</v>
      </c>
      <c r="U1" s="1">
        <f>COLUMN()</f>
        <v>21</v>
      </c>
      <c r="V1" s="1">
        <f>COLUMN()</f>
        <v>22</v>
      </c>
      <c r="W1" s="1">
        <f>COLUMN()</f>
        <v>23</v>
      </c>
      <c r="X1" s="1">
        <f>COLUMN()</f>
        <v>24</v>
      </c>
      <c r="Y1" s="1">
        <f>COLUMN()</f>
        <v>25</v>
      </c>
      <c r="Z1" s="1">
        <f>COLUMN()</f>
        <v>26</v>
      </c>
      <c r="AA1" s="1">
        <f>COLUMN()</f>
        <v>27</v>
      </c>
      <c r="AB1" s="1">
        <v>50</v>
      </c>
      <c r="AC1" s="1">
        <f>COLUMN()</f>
        <v>29</v>
      </c>
      <c r="AD1" s="1">
        <f>COLUMN()</f>
        <v>30</v>
      </c>
      <c r="AE1" s="1">
        <f>COLUMN()</f>
        <v>31</v>
      </c>
      <c r="AF1" s="1">
        <f>COLUMN()</f>
        <v>32</v>
      </c>
      <c r="AG1" s="1">
        <f>COLUMN()</f>
        <v>33</v>
      </c>
      <c r="AH1" s="1">
        <f>COLUMN()</f>
        <v>34</v>
      </c>
      <c r="AI1" s="1">
        <f>COLUMN()</f>
        <v>35</v>
      </c>
      <c r="AJ1" s="1">
        <v>64</v>
      </c>
      <c r="AK1" s="1">
        <f>COLUMN()</f>
        <v>37</v>
      </c>
      <c r="AL1" s="1">
        <v>64</v>
      </c>
      <c r="AM1" s="1">
        <f>COLUMN()</f>
        <v>39</v>
      </c>
      <c r="AN1" s="2"/>
      <c r="AO1" s="2"/>
      <c r="AP1" s="2"/>
      <c r="AQ1" s="2"/>
      <c r="AR1" s="2"/>
      <c r="BH1" s="4"/>
    </row>
    <row r="2" spans="1:78" x14ac:dyDescent="0.25">
      <c r="A2" s="457" t="s">
        <v>0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  <c r="BQ2" s="458"/>
      <c r="BR2" s="458"/>
      <c r="BS2" s="458"/>
      <c r="BT2" s="458"/>
      <c r="BU2" s="458"/>
      <c r="BV2" s="458"/>
      <c r="BW2" s="458"/>
      <c r="BX2" s="458"/>
      <c r="BY2" s="458"/>
      <c r="BZ2" s="459"/>
    </row>
    <row r="3" spans="1:78" x14ac:dyDescent="0.25">
      <c r="A3" s="6" t="s">
        <v>1</v>
      </c>
      <c r="B3" s="460" t="s">
        <v>2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2"/>
      <c r="AJ3" s="460" t="s">
        <v>3</v>
      </c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  <c r="BC3" s="461"/>
      <c r="BD3" s="461"/>
      <c r="BE3" s="461"/>
      <c r="BF3" s="461"/>
      <c r="BG3" s="461"/>
      <c r="BH3" s="7" t="s">
        <v>4</v>
      </c>
      <c r="BI3" s="461" t="s">
        <v>5</v>
      </c>
      <c r="BJ3" s="461"/>
      <c r="BK3" s="461"/>
      <c r="BL3" s="461"/>
      <c r="BM3" s="461"/>
      <c r="BN3" s="461"/>
      <c r="BO3" s="461"/>
      <c r="BP3" s="461"/>
      <c r="BQ3" s="461"/>
      <c r="BR3" s="461"/>
      <c r="BS3" s="461"/>
      <c r="BT3" s="461"/>
      <c r="BU3" s="461"/>
      <c r="BV3" s="461"/>
      <c r="BW3" s="461"/>
      <c r="BX3" s="461"/>
      <c r="BY3" s="461"/>
      <c r="BZ3" s="462"/>
    </row>
    <row r="4" spans="1:78" customFormat="1" x14ac:dyDescent="0.25"/>
    <row r="5" spans="1:78" s="15" customFormat="1" ht="15" customHeight="1" x14ac:dyDescent="0.25">
      <c r="A5" s="8" t="s">
        <v>6</v>
      </c>
      <c r="B5" s="9" t="s">
        <v>7</v>
      </c>
      <c r="C5" s="9">
        <v>43831</v>
      </c>
      <c r="D5" s="9">
        <v>43862</v>
      </c>
      <c r="E5" s="9">
        <v>43891</v>
      </c>
      <c r="F5" s="9">
        <v>43922</v>
      </c>
      <c r="G5" s="9">
        <v>43952</v>
      </c>
      <c r="H5" s="9">
        <v>43983</v>
      </c>
      <c r="I5" s="9">
        <v>44013</v>
      </c>
      <c r="J5" s="9">
        <v>44044</v>
      </c>
      <c r="K5" s="9">
        <v>44075</v>
      </c>
      <c r="L5" s="9">
        <v>44105</v>
      </c>
      <c r="M5" s="9">
        <v>44136</v>
      </c>
      <c r="N5" s="9">
        <v>44166</v>
      </c>
      <c r="O5" s="9" t="s">
        <v>7</v>
      </c>
      <c r="P5" s="9">
        <v>44197</v>
      </c>
      <c r="Q5" s="9">
        <v>44228</v>
      </c>
      <c r="R5" s="9">
        <v>44256</v>
      </c>
      <c r="S5" s="9">
        <v>44287</v>
      </c>
      <c r="T5" s="9">
        <v>44317</v>
      </c>
      <c r="U5" s="9">
        <v>44348</v>
      </c>
      <c r="V5" s="9">
        <v>44378</v>
      </c>
      <c r="W5" s="9">
        <v>44409</v>
      </c>
      <c r="X5" s="9">
        <v>44440</v>
      </c>
      <c r="Y5" s="9">
        <v>44470</v>
      </c>
      <c r="Z5" s="9">
        <v>44501</v>
      </c>
      <c r="AA5" s="9">
        <v>44531</v>
      </c>
      <c r="AB5" s="9" t="s">
        <v>7</v>
      </c>
      <c r="AC5" s="9">
        <v>44562</v>
      </c>
      <c r="AD5" s="9">
        <v>44593</v>
      </c>
      <c r="AE5" s="9">
        <v>44621</v>
      </c>
      <c r="AF5" s="9">
        <v>44652</v>
      </c>
      <c r="AG5" s="9">
        <v>44682</v>
      </c>
      <c r="AH5" s="10">
        <v>44713</v>
      </c>
      <c r="AI5" s="9" t="s">
        <v>8</v>
      </c>
      <c r="AJ5" s="11" t="s">
        <v>9</v>
      </c>
      <c r="AK5" s="9" t="s">
        <v>10</v>
      </c>
      <c r="AL5" s="11" t="s">
        <v>9</v>
      </c>
      <c r="AM5" s="9">
        <v>44743</v>
      </c>
      <c r="AN5" s="9">
        <v>44774</v>
      </c>
      <c r="AO5" s="9">
        <v>44805</v>
      </c>
      <c r="AP5" s="9">
        <v>44835</v>
      </c>
      <c r="AQ5" s="9">
        <v>44866</v>
      </c>
      <c r="AR5" s="9">
        <v>44896</v>
      </c>
      <c r="AS5" s="11" t="s">
        <v>11</v>
      </c>
      <c r="AT5" s="9" t="e">
        <f ca="1">_xll.FIMMÊS(AR5,0)+1</f>
        <v>#NAME?</v>
      </c>
      <c r="AU5" s="9" t="e">
        <f t="shared" ref="AU5:AZ5" ca="1" si="0">_xll.FIMMÊS(AT5,0)+1</f>
        <v>#NAME?</v>
      </c>
      <c r="AV5" s="9" t="e">
        <f t="shared" ca="1" si="0"/>
        <v>#NAME?</v>
      </c>
      <c r="AW5" s="9" t="e">
        <f t="shared" ca="1" si="0"/>
        <v>#NAME?</v>
      </c>
      <c r="AX5" s="9" t="e">
        <f t="shared" ca="1" si="0"/>
        <v>#NAME?</v>
      </c>
      <c r="AY5" s="9" t="e">
        <f t="shared" ca="1" si="0"/>
        <v>#NAME?</v>
      </c>
      <c r="AZ5" s="9" t="e">
        <f t="shared" ca="1" si="0"/>
        <v>#NAME?</v>
      </c>
      <c r="BA5" s="11" t="s">
        <v>12</v>
      </c>
      <c r="BB5" s="11" t="s">
        <v>13</v>
      </c>
      <c r="BC5" s="9" t="e">
        <f ca="1">_xll.FIMMÊS(AZ5,0)+1</f>
        <v>#NAME?</v>
      </c>
      <c r="BD5" s="9" t="e">
        <f ca="1">_xll.FIMMÊS(BC5,0)+1</f>
        <v>#NAME?</v>
      </c>
      <c r="BE5" s="12" t="s">
        <v>14</v>
      </c>
      <c r="BF5" s="12" t="s">
        <v>15</v>
      </c>
      <c r="BG5" s="13" t="e">
        <f ca="1">_xll.FIMMÊS(BD5,0)+1</f>
        <v>#NAME?</v>
      </c>
      <c r="BH5" s="8" t="s">
        <v>6</v>
      </c>
      <c r="BI5" s="9" t="s">
        <v>7</v>
      </c>
      <c r="BJ5" s="9" t="s">
        <v>16</v>
      </c>
      <c r="BK5" s="14" t="s">
        <v>17</v>
      </c>
      <c r="BL5" s="9" t="s">
        <v>18</v>
      </c>
      <c r="BM5" s="9">
        <v>45200</v>
      </c>
      <c r="BN5" s="9" t="e">
        <f t="shared" ref="BN5:BZ5" ca="1" si="1">_xll.FIMMÊS(BM5,0)+1</f>
        <v>#NAME?</v>
      </c>
      <c r="BO5" s="9" t="e">
        <f t="shared" ca="1" si="1"/>
        <v>#NAME?</v>
      </c>
      <c r="BP5" s="9" t="e">
        <f t="shared" ca="1" si="1"/>
        <v>#NAME?</v>
      </c>
      <c r="BQ5" s="9" t="e">
        <f t="shared" ca="1" si="1"/>
        <v>#NAME?</v>
      </c>
      <c r="BR5" s="9" t="e">
        <f t="shared" ca="1" si="1"/>
        <v>#NAME?</v>
      </c>
      <c r="BS5" s="9" t="e">
        <f t="shared" ca="1" si="1"/>
        <v>#NAME?</v>
      </c>
      <c r="BT5" s="9" t="e">
        <f t="shared" ca="1" si="1"/>
        <v>#NAME?</v>
      </c>
      <c r="BU5" s="9" t="e">
        <f t="shared" ca="1" si="1"/>
        <v>#NAME?</v>
      </c>
      <c r="BV5" s="9" t="e">
        <f t="shared" ca="1" si="1"/>
        <v>#NAME?</v>
      </c>
      <c r="BW5" s="9" t="e">
        <f t="shared" ca="1" si="1"/>
        <v>#NAME?</v>
      </c>
      <c r="BX5" s="9" t="e">
        <f t="shared" ca="1" si="1"/>
        <v>#NAME?</v>
      </c>
      <c r="BY5" s="9" t="e">
        <f t="shared" ca="1" si="1"/>
        <v>#NAME?</v>
      </c>
      <c r="BZ5" s="9" t="e">
        <f t="shared" ca="1" si="1"/>
        <v>#NAME?</v>
      </c>
    </row>
    <row r="6" spans="1:78" s="21" customFormat="1" x14ac:dyDescent="0.25">
      <c r="A6" s="16" t="s">
        <v>19</v>
      </c>
      <c r="B6" s="17">
        <v>311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166</v>
      </c>
      <c r="K6" s="18">
        <v>176</v>
      </c>
      <c r="L6" s="18">
        <v>157</v>
      </c>
      <c r="M6" s="18">
        <v>114</v>
      </c>
      <c r="N6" s="18">
        <v>163</v>
      </c>
      <c r="O6" s="17">
        <v>311</v>
      </c>
      <c r="P6" s="18">
        <v>322</v>
      </c>
      <c r="Q6" s="18">
        <v>239</v>
      </c>
      <c r="R6" s="18">
        <v>171</v>
      </c>
      <c r="S6" s="18">
        <v>179</v>
      </c>
      <c r="T6" s="18">
        <v>190</v>
      </c>
      <c r="U6" s="18">
        <v>180</v>
      </c>
      <c r="V6" s="18">
        <v>189</v>
      </c>
      <c r="W6" s="18">
        <v>269</v>
      </c>
      <c r="X6" s="18">
        <v>272</v>
      </c>
      <c r="Y6" s="18">
        <v>229</v>
      </c>
      <c r="Z6" s="18">
        <v>218</v>
      </c>
      <c r="AA6" s="18">
        <v>265</v>
      </c>
      <c r="AB6" s="17">
        <v>435</v>
      </c>
      <c r="AC6" s="18">
        <v>348</v>
      </c>
      <c r="AD6" s="18">
        <v>155</v>
      </c>
      <c r="AE6" s="18">
        <v>362</v>
      </c>
      <c r="AF6" s="18">
        <v>346</v>
      </c>
      <c r="AG6" s="18">
        <v>361</v>
      </c>
      <c r="AH6" s="18">
        <v>221</v>
      </c>
      <c r="AI6" s="18">
        <v>38</v>
      </c>
      <c r="AJ6" s="19">
        <v>341</v>
      </c>
      <c r="AK6" s="18">
        <v>240</v>
      </c>
      <c r="AL6" s="19">
        <v>341</v>
      </c>
      <c r="AM6" s="18">
        <v>278</v>
      </c>
      <c r="AN6" s="18">
        <v>386</v>
      </c>
      <c r="AO6" s="18">
        <v>365</v>
      </c>
      <c r="AP6" s="18">
        <v>392</v>
      </c>
      <c r="AQ6" s="18">
        <v>351</v>
      </c>
      <c r="AR6" s="18">
        <v>363</v>
      </c>
      <c r="AS6" s="18">
        <f t="shared" ref="AS6:BG6" si="2">AS17</f>
        <v>341</v>
      </c>
      <c r="AT6" s="18">
        <f t="shared" si="2"/>
        <v>392</v>
      </c>
      <c r="AU6" s="18">
        <f t="shared" si="2"/>
        <v>349</v>
      </c>
      <c r="AV6" s="18">
        <f t="shared" si="2"/>
        <v>402</v>
      </c>
      <c r="AW6" s="18">
        <f t="shared" si="2"/>
        <v>344</v>
      </c>
      <c r="AX6" s="18">
        <f t="shared" si="2"/>
        <v>385</v>
      </c>
      <c r="AY6" s="18">
        <f t="shared" si="2"/>
        <v>354</v>
      </c>
      <c r="AZ6" s="18">
        <f t="shared" si="2"/>
        <v>362</v>
      </c>
      <c r="BA6" s="19">
        <f t="shared" si="2"/>
        <v>336</v>
      </c>
      <c r="BB6" s="19">
        <f t="shared" si="2"/>
        <v>93</v>
      </c>
      <c r="BC6" s="18">
        <f t="shared" si="2"/>
        <v>429</v>
      </c>
      <c r="BD6" s="18">
        <f t="shared" si="2"/>
        <v>396</v>
      </c>
      <c r="BE6" s="18">
        <v>165</v>
      </c>
      <c r="BF6" s="18">
        <f>BF17</f>
        <v>185</v>
      </c>
      <c r="BG6" s="18">
        <f t="shared" si="2"/>
        <v>385</v>
      </c>
      <c r="BH6" s="20" t="s">
        <v>19</v>
      </c>
      <c r="BI6" s="18">
        <f>BI17</f>
        <v>341</v>
      </c>
      <c r="BJ6" s="18">
        <v>176</v>
      </c>
      <c r="BK6" s="18">
        <f t="shared" ref="BK6:BZ6" si="3">BK17</f>
        <v>200</v>
      </c>
      <c r="BL6" s="18">
        <f t="shared" si="3"/>
        <v>341</v>
      </c>
      <c r="BM6" s="18">
        <f t="shared" si="3"/>
        <v>385</v>
      </c>
      <c r="BN6" s="18">
        <f t="shared" si="3"/>
        <v>381</v>
      </c>
      <c r="BO6" s="18">
        <f t="shared" si="3"/>
        <v>466</v>
      </c>
      <c r="BP6" s="18">
        <f t="shared" si="3"/>
        <v>436</v>
      </c>
      <c r="BQ6" s="18">
        <f t="shared" si="3"/>
        <v>418</v>
      </c>
      <c r="BR6" s="18">
        <f t="shared" si="3"/>
        <v>443</v>
      </c>
      <c r="BS6" s="18">
        <f t="shared" si="3"/>
        <v>453</v>
      </c>
      <c r="BT6" s="18">
        <f t="shared" si="3"/>
        <v>487</v>
      </c>
      <c r="BU6" s="18">
        <f t="shared" si="3"/>
        <v>469</v>
      </c>
      <c r="BV6" s="18">
        <f t="shared" si="3"/>
        <v>441</v>
      </c>
      <c r="BW6" s="18">
        <f t="shared" si="3"/>
        <v>451</v>
      </c>
      <c r="BX6" s="18">
        <f t="shared" si="3"/>
        <v>482</v>
      </c>
      <c r="BY6" s="18">
        <f t="shared" si="3"/>
        <v>0</v>
      </c>
      <c r="BZ6" s="18">
        <f t="shared" si="3"/>
        <v>0</v>
      </c>
    </row>
    <row r="7" spans="1:78" s="21" customFormat="1" x14ac:dyDescent="0.25">
      <c r="A7" s="22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7"/>
      <c r="AC7" s="18"/>
      <c r="AD7" s="18"/>
      <c r="AE7" s="18"/>
      <c r="AF7" s="18"/>
      <c r="AG7" s="18"/>
      <c r="AH7" s="18"/>
      <c r="AI7" s="18"/>
      <c r="AJ7" s="19"/>
      <c r="AK7" s="18"/>
      <c r="AL7" s="19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  <c r="BB7" s="19"/>
      <c r="BC7" s="18"/>
      <c r="BD7" s="18"/>
      <c r="BE7" s="18"/>
      <c r="BF7" s="18"/>
      <c r="BG7" s="18"/>
      <c r="BH7" s="20" t="s">
        <v>20</v>
      </c>
      <c r="BI7" s="18">
        <f>BI20</f>
        <v>132</v>
      </c>
      <c r="BJ7" s="18">
        <v>68</v>
      </c>
      <c r="BK7" s="18">
        <v>72</v>
      </c>
      <c r="BL7" s="18">
        <f t="shared" ref="BL7:BZ7" si="4">BL20</f>
        <v>132</v>
      </c>
      <c r="BM7" s="18">
        <v>72</v>
      </c>
      <c r="BN7" s="18">
        <f t="shared" si="4"/>
        <v>134</v>
      </c>
      <c r="BO7" s="18">
        <f t="shared" si="4"/>
        <v>153</v>
      </c>
      <c r="BP7" s="18">
        <f t="shared" si="4"/>
        <v>253</v>
      </c>
      <c r="BQ7" s="18">
        <f t="shared" si="4"/>
        <v>142</v>
      </c>
      <c r="BR7" s="18">
        <f t="shared" si="4"/>
        <v>181</v>
      </c>
      <c r="BS7" s="18">
        <f t="shared" si="4"/>
        <v>131</v>
      </c>
      <c r="BT7" s="18">
        <f t="shared" si="4"/>
        <v>129</v>
      </c>
      <c r="BU7" s="18">
        <f t="shared" si="4"/>
        <v>169</v>
      </c>
      <c r="BV7" s="18">
        <f t="shared" si="4"/>
        <v>147</v>
      </c>
      <c r="BW7" s="18">
        <f t="shared" si="4"/>
        <v>149</v>
      </c>
      <c r="BX7" s="18">
        <f t="shared" si="4"/>
        <v>154</v>
      </c>
      <c r="BY7" s="18">
        <f t="shared" si="4"/>
        <v>0</v>
      </c>
      <c r="BZ7" s="18">
        <f t="shared" si="4"/>
        <v>0</v>
      </c>
    </row>
    <row r="8" spans="1:78" s="21" customFormat="1" x14ac:dyDescent="0.25">
      <c r="A8" s="22" t="s">
        <v>21</v>
      </c>
      <c r="B8" s="23">
        <v>1721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386</v>
      </c>
      <c r="M8" s="23">
        <v>687</v>
      </c>
      <c r="N8" s="23">
        <v>2033</v>
      </c>
      <c r="O8" s="17">
        <v>1721</v>
      </c>
      <c r="P8" s="23">
        <v>2725</v>
      </c>
      <c r="Q8" s="23">
        <v>2708</v>
      </c>
      <c r="R8" s="23">
        <v>724</v>
      </c>
      <c r="S8" s="23">
        <v>0</v>
      </c>
      <c r="T8" s="23">
        <v>0</v>
      </c>
      <c r="U8" s="23">
        <v>0</v>
      </c>
      <c r="V8" s="23">
        <v>258</v>
      </c>
      <c r="W8" s="23">
        <v>1439</v>
      </c>
      <c r="X8" s="23">
        <v>1902</v>
      </c>
      <c r="Y8" s="23">
        <v>2057</v>
      </c>
      <c r="Z8" s="23">
        <v>1789</v>
      </c>
      <c r="AA8" s="23">
        <v>1308</v>
      </c>
      <c r="AB8" s="17">
        <v>1721</v>
      </c>
      <c r="AC8" s="23">
        <v>1801</v>
      </c>
      <c r="AD8" s="23">
        <v>321</v>
      </c>
      <c r="AE8" s="23">
        <v>1893</v>
      </c>
      <c r="AF8" s="23">
        <v>2497</v>
      </c>
      <c r="AG8" s="23">
        <v>3131</v>
      </c>
      <c r="AH8" s="23">
        <v>2307</v>
      </c>
      <c r="AI8" s="23">
        <v>687</v>
      </c>
      <c r="AJ8" s="23">
        <v>2000</v>
      </c>
      <c r="AK8" s="23">
        <v>1792</v>
      </c>
      <c r="AL8" s="23">
        <v>2132</v>
      </c>
      <c r="AM8" s="23">
        <v>2603</v>
      </c>
      <c r="AN8" s="23">
        <v>2493</v>
      </c>
      <c r="AO8" s="23">
        <v>2483</v>
      </c>
      <c r="AP8" s="23">
        <v>2485</v>
      </c>
      <c r="AQ8" s="23">
        <v>2963</v>
      </c>
      <c r="AR8" s="24">
        <v>2910</v>
      </c>
      <c r="AS8" s="24">
        <f t="shared" ref="AS8:BG8" si="5">AS42</f>
        <v>2132</v>
      </c>
      <c r="AT8" s="24">
        <f t="shared" si="5"/>
        <v>2491</v>
      </c>
      <c r="AU8" s="24">
        <f t="shared" si="5"/>
        <v>2336</v>
      </c>
      <c r="AV8" s="24">
        <f t="shared" si="5"/>
        <v>1868</v>
      </c>
      <c r="AW8" s="24">
        <f t="shared" si="5"/>
        <v>2441</v>
      </c>
      <c r="AX8" s="24">
        <f t="shared" si="5"/>
        <v>2261</v>
      </c>
      <c r="AY8" s="24">
        <f t="shared" si="5"/>
        <v>2263</v>
      </c>
      <c r="AZ8" s="24">
        <f t="shared" si="5"/>
        <v>2313</v>
      </c>
      <c r="BA8" s="24">
        <f t="shared" si="5"/>
        <v>2077</v>
      </c>
      <c r="BB8" s="24">
        <f t="shared" si="5"/>
        <v>350</v>
      </c>
      <c r="BC8" s="24">
        <f t="shared" si="5"/>
        <v>2427</v>
      </c>
      <c r="BD8" s="24">
        <f t="shared" si="5"/>
        <v>2528</v>
      </c>
      <c r="BE8" s="24">
        <v>1032</v>
      </c>
      <c r="BF8" s="24">
        <f>BF42</f>
        <v>1104</v>
      </c>
      <c r="BG8" s="24">
        <f t="shared" si="5"/>
        <v>2636</v>
      </c>
      <c r="BH8" s="25" t="s">
        <v>21</v>
      </c>
      <c r="BI8" s="24">
        <f>BI42</f>
        <v>2000</v>
      </c>
      <c r="BJ8" s="24">
        <v>1033</v>
      </c>
      <c r="BK8" s="24">
        <f t="shared" ref="BK8:BZ8" si="6">BK42</f>
        <v>1532</v>
      </c>
      <c r="BL8" s="24">
        <f t="shared" si="6"/>
        <v>2000</v>
      </c>
      <c r="BM8" s="24">
        <f t="shared" si="6"/>
        <v>2609</v>
      </c>
      <c r="BN8" s="24">
        <f t="shared" si="6"/>
        <v>2228</v>
      </c>
      <c r="BO8" s="24">
        <f t="shared" si="6"/>
        <v>2443</v>
      </c>
      <c r="BP8" s="24">
        <f t="shared" si="6"/>
        <v>2460</v>
      </c>
      <c r="BQ8" s="24">
        <f t="shared" si="6"/>
        <v>2384</v>
      </c>
      <c r="BR8" s="24">
        <f t="shared" si="6"/>
        <v>2183</v>
      </c>
      <c r="BS8" s="24">
        <f t="shared" si="6"/>
        <v>2322</v>
      </c>
      <c r="BT8" s="24">
        <f t="shared" si="6"/>
        <v>2321</v>
      </c>
      <c r="BU8" s="24">
        <f t="shared" si="6"/>
        <v>2138</v>
      </c>
      <c r="BV8" s="24">
        <f t="shared" si="6"/>
        <v>2581</v>
      </c>
      <c r="BW8" s="24">
        <f t="shared" si="6"/>
        <v>2430</v>
      </c>
      <c r="BX8" s="24">
        <f t="shared" si="6"/>
        <v>2356</v>
      </c>
      <c r="BY8" s="24">
        <f t="shared" si="6"/>
        <v>0</v>
      </c>
      <c r="BZ8" s="24">
        <f t="shared" si="6"/>
        <v>0</v>
      </c>
    </row>
    <row r="9" spans="1:78" s="21" customFormat="1" x14ac:dyDescent="0.25">
      <c r="A9" s="16" t="s">
        <v>22</v>
      </c>
      <c r="B9" s="17">
        <v>100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17">
        <v>100</v>
      </c>
      <c r="P9" s="24">
        <v>257</v>
      </c>
      <c r="Q9" s="24">
        <v>191</v>
      </c>
      <c r="R9" s="24">
        <v>31</v>
      </c>
      <c r="S9" s="24">
        <v>0</v>
      </c>
      <c r="T9" s="24">
        <v>0</v>
      </c>
      <c r="U9" s="24">
        <v>0</v>
      </c>
      <c r="V9" s="24">
        <v>0</v>
      </c>
      <c r="W9" s="24">
        <v>100</v>
      </c>
      <c r="X9" s="24">
        <v>122</v>
      </c>
      <c r="Y9" s="24">
        <v>128</v>
      </c>
      <c r="Z9" s="24">
        <v>112</v>
      </c>
      <c r="AA9" s="24">
        <v>103</v>
      </c>
      <c r="AB9" s="17">
        <v>100</v>
      </c>
      <c r="AC9" s="24">
        <v>180</v>
      </c>
      <c r="AD9" s="24">
        <v>0</v>
      </c>
      <c r="AE9" s="24">
        <v>222</v>
      </c>
      <c r="AF9" s="24">
        <v>171</v>
      </c>
      <c r="AG9" s="24">
        <v>221</v>
      </c>
      <c r="AH9" s="24">
        <v>82</v>
      </c>
      <c r="AI9" s="24">
        <v>0</v>
      </c>
      <c r="AJ9" s="24">
        <v>196</v>
      </c>
      <c r="AK9" s="24">
        <v>146</v>
      </c>
      <c r="AL9" s="24">
        <v>196</v>
      </c>
      <c r="AM9" s="24">
        <v>146</v>
      </c>
      <c r="AN9" s="24">
        <v>247</v>
      </c>
      <c r="AO9" s="24">
        <v>217</v>
      </c>
      <c r="AP9" s="24">
        <v>206</v>
      </c>
      <c r="AQ9" s="24">
        <v>196</v>
      </c>
      <c r="AR9" s="24">
        <v>228</v>
      </c>
      <c r="AS9" s="24">
        <f t="shared" ref="AS9:BG9" si="7">AS28</f>
        <v>196</v>
      </c>
      <c r="AT9" s="24">
        <f t="shared" si="7"/>
        <v>255</v>
      </c>
      <c r="AU9" s="24">
        <f t="shared" si="7"/>
        <v>210</v>
      </c>
      <c r="AV9" s="24">
        <f t="shared" si="7"/>
        <v>219</v>
      </c>
      <c r="AW9" s="24">
        <f t="shared" si="7"/>
        <v>197</v>
      </c>
      <c r="AX9" s="24">
        <f t="shared" si="7"/>
        <v>211</v>
      </c>
      <c r="AY9" s="24">
        <f t="shared" si="7"/>
        <v>201</v>
      </c>
      <c r="AZ9" s="24">
        <f t="shared" si="7"/>
        <v>205</v>
      </c>
      <c r="BA9" s="24">
        <f t="shared" si="7"/>
        <v>193</v>
      </c>
      <c r="BB9" s="24">
        <f t="shared" si="7"/>
        <v>42</v>
      </c>
      <c r="BC9" s="24">
        <f t="shared" si="7"/>
        <v>236</v>
      </c>
      <c r="BD9" s="24">
        <f t="shared" si="7"/>
        <v>207</v>
      </c>
      <c r="BE9" s="24">
        <v>95</v>
      </c>
      <c r="BF9" s="24">
        <f>BF28</f>
        <v>91</v>
      </c>
      <c r="BG9" s="24">
        <f t="shared" si="7"/>
        <v>203</v>
      </c>
      <c r="BH9" s="25" t="s">
        <v>22</v>
      </c>
      <c r="BI9" s="24">
        <f>BI28+BI36</f>
        <v>130</v>
      </c>
      <c r="BJ9" s="24">
        <v>67</v>
      </c>
      <c r="BK9" s="24">
        <f t="shared" ref="BK9:BZ9" si="8">BK28+BK36</f>
        <v>112</v>
      </c>
      <c r="BL9" s="24">
        <f t="shared" si="8"/>
        <v>130</v>
      </c>
      <c r="BM9" s="24">
        <f t="shared" si="8"/>
        <v>203</v>
      </c>
      <c r="BN9" s="24">
        <f t="shared" si="8"/>
        <v>146</v>
      </c>
      <c r="BO9" s="24">
        <f t="shared" si="8"/>
        <v>129</v>
      </c>
      <c r="BP9" s="24">
        <f t="shared" si="8"/>
        <v>131</v>
      </c>
      <c r="BQ9" s="24">
        <f t="shared" si="8"/>
        <v>132</v>
      </c>
      <c r="BR9" s="24">
        <f t="shared" si="8"/>
        <v>130</v>
      </c>
      <c r="BS9" s="24">
        <f t="shared" si="8"/>
        <v>131</v>
      </c>
      <c r="BT9" s="24">
        <f t="shared" si="8"/>
        <v>130</v>
      </c>
      <c r="BU9" s="24">
        <f t="shared" si="8"/>
        <v>132</v>
      </c>
      <c r="BV9" s="24">
        <f t="shared" si="8"/>
        <v>130</v>
      </c>
      <c r="BW9" s="24">
        <f t="shared" si="8"/>
        <v>132</v>
      </c>
      <c r="BX9" s="24">
        <f t="shared" si="8"/>
        <v>138</v>
      </c>
      <c r="BY9" s="24">
        <f t="shared" si="8"/>
        <v>0</v>
      </c>
      <c r="BZ9" s="24">
        <f t="shared" si="8"/>
        <v>0</v>
      </c>
    </row>
    <row r="10" spans="1:78" s="21" customFormat="1" x14ac:dyDescent="0.25">
      <c r="A10" s="22" t="s">
        <v>23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17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7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4"/>
      <c r="AS10" s="24">
        <f>AS72</f>
        <v>1000</v>
      </c>
      <c r="AT10" s="24"/>
      <c r="AU10" s="24"/>
      <c r="AV10" s="24"/>
      <c r="AW10" s="24"/>
      <c r="AX10" s="24"/>
      <c r="AY10" s="24"/>
      <c r="AZ10" s="24"/>
      <c r="BA10" s="24"/>
      <c r="BB10" s="24"/>
      <c r="BC10" s="24">
        <f>BC72</f>
        <v>944</v>
      </c>
      <c r="BD10" s="24">
        <f>BD72</f>
        <v>851</v>
      </c>
      <c r="BE10" s="24">
        <v>484</v>
      </c>
      <c r="BF10" s="24">
        <f>BF72</f>
        <v>397</v>
      </c>
      <c r="BG10" s="24">
        <f>BG72</f>
        <v>961</v>
      </c>
      <c r="BH10" s="25" t="s">
        <v>23</v>
      </c>
      <c r="BI10" s="24">
        <f>BI72</f>
        <v>180</v>
      </c>
      <c r="BJ10" s="24">
        <v>93</v>
      </c>
      <c r="BK10" s="24">
        <f t="shared" ref="BK10:BZ10" si="9">BK72</f>
        <v>367</v>
      </c>
      <c r="BL10" s="24">
        <f t="shared" si="9"/>
        <v>180</v>
      </c>
      <c r="BM10" s="24">
        <f t="shared" si="9"/>
        <v>650</v>
      </c>
      <c r="BN10" s="24">
        <f t="shared" si="9"/>
        <v>432</v>
      </c>
      <c r="BO10" s="24">
        <f t="shared" si="9"/>
        <v>555</v>
      </c>
      <c r="BP10" s="24">
        <f t="shared" si="9"/>
        <v>605</v>
      </c>
      <c r="BQ10" s="24">
        <f t="shared" si="9"/>
        <v>612</v>
      </c>
      <c r="BR10" s="24">
        <f t="shared" si="9"/>
        <v>656</v>
      </c>
      <c r="BS10" s="24">
        <f t="shared" si="9"/>
        <v>657</v>
      </c>
      <c r="BT10" s="24">
        <f t="shared" si="9"/>
        <v>604</v>
      </c>
      <c r="BU10" s="24">
        <f t="shared" si="9"/>
        <v>612</v>
      </c>
      <c r="BV10" s="24">
        <f t="shared" si="9"/>
        <v>725</v>
      </c>
      <c r="BW10" s="24">
        <f t="shared" si="9"/>
        <v>683</v>
      </c>
      <c r="BX10" s="24">
        <f t="shared" si="9"/>
        <v>638</v>
      </c>
      <c r="BY10" s="24">
        <f t="shared" si="9"/>
        <v>0</v>
      </c>
      <c r="BZ10" s="24">
        <f t="shared" si="9"/>
        <v>0</v>
      </c>
    </row>
    <row r="11" spans="1:78" s="21" customFormat="1" x14ac:dyDescent="0.25">
      <c r="A11" s="16" t="s">
        <v>24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18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18">
        <v>0</v>
      </c>
      <c r="AC11" s="26">
        <v>3419</v>
      </c>
      <c r="AD11" s="26">
        <v>4319</v>
      </c>
      <c r="AE11" s="26">
        <v>5376</v>
      </c>
      <c r="AF11" s="26">
        <v>5380</v>
      </c>
      <c r="AG11" s="26">
        <v>5477</v>
      </c>
      <c r="AH11" s="26">
        <v>5591</v>
      </c>
      <c r="AI11" s="26">
        <v>1736</v>
      </c>
      <c r="AJ11" s="26">
        <v>3500</v>
      </c>
      <c r="AK11" s="26">
        <v>3068</v>
      </c>
      <c r="AL11" s="26">
        <v>3500</v>
      </c>
      <c r="AM11" s="26">
        <v>4804</v>
      </c>
      <c r="AN11" s="26">
        <v>5021</v>
      </c>
      <c r="AO11" s="26">
        <v>5191</v>
      </c>
      <c r="AP11" s="26">
        <v>5519</v>
      </c>
      <c r="AQ11" s="26">
        <v>5758</v>
      </c>
      <c r="AR11" s="26">
        <v>6182</v>
      </c>
      <c r="AS11" s="26">
        <f t="shared" ref="AS11:BD11" si="10">AS103</f>
        <v>0</v>
      </c>
      <c r="AT11" s="26">
        <f t="shared" si="10"/>
        <v>6399</v>
      </c>
      <c r="AU11" s="26">
        <f t="shared" si="10"/>
        <v>6719</v>
      </c>
      <c r="AV11" s="26">
        <f t="shared" si="10"/>
        <v>7854</v>
      </c>
      <c r="AW11" s="26">
        <f t="shared" si="10"/>
        <v>7477</v>
      </c>
      <c r="AX11" s="26">
        <f t="shared" si="10"/>
        <v>6427</v>
      </c>
      <c r="AY11" s="26">
        <f t="shared" si="10"/>
        <v>5340</v>
      </c>
      <c r="AZ11" s="26">
        <f t="shared" si="10"/>
        <v>5358</v>
      </c>
      <c r="BA11" s="26">
        <f t="shared" si="10"/>
        <v>3981</v>
      </c>
      <c r="BB11" s="26">
        <f t="shared" si="10"/>
        <v>1277</v>
      </c>
      <c r="BC11" s="26">
        <f t="shared" si="10"/>
        <v>5258</v>
      </c>
      <c r="BD11" s="26">
        <f t="shared" si="10"/>
        <v>5605</v>
      </c>
      <c r="BE11" s="26">
        <v>0</v>
      </c>
      <c r="BF11" s="26">
        <f>BF103</f>
        <v>2819</v>
      </c>
      <c r="BG11" s="26">
        <f>BG103</f>
        <v>6080</v>
      </c>
      <c r="BH11" s="27" t="s">
        <v>24</v>
      </c>
      <c r="BI11" s="26">
        <f>BI103</f>
        <v>0</v>
      </c>
      <c r="BJ11" s="26">
        <v>0</v>
      </c>
      <c r="BK11" s="26">
        <f>BK103</f>
        <v>3261</v>
      </c>
      <c r="BL11" s="26" t="s">
        <v>25</v>
      </c>
      <c r="BM11" s="26">
        <f t="shared" ref="BM11:BZ11" si="11">BM103</f>
        <v>6080</v>
      </c>
      <c r="BN11" s="26">
        <f t="shared" si="11"/>
        <v>5722</v>
      </c>
      <c r="BO11" s="26">
        <f>BO110</f>
        <v>5873</v>
      </c>
      <c r="BP11" s="26">
        <f t="shared" si="11"/>
        <v>6326</v>
      </c>
      <c r="BQ11" s="26">
        <f t="shared" si="11"/>
        <v>6401</v>
      </c>
      <c r="BR11" s="26">
        <f t="shared" si="11"/>
        <v>7287</v>
      </c>
      <c r="BS11" s="26">
        <f t="shared" si="11"/>
        <v>8052</v>
      </c>
      <c r="BT11" s="26">
        <f t="shared" si="11"/>
        <v>7177</v>
      </c>
      <c r="BU11" s="26">
        <f t="shared" si="11"/>
        <v>6227</v>
      </c>
      <c r="BV11" s="26">
        <f t="shared" si="11"/>
        <v>6142</v>
      </c>
      <c r="BW11" s="26">
        <f t="shared" si="11"/>
        <v>6198</v>
      </c>
      <c r="BX11" s="26">
        <f t="shared" si="11"/>
        <v>6999</v>
      </c>
      <c r="BY11" s="26">
        <f t="shared" si="11"/>
        <v>0</v>
      </c>
      <c r="BZ11" s="26">
        <f t="shared" si="11"/>
        <v>0</v>
      </c>
    </row>
    <row r="12" spans="1:78" x14ac:dyDescent="0.25">
      <c r="A12" s="28" t="s">
        <v>26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>
        <v>9</v>
      </c>
      <c r="J12" s="28">
        <v>10</v>
      </c>
      <c r="K12" s="28">
        <v>11</v>
      </c>
      <c r="L12" s="28">
        <v>12</v>
      </c>
      <c r="M12" s="28">
        <v>13</v>
      </c>
      <c r="N12" s="28">
        <v>14</v>
      </c>
      <c r="O12" s="28">
        <v>26</v>
      </c>
      <c r="P12" s="28">
        <v>16</v>
      </c>
      <c r="Q12" s="28">
        <v>17</v>
      </c>
      <c r="R12" s="28">
        <v>18</v>
      </c>
      <c r="S12" s="28">
        <v>19</v>
      </c>
      <c r="T12" s="28">
        <v>20</v>
      </c>
      <c r="U12" s="28">
        <v>21</v>
      </c>
      <c r="V12" s="28">
        <v>22</v>
      </c>
      <c r="W12" s="28">
        <v>23</v>
      </c>
      <c r="X12" s="28">
        <v>24</v>
      </c>
      <c r="Y12" s="28">
        <v>25</v>
      </c>
      <c r="Z12" s="28">
        <v>26</v>
      </c>
      <c r="AA12" s="28">
        <v>27</v>
      </c>
      <c r="AB12" s="28">
        <v>50</v>
      </c>
      <c r="AC12" s="28">
        <v>29</v>
      </c>
      <c r="AD12" s="28">
        <v>30</v>
      </c>
      <c r="AE12" s="28">
        <v>31</v>
      </c>
      <c r="AF12" s="28">
        <v>32</v>
      </c>
      <c r="AG12" s="28">
        <v>33</v>
      </c>
      <c r="AH12" s="28">
        <v>34</v>
      </c>
      <c r="AI12" s="28">
        <v>35</v>
      </c>
      <c r="AJ12" s="28">
        <v>64</v>
      </c>
      <c r="AK12" s="28">
        <v>37</v>
      </c>
      <c r="AL12" s="28">
        <v>64</v>
      </c>
      <c r="AM12" s="28">
        <v>39</v>
      </c>
      <c r="AN12" s="29"/>
      <c r="AO12" s="29"/>
      <c r="AP12" s="29"/>
      <c r="AQ12" s="29"/>
      <c r="AR12" s="29"/>
      <c r="AS12" s="28">
        <v>64</v>
      </c>
      <c r="AT12" s="29"/>
      <c r="AU12" s="29"/>
      <c r="AV12" s="29"/>
      <c r="AW12" s="29"/>
      <c r="AX12" s="29"/>
      <c r="AY12" s="29"/>
      <c r="AZ12" s="29"/>
      <c r="BA12" s="30"/>
      <c r="BB12" s="30"/>
      <c r="BC12" s="29"/>
      <c r="BD12" s="29"/>
      <c r="BE12" s="29"/>
      <c r="BF12" s="29"/>
      <c r="BG12" s="29"/>
      <c r="BH12" s="31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15" customFormat="1" x14ac:dyDescent="0.25">
      <c r="A13" s="32" t="s">
        <v>27</v>
      </c>
      <c r="B13" s="33" t="s">
        <v>7</v>
      </c>
      <c r="C13" s="34">
        <v>43831</v>
      </c>
      <c r="D13" s="34">
        <v>43862</v>
      </c>
      <c r="E13" s="34">
        <v>43891</v>
      </c>
      <c r="F13" s="34">
        <v>43922</v>
      </c>
      <c r="G13" s="34">
        <v>43952</v>
      </c>
      <c r="H13" s="34">
        <v>43983</v>
      </c>
      <c r="I13" s="34">
        <v>44013</v>
      </c>
      <c r="J13" s="34">
        <v>44044</v>
      </c>
      <c r="K13" s="34">
        <v>44075</v>
      </c>
      <c r="L13" s="34">
        <v>44105</v>
      </c>
      <c r="M13" s="34">
        <v>44136</v>
      </c>
      <c r="N13" s="34">
        <v>44166</v>
      </c>
      <c r="O13" s="33" t="s">
        <v>7</v>
      </c>
      <c r="P13" s="34">
        <v>44197</v>
      </c>
      <c r="Q13" s="34">
        <v>44228</v>
      </c>
      <c r="R13" s="34">
        <v>44256</v>
      </c>
      <c r="S13" s="34">
        <v>44287</v>
      </c>
      <c r="T13" s="34">
        <v>44317</v>
      </c>
      <c r="U13" s="34">
        <v>44348</v>
      </c>
      <c r="V13" s="34">
        <v>44378</v>
      </c>
      <c r="W13" s="34">
        <v>44409</v>
      </c>
      <c r="X13" s="34">
        <v>44440</v>
      </c>
      <c r="Y13" s="34">
        <v>44470</v>
      </c>
      <c r="Z13" s="34">
        <v>44501</v>
      </c>
      <c r="AA13" s="34">
        <v>44531</v>
      </c>
      <c r="AB13" s="33" t="s">
        <v>7</v>
      </c>
      <c r="AC13" s="34">
        <v>44562</v>
      </c>
      <c r="AD13" s="34">
        <v>44593</v>
      </c>
      <c r="AE13" s="34">
        <v>44621</v>
      </c>
      <c r="AF13" s="34">
        <v>44652</v>
      </c>
      <c r="AG13" s="34">
        <v>44682</v>
      </c>
      <c r="AH13" s="34">
        <v>44713</v>
      </c>
      <c r="AI13" s="34" t="s">
        <v>8</v>
      </c>
      <c r="AJ13" s="35" t="s">
        <v>7</v>
      </c>
      <c r="AK13" s="34" t="s">
        <v>10</v>
      </c>
      <c r="AL13" s="35" t="s">
        <v>7</v>
      </c>
      <c r="AM13" s="34">
        <v>44743</v>
      </c>
      <c r="AN13" s="34">
        <v>44774</v>
      </c>
      <c r="AO13" s="34">
        <v>44805</v>
      </c>
      <c r="AP13" s="34">
        <v>44835</v>
      </c>
      <c r="AQ13" s="34">
        <v>44866</v>
      </c>
      <c r="AR13" s="34">
        <v>44896</v>
      </c>
      <c r="AS13" s="35" t="s">
        <v>7</v>
      </c>
      <c r="AT13" s="34" t="e">
        <f t="shared" ref="AT13:BD13" ca="1" si="12">AT$5</f>
        <v>#NAME?</v>
      </c>
      <c r="AU13" s="34" t="e">
        <f t="shared" ca="1" si="12"/>
        <v>#NAME?</v>
      </c>
      <c r="AV13" s="34" t="e">
        <f t="shared" ca="1" si="12"/>
        <v>#NAME?</v>
      </c>
      <c r="AW13" s="34" t="e">
        <f t="shared" ca="1" si="12"/>
        <v>#NAME?</v>
      </c>
      <c r="AX13" s="34" t="e">
        <f t="shared" ca="1" si="12"/>
        <v>#NAME?</v>
      </c>
      <c r="AY13" s="34" t="e">
        <f t="shared" ca="1" si="12"/>
        <v>#NAME?</v>
      </c>
      <c r="AZ13" s="34" t="e">
        <f t="shared" ca="1" si="12"/>
        <v>#NAME?</v>
      </c>
      <c r="BA13" s="35" t="str">
        <f t="shared" si="12"/>
        <v>1 - 24 de Ago-23</v>
      </c>
      <c r="BB13" s="35" t="str">
        <f t="shared" si="12"/>
        <v>24 - 31 de Ago-23</v>
      </c>
      <c r="BC13" s="34" t="e">
        <f t="shared" ca="1" si="12"/>
        <v>#NAME?</v>
      </c>
      <c r="BD13" s="34" t="e">
        <f t="shared" ca="1" si="12"/>
        <v>#NAME?</v>
      </c>
      <c r="BE13" s="36" t="s">
        <v>14</v>
      </c>
      <c r="BF13" s="34" t="str">
        <f>BF$5</f>
        <v>01 - 15-Out-2023</v>
      </c>
      <c r="BG13" s="34" t="e">
        <f ca="1">BG$5</f>
        <v>#NAME?</v>
      </c>
      <c r="BH13" s="37" t="s">
        <v>27</v>
      </c>
      <c r="BI13" s="38" t="s">
        <v>7</v>
      </c>
      <c r="BJ13" s="38" t="str">
        <f>BJ5</f>
        <v>Meta 16 - 31-Out-2023</v>
      </c>
      <c r="BK13" s="38" t="str">
        <f t="shared" ref="BK13:BZ13" si="13">BK$5</f>
        <v>16 - 31-Out-2023</v>
      </c>
      <c r="BL13" s="38" t="str">
        <f>BL5</f>
        <v>Meta Mensal</v>
      </c>
      <c r="BM13" s="38">
        <f t="shared" si="13"/>
        <v>45200</v>
      </c>
      <c r="BN13" s="38" t="e">
        <f t="shared" ca="1" si="13"/>
        <v>#NAME?</v>
      </c>
      <c r="BO13" s="38" t="e">
        <f t="shared" ca="1" si="13"/>
        <v>#NAME?</v>
      </c>
      <c r="BP13" s="38" t="e">
        <f t="shared" ca="1" si="13"/>
        <v>#NAME?</v>
      </c>
      <c r="BQ13" s="38" t="e">
        <f t="shared" ca="1" si="13"/>
        <v>#NAME?</v>
      </c>
      <c r="BR13" s="38" t="e">
        <f t="shared" ca="1" si="13"/>
        <v>#NAME?</v>
      </c>
      <c r="BS13" s="38" t="e">
        <f t="shared" ca="1" si="13"/>
        <v>#NAME?</v>
      </c>
      <c r="BT13" s="38" t="e">
        <f t="shared" ca="1" si="13"/>
        <v>#NAME?</v>
      </c>
      <c r="BU13" s="38" t="e">
        <f t="shared" ca="1" si="13"/>
        <v>#NAME?</v>
      </c>
      <c r="BV13" s="38" t="e">
        <f t="shared" ca="1" si="13"/>
        <v>#NAME?</v>
      </c>
      <c r="BW13" s="38" t="e">
        <f t="shared" ca="1" si="13"/>
        <v>#NAME?</v>
      </c>
      <c r="BX13" s="38" t="e">
        <f t="shared" ca="1" si="13"/>
        <v>#NAME?</v>
      </c>
      <c r="BY13" s="38" t="e">
        <f t="shared" ca="1" si="13"/>
        <v>#NAME?</v>
      </c>
      <c r="BZ13" s="38" t="e">
        <f t="shared" ca="1" si="13"/>
        <v>#NAME?</v>
      </c>
    </row>
    <row r="14" spans="1:78" s="21" customFormat="1" x14ac:dyDescent="0.25">
      <c r="A14" s="16" t="s">
        <v>28</v>
      </c>
      <c r="B14" s="18">
        <v>78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166</v>
      </c>
      <c r="K14" s="24">
        <v>176</v>
      </c>
      <c r="L14" s="24">
        <v>157</v>
      </c>
      <c r="M14" s="24">
        <v>114</v>
      </c>
      <c r="N14" s="24">
        <v>93</v>
      </c>
      <c r="O14" s="18">
        <v>78</v>
      </c>
      <c r="P14" s="24">
        <v>131</v>
      </c>
      <c r="Q14" s="24">
        <v>120</v>
      </c>
      <c r="R14" s="24">
        <v>166</v>
      </c>
      <c r="S14" s="24">
        <v>179</v>
      </c>
      <c r="T14" s="24">
        <v>190</v>
      </c>
      <c r="U14" s="24">
        <v>180</v>
      </c>
      <c r="V14" s="24">
        <v>189</v>
      </c>
      <c r="W14" s="24">
        <v>158</v>
      </c>
      <c r="X14" s="24">
        <v>148</v>
      </c>
      <c r="Y14" s="24">
        <v>98</v>
      </c>
      <c r="Z14" s="24">
        <v>109</v>
      </c>
      <c r="AA14" s="24">
        <v>146</v>
      </c>
      <c r="AB14" s="18">
        <v>78</v>
      </c>
      <c r="AC14" s="24">
        <v>153</v>
      </c>
      <c r="AD14" s="24">
        <v>155</v>
      </c>
      <c r="AE14" s="24">
        <v>139</v>
      </c>
      <c r="AF14" s="24">
        <v>122</v>
      </c>
      <c r="AG14" s="24">
        <v>120</v>
      </c>
      <c r="AH14" s="24">
        <v>135</v>
      </c>
      <c r="AI14" s="24">
        <v>37</v>
      </c>
      <c r="AJ14" s="24">
        <v>119</v>
      </c>
      <c r="AK14" s="24">
        <v>73</v>
      </c>
      <c r="AL14" s="24">
        <v>119</v>
      </c>
      <c r="AM14" s="24">
        <v>110</v>
      </c>
      <c r="AN14" s="24">
        <v>132</v>
      </c>
      <c r="AO14" s="24">
        <v>147</v>
      </c>
      <c r="AP14" s="24">
        <v>152</v>
      </c>
      <c r="AQ14" s="24">
        <v>128</v>
      </c>
      <c r="AR14" s="24">
        <v>136</v>
      </c>
      <c r="AS14" s="24">
        <v>119</v>
      </c>
      <c r="AT14" s="24">
        <v>132</v>
      </c>
      <c r="AU14" s="24">
        <v>136</v>
      </c>
      <c r="AV14" s="24">
        <v>162</v>
      </c>
      <c r="AW14" s="24">
        <v>146</v>
      </c>
      <c r="AX14" s="24">
        <v>172</v>
      </c>
      <c r="AY14" s="24">
        <v>154</v>
      </c>
      <c r="AZ14" s="24">
        <v>162</v>
      </c>
      <c r="BA14" s="24">
        <v>137</v>
      </c>
      <c r="BB14" s="24">
        <v>40</v>
      </c>
      <c r="BC14" s="24">
        <v>177</v>
      </c>
      <c r="BD14" s="24">
        <v>184</v>
      </c>
      <c r="BE14" s="24">
        <v>58</v>
      </c>
      <c r="BF14" s="24">
        <v>99</v>
      </c>
      <c r="BG14" s="24">
        <f>BF14+BK14</f>
        <v>179</v>
      </c>
      <c r="BH14" s="25" t="s">
        <v>29</v>
      </c>
      <c r="BI14" s="24">
        <v>119</v>
      </c>
      <c r="BJ14" s="24">
        <v>61</v>
      </c>
      <c r="BK14" s="24">
        <v>80</v>
      </c>
      <c r="BL14" s="24">
        <f>BI14</f>
        <v>119</v>
      </c>
      <c r="BM14" s="24">
        <f>BG14</f>
        <v>179</v>
      </c>
      <c r="BN14" s="24">
        <v>173</v>
      </c>
      <c r="BO14" s="24">
        <v>196</v>
      </c>
      <c r="BP14" s="24">
        <v>191</v>
      </c>
      <c r="BQ14" s="24">
        <v>175</v>
      </c>
      <c r="BR14" s="24">
        <v>219</v>
      </c>
      <c r="BS14" s="24">
        <v>208</v>
      </c>
      <c r="BT14" s="24">
        <v>221</v>
      </c>
      <c r="BU14" s="24">
        <v>198</v>
      </c>
      <c r="BV14" s="24">
        <v>201</v>
      </c>
      <c r="BW14" s="24">
        <v>172</v>
      </c>
      <c r="BX14" s="24">
        <v>202</v>
      </c>
      <c r="BY14" s="24"/>
      <c r="BZ14" s="24"/>
    </row>
    <row r="15" spans="1:78" s="21" customFormat="1" x14ac:dyDescent="0.25">
      <c r="A15" s="16" t="s">
        <v>30</v>
      </c>
      <c r="B15" s="17">
        <v>233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70</v>
      </c>
      <c r="O15" s="17">
        <v>233</v>
      </c>
      <c r="P15" s="23">
        <v>191</v>
      </c>
      <c r="Q15" s="23">
        <v>119</v>
      </c>
      <c r="R15" s="23">
        <v>5</v>
      </c>
      <c r="S15" s="23">
        <v>0</v>
      </c>
      <c r="T15" s="23">
        <v>0</v>
      </c>
      <c r="U15" s="23">
        <v>0</v>
      </c>
      <c r="V15" s="23">
        <v>0</v>
      </c>
      <c r="W15" s="23">
        <v>111</v>
      </c>
      <c r="X15" s="23">
        <v>124</v>
      </c>
      <c r="Y15" s="23">
        <v>131</v>
      </c>
      <c r="Z15" s="23">
        <v>109</v>
      </c>
      <c r="AA15" s="23">
        <v>119</v>
      </c>
      <c r="AB15" s="17">
        <v>233</v>
      </c>
      <c r="AC15" s="23">
        <v>195</v>
      </c>
      <c r="AD15" s="23">
        <v>0</v>
      </c>
      <c r="AE15" s="23">
        <v>223</v>
      </c>
      <c r="AF15" s="23">
        <v>224</v>
      </c>
      <c r="AG15" s="23">
        <v>241</v>
      </c>
      <c r="AH15" s="23">
        <v>86</v>
      </c>
      <c r="AI15" s="23">
        <v>1</v>
      </c>
      <c r="AJ15" s="23">
        <v>222</v>
      </c>
      <c r="AK15" s="23">
        <v>167</v>
      </c>
      <c r="AL15" s="23">
        <v>222</v>
      </c>
      <c r="AM15" s="23">
        <v>168</v>
      </c>
      <c r="AN15" s="23">
        <v>254</v>
      </c>
      <c r="AO15" s="23">
        <v>218</v>
      </c>
      <c r="AP15" s="23">
        <v>240</v>
      </c>
      <c r="AQ15" s="23">
        <v>223</v>
      </c>
      <c r="AR15" s="24">
        <v>227</v>
      </c>
      <c r="AS15" s="23">
        <v>222</v>
      </c>
      <c r="AT15" s="24">
        <v>260</v>
      </c>
      <c r="AU15" s="24">
        <v>213</v>
      </c>
      <c r="AV15" s="24">
        <v>240</v>
      </c>
      <c r="AW15" s="24">
        <v>198</v>
      </c>
      <c r="AX15" s="24">
        <v>213</v>
      </c>
      <c r="AY15" s="24">
        <v>200</v>
      </c>
      <c r="AZ15" s="24">
        <v>200</v>
      </c>
      <c r="BA15" s="24">
        <v>199</v>
      </c>
      <c r="BB15" s="24">
        <v>53</v>
      </c>
      <c r="BC15" s="24">
        <v>252</v>
      </c>
      <c r="BD15" s="24">
        <v>212</v>
      </c>
      <c r="BE15" s="24">
        <v>107</v>
      </c>
      <c r="BF15" s="24">
        <v>86</v>
      </c>
      <c r="BG15" s="24">
        <f>BF15+BK15</f>
        <v>206</v>
      </c>
      <c r="BH15" s="25" t="s">
        <v>31</v>
      </c>
      <c r="BI15" s="24">
        <v>222</v>
      </c>
      <c r="BJ15" s="24">
        <v>115</v>
      </c>
      <c r="BK15" s="24">
        <v>120</v>
      </c>
      <c r="BL15" s="24">
        <f>BI15</f>
        <v>222</v>
      </c>
      <c r="BM15" s="24">
        <f>BG15</f>
        <v>206</v>
      </c>
      <c r="BN15" s="24">
        <v>208</v>
      </c>
      <c r="BO15" s="24">
        <v>270</v>
      </c>
      <c r="BP15" s="24">
        <v>245</v>
      </c>
      <c r="BQ15" s="24">
        <v>243</v>
      </c>
      <c r="BR15" s="24">
        <v>224</v>
      </c>
      <c r="BS15" s="24">
        <v>245</v>
      </c>
      <c r="BT15" s="24">
        <v>266</v>
      </c>
      <c r="BU15" s="24">
        <v>271</v>
      </c>
      <c r="BV15" s="24">
        <v>240</v>
      </c>
      <c r="BW15" s="24">
        <v>279</v>
      </c>
      <c r="BX15" s="24">
        <v>280</v>
      </c>
      <c r="BY15" s="24"/>
      <c r="BZ15" s="24"/>
    </row>
    <row r="16" spans="1:78" s="21" customFormat="1" ht="15" hidden="1" customHeight="1" x14ac:dyDescent="0.25">
      <c r="A16" s="39" t="s">
        <v>32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0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0">
        <v>124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/>
      <c r="AK16" s="41"/>
      <c r="AL16" s="41"/>
      <c r="AM16" s="41"/>
      <c r="AN16" s="41"/>
      <c r="AO16" s="41"/>
      <c r="AP16" s="41"/>
      <c r="AQ16" s="41"/>
      <c r="AR16" s="42"/>
      <c r="AS16" s="41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3"/>
      <c r="BH16" s="25" t="s">
        <v>32</v>
      </c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</row>
    <row r="17" spans="1:78" s="49" customFormat="1" x14ac:dyDescent="0.25">
      <c r="A17" s="44" t="s">
        <v>33</v>
      </c>
      <c r="B17" s="45">
        <v>311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166</v>
      </c>
      <c r="K17" s="45">
        <v>176</v>
      </c>
      <c r="L17" s="45">
        <v>157</v>
      </c>
      <c r="M17" s="45">
        <v>114</v>
      </c>
      <c r="N17" s="45">
        <v>163</v>
      </c>
      <c r="O17" s="45">
        <v>311</v>
      </c>
      <c r="P17" s="45">
        <v>322</v>
      </c>
      <c r="Q17" s="45">
        <v>239</v>
      </c>
      <c r="R17" s="45">
        <v>171</v>
      </c>
      <c r="S17" s="45">
        <v>179</v>
      </c>
      <c r="T17" s="45">
        <v>190</v>
      </c>
      <c r="U17" s="45">
        <v>180</v>
      </c>
      <c r="V17" s="45">
        <v>189</v>
      </c>
      <c r="W17" s="45">
        <v>269</v>
      </c>
      <c r="X17" s="45">
        <v>272</v>
      </c>
      <c r="Y17" s="45">
        <v>229</v>
      </c>
      <c r="Z17" s="45">
        <v>218</v>
      </c>
      <c r="AA17" s="45">
        <v>265</v>
      </c>
      <c r="AB17" s="45">
        <v>435</v>
      </c>
      <c r="AC17" s="45">
        <v>348</v>
      </c>
      <c r="AD17" s="45">
        <v>155</v>
      </c>
      <c r="AE17" s="45">
        <v>362</v>
      </c>
      <c r="AF17" s="45">
        <v>346</v>
      </c>
      <c r="AG17" s="45">
        <v>361</v>
      </c>
      <c r="AH17" s="45">
        <v>221</v>
      </c>
      <c r="AI17" s="45">
        <v>38</v>
      </c>
      <c r="AJ17" s="46">
        <v>341</v>
      </c>
      <c r="AK17" s="45">
        <v>240</v>
      </c>
      <c r="AL17" s="46">
        <v>341</v>
      </c>
      <c r="AM17" s="45">
        <v>278</v>
      </c>
      <c r="AN17" s="45">
        <v>386</v>
      </c>
      <c r="AO17" s="45">
        <v>365</v>
      </c>
      <c r="AP17" s="45">
        <v>392</v>
      </c>
      <c r="AQ17" s="45">
        <v>351</v>
      </c>
      <c r="AR17" s="45">
        <v>363</v>
      </c>
      <c r="AS17" s="46">
        <f t="shared" ref="AS17:BM17" si="14">SUM(AS14:AS16)</f>
        <v>341</v>
      </c>
      <c r="AT17" s="45">
        <f t="shared" si="14"/>
        <v>392</v>
      </c>
      <c r="AU17" s="45">
        <f t="shared" si="14"/>
        <v>349</v>
      </c>
      <c r="AV17" s="45">
        <f t="shared" si="14"/>
        <v>402</v>
      </c>
      <c r="AW17" s="45">
        <f t="shared" si="14"/>
        <v>344</v>
      </c>
      <c r="AX17" s="45">
        <f t="shared" si="14"/>
        <v>385</v>
      </c>
      <c r="AY17" s="45">
        <f t="shared" si="14"/>
        <v>354</v>
      </c>
      <c r="AZ17" s="45">
        <f t="shared" si="14"/>
        <v>362</v>
      </c>
      <c r="BA17" s="46">
        <f t="shared" si="14"/>
        <v>336</v>
      </c>
      <c r="BB17" s="46">
        <f t="shared" si="14"/>
        <v>93</v>
      </c>
      <c r="BC17" s="45">
        <f t="shared" si="14"/>
        <v>429</v>
      </c>
      <c r="BD17" s="45">
        <f t="shared" si="14"/>
        <v>396</v>
      </c>
      <c r="BE17" s="45">
        <v>165</v>
      </c>
      <c r="BF17" s="45">
        <f>SUM(BF14:BF16)</f>
        <v>185</v>
      </c>
      <c r="BG17" s="45">
        <f t="shared" si="14"/>
        <v>385</v>
      </c>
      <c r="BH17" s="47" t="s">
        <v>33</v>
      </c>
      <c r="BI17" s="48">
        <f t="shared" si="14"/>
        <v>341</v>
      </c>
      <c r="BJ17" s="48">
        <f>SUM(BJ14:BJ15)</f>
        <v>176</v>
      </c>
      <c r="BK17" s="48">
        <f>SUM(BK14:BK16)</f>
        <v>200</v>
      </c>
      <c r="BL17" s="48">
        <f>SUM(BL14:BL15)</f>
        <v>341</v>
      </c>
      <c r="BM17" s="48">
        <f t="shared" si="14"/>
        <v>385</v>
      </c>
      <c r="BN17" s="48">
        <f t="shared" ref="BN17:BZ17" si="15">SUM(BN14:BN16)</f>
        <v>381</v>
      </c>
      <c r="BO17" s="48">
        <f t="shared" si="15"/>
        <v>466</v>
      </c>
      <c r="BP17" s="48">
        <f t="shared" si="15"/>
        <v>436</v>
      </c>
      <c r="BQ17" s="48">
        <f t="shared" si="15"/>
        <v>418</v>
      </c>
      <c r="BR17" s="48">
        <f t="shared" si="15"/>
        <v>443</v>
      </c>
      <c r="BS17" s="48">
        <f t="shared" si="15"/>
        <v>453</v>
      </c>
      <c r="BT17" s="48">
        <f t="shared" si="15"/>
        <v>487</v>
      </c>
      <c r="BU17" s="48">
        <f t="shared" si="15"/>
        <v>469</v>
      </c>
      <c r="BV17" s="48">
        <f t="shared" si="15"/>
        <v>441</v>
      </c>
      <c r="BW17" s="48">
        <f t="shared" si="15"/>
        <v>451</v>
      </c>
      <c r="BX17" s="48">
        <f t="shared" si="15"/>
        <v>482</v>
      </c>
      <c r="BY17" s="48">
        <f t="shared" si="15"/>
        <v>0</v>
      </c>
      <c r="BZ17" s="48">
        <f t="shared" si="15"/>
        <v>0</v>
      </c>
    </row>
    <row r="18" spans="1:78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 s="50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</row>
    <row r="19" spans="1:78" s="52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 s="8" t="s">
        <v>34</v>
      </c>
      <c r="BI19" s="38" t="s">
        <v>7</v>
      </c>
      <c r="BJ19" s="38" t="str">
        <f>BJ5</f>
        <v>Meta 16 - 31-Out-2023</v>
      </c>
      <c r="BK19" s="38" t="str">
        <f t="shared" ref="BK19:BZ19" si="16">BK$5</f>
        <v>16 - 31-Out-2023</v>
      </c>
      <c r="BL19" s="38" t="str">
        <f>BL5</f>
        <v>Meta Mensal</v>
      </c>
      <c r="BM19" s="38">
        <f t="shared" si="16"/>
        <v>45200</v>
      </c>
      <c r="BN19" s="38" t="e">
        <f t="shared" ca="1" si="16"/>
        <v>#NAME?</v>
      </c>
      <c r="BO19" s="38" t="e">
        <f t="shared" ca="1" si="16"/>
        <v>#NAME?</v>
      </c>
      <c r="BP19" s="38" t="e">
        <f t="shared" ca="1" si="16"/>
        <v>#NAME?</v>
      </c>
      <c r="BQ19" s="38" t="e">
        <f t="shared" ca="1" si="16"/>
        <v>#NAME?</v>
      </c>
      <c r="BR19" s="38" t="e">
        <f t="shared" ca="1" si="16"/>
        <v>#NAME?</v>
      </c>
      <c r="BS19" s="38" t="e">
        <f t="shared" ca="1" si="16"/>
        <v>#NAME?</v>
      </c>
      <c r="BT19" s="38" t="e">
        <f t="shared" ca="1" si="16"/>
        <v>#NAME?</v>
      </c>
      <c r="BU19" s="38" t="e">
        <f t="shared" ca="1" si="16"/>
        <v>#NAME?</v>
      </c>
      <c r="BV19" s="38" t="e">
        <f t="shared" ca="1" si="16"/>
        <v>#NAME?</v>
      </c>
      <c r="BW19" s="38" t="e">
        <f t="shared" ca="1" si="16"/>
        <v>#NAME?</v>
      </c>
      <c r="BX19" s="38" t="e">
        <f t="shared" ca="1" si="16"/>
        <v>#NAME?</v>
      </c>
      <c r="BY19" s="38" t="e">
        <f t="shared" ca="1" si="16"/>
        <v>#NAME?</v>
      </c>
      <c r="BZ19" s="38" t="e">
        <f t="shared" ca="1" si="16"/>
        <v>#NAME?</v>
      </c>
    </row>
    <row r="20" spans="1:78" s="21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 s="20" t="s">
        <v>20</v>
      </c>
      <c r="BI20" s="24">
        <v>132</v>
      </c>
      <c r="BJ20" s="24">
        <v>68</v>
      </c>
      <c r="BK20" s="24">
        <v>72</v>
      </c>
      <c r="BL20" s="24">
        <f>BI20</f>
        <v>132</v>
      </c>
      <c r="BM20" s="24">
        <v>72</v>
      </c>
      <c r="BN20" s="24">
        <v>134</v>
      </c>
      <c r="BO20" s="24">
        <v>153</v>
      </c>
      <c r="BP20" s="24">
        <v>253</v>
      </c>
      <c r="BQ20" s="24">
        <v>142</v>
      </c>
      <c r="BR20" s="24">
        <v>181</v>
      </c>
      <c r="BS20" s="24">
        <v>131</v>
      </c>
      <c r="BT20" s="24">
        <v>129</v>
      </c>
      <c r="BU20" s="24">
        <v>169</v>
      </c>
      <c r="BV20" s="24">
        <v>147</v>
      </c>
      <c r="BW20" s="24">
        <v>149</v>
      </c>
      <c r="BX20" s="24">
        <v>154</v>
      </c>
      <c r="BY20" s="24"/>
      <c r="BZ20" s="24"/>
    </row>
    <row r="21" spans="1:78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53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</row>
    <row r="22" spans="1:78" s="15" customFormat="1" x14ac:dyDescent="0.25">
      <c r="A22" s="32" t="s">
        <v>35</v>
      </c>
      <c r="B22" s="33" t="s">
        <v>7</v>
      </c>
      <c r="C22" s="34">
        <v>43831</v>
      </c>
      <c r="D22" s="34">
        <v>43862</v>
      </c>
      <c r="E22" s="34">
        <v>43891</v>
      </c>
      <c r="F22" s="34">
        <v>43922</v>
      </c>
      <c r="G22" s="34">
        <v>43952</v>
      </c>
      <c r="H22" s="34">
        <v>43983</v>
      </c>
      <c r="I22" s="34">
        <v>44013</v>
      </c>
      <c r="J22" s="34">
        <v>44044</v>
      </c>
      <c r="K22" s="34">
        <v>44075</v>
      </c>
      <c r="L22" s="34">
        <v>44105</v>
      </c>
      <c r="M22" s="34">
        <v>44136</v>
      </c>
      <c r="N22" s="34">
        <v>44166</v>
      </c>
      <c r="O22" s="33" t="s">
        <v>7</v>
      </c>
      <c r="P22" s="34">
        <v>44197</v>
      </c>
      <c r="Q22" s="34">
        <v>44228</v>
      </c>
      <c r="R22" s="34">
        <v>44256</v>
      </c>
      <c r="S22" s="34">
        <v>44287</v>
      </c>
      <c r="T22" s="34">
        <v>44317</v>
      </c>
      <c r="U22" s="34">
        <v>44348</v>
      </c>
      <c r="V22" s="34">
        <v>44378</v>
      </c>
      <c r="W22" s="34">
        <v>44409</v>
      </c>
      <c r="X22" s="34">
        <v>44440</v>
      </c>
      <c r="Y22" s="34">
        <v>44470</v>
      </c>
      <c r="Z22" s="34">
        <v>44501</v>
      </c>
      <c r="AA22" s="34">
        <v>44531</v>
      </c>
      <c r="AB22" s="33" t="s">
        <v>7</v>
      </c>
      <c r="AC22" s="34">
        <v>44562</v>
      </c>
      <c r="AD22" s="34">
        <v>44593</v>
      </c>
      <c r="AE22" s="34">
        <v>44621</v>
      </c>
      <c r="AF22" s="34">
        <v>44652</v>
      </c>
      <c r="AG22" s="34">
        <v>44682</v>
      </c>
      <c r="AH22" s="34">
        <v>44713</v>
      </c>
      <c r="AI22" s="34" t="s">
        <v>8</v>
      </c>
      <c r="AJ22" s="35" t="s">
        <v>7</v>
      </c>
      <c r="AK22" s="34" t="s">
        <v>10</v>
      </c>
      <c r="AL22" s="35" t="s">
        <v>7</v>
      </c>
      <c r="AM22" s="34">
        <v>44743</v>
      </c>
      <c r="AN22" s="34">
        <v>44774</v>
      </c>
      <c r="AO22" s="34">
        <v>44805</v>
      </c>
      <c r="AP22" s="34">
        <v>44835</v>
      </c>
      <c r="AQ22" s="34">
        <v>44866</v>
      </c>
      <c r="AR22" s="34">
        <v>44896</v>
      </c>
      <c r="AS22" s="35" t="s">
        <v>7</v>
      </c>
      <c r="AT22" s="34" t="e">
        <f t="shared" ref="AT22:BD22" ca="1" si="17">AT$5</f>
        <v>#NAME?</v>
      </c>
      <c r="AU22" s="34" t="e">
        <f t="shared" ca="1" si="17"/>
        <v>#NAME?</v>
      </c>
      <c r="AV22" s="34" t="e">
        <f t="shared" ca="1" si="17"/>
        <v>#NAME?</v>
      </c>
      <c r="AW22" s="34" t="e">
        <f t="shared" ca="1" si="17"/>
        <v>#NAME?</v>
      </c>
      <c r="AX22" s="34" t="e">
        <f t="shared" ca="1" si="17"/>
        <v>#NAME?</v>
      </c>
      <c r="AY22" s="34" t="e">
        <f t="shared" ca="1" si="17"/>
        <v>#NAME?</v>
      </c>
      <c r="AZ22" s="34" t="e">
        <f t="shared" ca="1" si="17"/>
        <v>#NAME?</v>
      </c>
      <c r="BA22" s="35" t="str">
        <f t="shared" si="17"/>
        <v>1 - 24 de Ago-23</v>
      </c>
      <c r="BB22" s="35" t="str">
        <f t="shared" si="17"/>
        <v>24 - 31 de Ago-23</v>
      </c>
      <c r="BC22" s="34" t="e">
        <f t="shared" ca="1" si="17"/>
        <v>#NAME?</v>
      </c>
      <c r="BD22" s="34" t="e">
        <f t="shared" ca="1" si="17"/>
        <v>#NAME?</v>
      </c>
      <c r="BE22" s="36" t="s">
        <v>14</v>
      </c>
      <c r="BF22" s="34" t="str">
        <f>BF$5</f>
        <v>01 - 15-Out-2023</v>
      </c>
      <c r="BG22" s="34" t="e">
        <f ca="1">BG$5</f>
        <v>#NAME?</v>
      </c>
      <c r="BH22" s="55" t="s">
        <v>36</v>
      </c>
      <c r="BI22" s="10" t="s">
        <v>7</v>
      </c>
      <c r="BJ22" s="10" t="str">
        <f>BJ5</f>
        <v>Meta 16 - 31-Out-2023</v>
      </c>
      <c r="BK22" s="10" t="str">
        <f t="shared" ref="BK22:BZ22" si="18">BK$5</f>
        <v>16 - 31-Out-2023</v>
      </c>
      <c r="BL22" s="10" t="str">
        <f>BL5</f>
        <v>Meta Mensal</v>
      </c>
      <c r="BM22" s="10">
        <f t="shared" si="18"/>
        <v>45200</v>
      </c>
      <c r="BN22" s="38" t="e">
        <f t="shared" ca="1" si="18"/>
        <v>#NAME?</v>
      </c>
      <c r="BO22" s="38" t="e">
        <f t="shared" ca="1" si="18"/>
        <v>#NAME?</v>
      </c>
      <c r="BP22" s="38" t="e">
        <f t="shared" ca="1" si="18"/>
        <v>#NAME?</v>
      </c>
      <c r="BQ22" s="38" t="e">
        <f t="shared" ca="1" si="18"/>
        <v>#NAME?</v>
      </c>
      <c r="BR22" s="38" t="e">
        <f t="shared" ca="1" si="18"/>
        <v>#NAME?</v>
      </c>
      <c r="BS22" s="38" t="e">
        <f t="shared" ca="1" si="18"/>
        <v>#NAME?</v>
      </c>
      <c r="BT22" s="38" t="e">
        <f t="shared" ca="1" si="18"/>
        <v>#NAME?</v>
      </c>
      <c r="BU22" s="38" t="e">
        <f t="shared" ca="1" si="18"/>
        <v>#NAME?</v>
      </c>
      <c r="BV22" s="38" t="e">
        <f t="shared" ca="1" si="18"/>
        <v>#NAME?</v>
      </c>
      <c r="BW22" s="38" t="e">
        <f t="shared" ca="1" si="18"/>
        <v>#NAME?</v>
      </c>
      <c r="BX22" s="38" t="e">
        <f t="shared" ca="1" si="18"/>
        <v>#NAME?</v>
      </c>
      <c r="BY22" s="38" t="e">
        <f t="shared" ca="1" si="18"/>
        <v>#NAME?</v>
      </c>
      <c r="BZ22" s="38" t="e">
        <f t="shared" ca="1" si="18"/>
        <v>#NAME?</v>
      </c>
    </row>
    <row r="23" spans="1:78" s="21" customFormat="1" x14ac:dyDescent="0.25">
      <c r="A23" s="22" t="s">
        <v>37</v>
      </c>
      <c r="B23" s="463">
        <v>100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463">
        <v>100</v>
      </c>
      <c r="P23" s="24">
        <v>166</v>
      </c>
      <c r="Q23" s="24">
        <v>127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94</v>
      </c>
      <c r="X23" s="24">
        <v>117</v>
      </c>
      <c r="Y23" s="24">
        <v>115</v>
      </c>
      <c r="Z23" s="24">
        <v>104</v>
      </c>
      <c r="AA23" s="24">
        <v>69</v>
      </c>
      <c r="AB23" s="463">
        <v>100</v>
      </c>
      <c r="AC23" s="24">
        <v>157</v>
      </c>
      <c r="AD23" s="24">
        <v>0</v>
      </c>
      <c r="AE23" s="24">
        <v>186</v>
      </c>
      <c r="AF23" s="24">
        <v>119</v>
      </c>
      <c r="AG23" s="24">
        <v>182</v>
      </c>
      <c r="AH23" s="24">
        <v>58</v>
      </c>
      <c r="AI23" s="24">
        <v>0</v>
      </c>
      <c r="AJ23" s="466">
        <v>196</v>
      </c>
      <c r="AK23" s="24">
        <v>96</v>
      </c>
      <c r="AL23" s="466">
        <v>196</v>
      </c>
      <c r="AM23" s="24">
        <v>96</v>
      </c>
      <c r="AN23" s="24">
        <v>175</v>
      </c>
      <c r="AO23" s="24">
        <v>148</v>
      </c>
      <c r="AP23" s="24">
        <v>158</v>
      </c>
      <c r="AQ23" s="24">
        <v>159</v>
      </c>
      <c r="AR23" s="24">
        <v>154</v>
      </c>
      <c r="AS23" s="466">
        <v>196</v>
      </c>
      <c r="AT23" s="24">
        <v>206</v>
      </c>
      <c r="AU23" s="24">
        <v>109</v>
      </c>
      <c r="AV23" s="24">
        <v>125</v>
      </c>
      <c r="AW23" s="24">
        <v>87</v>
      </c>
      <c r="AX23" s="24">
        <v>173</v>
      </c>
      <c r="AY23" s="24">
        <v>136</v>
      </c>
      <c r="AZ23" s="24">
        <v>112</v>
      </c>
      <c r="BA23" s="24">
        <v>142</v>
      </c>
      <c r="BB23" s="24">
        <v>21</v>
      </c>
      <c r="BC23" s="24">
        <v>164</v>
      </c>
      <c r="BD23" s="24">
        <v>145</v>
      </c>
      <c r="BE23" s="454">
        <v>95</v>
      </c>
      <c r="BF23" s="24">
        <v>47</v>
      </c>
      <c r="BG23" s="24">
        <f>BF23+BK23+BK31</f>
        <v>114</v>
      </c>
      <c r="BH23" s="25" t="s">
        <v>37</v>
      </c>
      <c r="BI23" s="454">
        <v>100</v>
      </c>
      <c r="BJ23" s="469">
        <v>52</v>
      </c>
      <c r="BK23" s="24">
        <v>34</v>
      </c>
      <c r="BL23" s="469">
        <f>BI23</f>
        <v>100</v>
      </c>
      <c r="BM23" s="24">
        <f>BG23-BM31</f>
        <v>56</v>
      </c>
      <c r="BN23" s="24">
        <v>64</v>
      </c>
      <c r="BO23" s="24">
        <v>61</v>
      </c>
      <c r="BP23" s="24">
        <v>53</v>
      </c>
      <c r="BQ23" s="24">
        <v>40</v>
      </c>
      <c r="BR23" s="24">
        <v>47</v>
      </c>
      <c r="BS23" s="24">
        <v>37</v>
      </c>
      <c r="BT23" s="24">
        <v>35</v>
      </c>
      <c r="BU23" s="24">
        <v>30</v>
      </c>
      <c r="BV23" s="24">
        <v>29</v>
      </c>
      <c r="BW23" s="24">
        <v>36</v>
      </c>
      <c r="BX23" s="24">
        <v>28</v>
      </c>
      <c r="BY23" s="24"/>
      <c r="BZ23" s="24"/>
    </row>
    <row r="24" spans="1:78" s="21" customFormat="1" x14ac:dyDescent="0.25">
      <c r="A24" s="22" t="s">
        <v>38</v>
      </c>
      <c r="B24" s="464"/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464"/>
      <c r="P24" s="24">
        <v>84</v>
      </c>
      <c r="Q24" s="24">
        <v>63</v>
      </c>
      <c r="R24" s="24">
        <v>31</v>
      </c>
      <c r="S24" s="24">
        <v>0</v>
      </c>
      <c r="T24" s="24">
        <v>0</v>
      </c>
      <c r="U24" s="24">
        <v>0</v>
      </c>
      <c r="V24" s="24">
        <v>0</v>
      </c>
      <c r="W24" s="24">
        <v>6</v>
      </c>
      <c r="X24" s="24">
        <v>5</v>
      </c>
      <c r="Y24" s="24">
        <v>13</v>
      </c>
      <c r="Z24" s="24">
        <v>8</v>
      </c>
      <c r="AA24" s="24">
        <v>25</v>
      </c>
      <c r="AB24" s="464"/>
      <c r="AC24" s="24">
        <v>20</v>
      </c>
      <c r="AD24" s="24">
        <v>0</v>
      </c>
      <c r="AE24" s="24">
        <v>22</v>
      </c>
      <c r="AF24" s="24">
        <v>45</v>
      </c>
      <c r="AG24" s="24">
        <v>24</v>
      </c>
      <c r="AH24" s="24">
        <v>16</v>
      </c>
      <c r="AI24" s="24">
        <v>0</v>
      </c>
      <c r="AJ24" s="467"/>
      <c r="AK24" s="24">
        <v>40</v>
      </c>
      <c r="AL24" s="467"/>
      <c r="AM24" s="24">
        <v>40</v>
      </c>
      <c r="AN24" s="24">
        <v>37</v>
      </c>
      <c r="AO24" s="24">
        <v>51</v>
      </c>
      <c r="AP24" s="24">
        <v>48</v>
      </c>
      <c r="AQ24" s="24">
        <v>37</v>
      </c>
      <c r="AR24" s="24">
        <v>42</v>
      </c>
      <c r="AS24" s="467"/>
      <c r="AT24" s="24">
        <v>25</v>
      </c>
      <c r="AU24" s="24">
        <v>47</v>
      </c>
      <c r="AV24" s="24">
        <v>39</v>
      </c>
      <c r="AW24" s="24">
        <v>50</v>
      </c>
      <c r="AX24" s="24">
        <v>26</v>
      </c>
      <c r="AY24" s="24">
        <v>30</v>
      </c>
      <c r="AZ24" s="24">
        <v>50</v>
      </c>
      <c r="BA24" s="24">
        <v>29</v>
      </c>
      <c r="BB24" s="24">
        <v>8</v>
      </c>
      <c r="BC24" s="24">
        <v>37</v>
      </c>
      <c r="BD24" s="24">
        <v>25</v>
      </c>
      <c r="BE24" s="455"/>
      <c r="BF24" s="24">
        <v>25</v>
      </c>
      <c r="BG24" s="24">
        <f>BF24+BK24+BK32</f>
        <v>42</v>
      </c>
      <c r="BH24" s="25" t="s">
        <v>38</v>
      </c>
      <c r="BI24" s="455"/>
      <c r="BJ24" s="470"/>
      <c r="BK24" s="24">
        <v>8</v>
      </c>
      <c r="BL24" s="470"/>
      <c r="BM24" s="24">
        <f>BG24-BM32</f>
        <v>26</v>
      </c>
      <c r="BN24" s="24">
        <v>13</v>
      </c>
      <c r="BO24" s="24">
        <v>10</v>
      </c>
      <c r="BP24" s="24">
        <v>17</v>
      </c>
      <c r="BQ24" s="24">
        <v>17</v>
      </c>
      <c r="BR24" s="24">
        <v>19</v>
      </c>
      <c r="BS24" s="24">
        <v>19</v>
      </c>
      <c r="BT24" s="24">
        <v>19</v>
      </c>
      <c r="BU24" s="24">
        <v>30</v>
      </c>
      <c r="BV24" s="24">
        <v>25</v>
      </c>
      <c r="BW24" s="24">
        <v>18</v>
      </c>
      <c r="BX24" s="24">
        <v>10</v>
      </c>
      <c r="BY24" s="24"/>
      <c r="BZ24" s="24"/>
    </row>
    <row r="25" spans="1:78" s="21" customFormat="1" x14ac:dyDescent="0.25">
      <c r="A25" s="22" t="s">
        <v>39</v>
      </c>
      <c r="B25" s="465"/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465"/>
      <c r="P25" s="24">
        <v>7</v>
      </c>
      <c r="Q25" s="24">
        <v>1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9</v>
      </c>
      <c r="AB25" s="465"/>
      <c r="AC25" s="24">
        <v>3</v>
      </c>
      <c r="AD25" s="24">
        <v>0</v>
      </c>
      <c r="AE25" s="24">
        <v>14</v>
      </c>
      <c r="AF25" s="24">
        <v>7</v>
      </c>
      <c r="AG25" s="24">
        <v>15</v>
      </c>
      <c r="AH25" s="24">
        <v>8</v>
      </c>
      <c r="AI25" s="24">
        <v>0</v>
      </c>
      <c r="AJ25" s="468"/>
      <c r="AK25" s="24">
        <v>10</v>
      </c>
      <c r="AL25" s="467"/>
      <c r="AM25" s="24">
        <v>10</v>
      </c>
      <c r="AN25" s="24">
        <v>35</v>
      </c>
      <c r="AO25" s="24">
        <v>18</v>
      </c>
      <c r="AP25" s="24">
        <v>0</v>
      </c>
      <c r="AQ25" s="24">
        <v>0</v>
      </c>
      <c r="AR25" s="24">
        <v>27</v>
      </c>
      <c r="AS25" s="467"/>
      <c r="AT25" s="24">
        <v>22</v>
      </c>
      <c r="AU25" s="24">
        <v>51</v>
      </c>
      <c r="AV25" s="24">
        <v>48</v>
      </c>
      <c r="AW25" s="24">
        <v>55</v>
      </c>
      <c r="AX25" s="24">
        <v>9</v>
      </c>
      <c r="AY25" s="24">
        <v>29</v>
      </c>
      <c r="AZ25" s="24">
        <v>34</v>
      </c>
      <c r="BA25" s="24">
        <v>22</v>
      </c>
      <c r="BB25" s="24">
        <v>13</v>
      </c>
      <c r="BC25" s="24">
        <v>35</v>
      </c>
      <c r="BD25" s="24">
        <v>29</v>
      </c>
      <c r="BE25" s="455"/>
      <c r="BF25" s="24">
        <v>19</v>
      </c>
      <c r="BG25" s="24">
        <f>BF25+BK25</f>
        <v>43</v>
      </c>
      <c r="BH25" s="25" t="s">
        <v>39</v>
      </c>
      <c r="BI25" s="455"/>
      <c r="BJ25" s="470"/>
      <c r="BK25" s="24">
        <v>24</v>
      </c>
      <c r="BL25" s="470"/>
      <c r="BM25" s="24">
        <f>BG25</f>
        <v>43</v>
      </c>
      <c r="BN25" s="24">
        <v>33</v>
      </c>
      <c r="BO25" s="24">
        <v>22</v>
      </c>
      <c r="BP25" s="24">
        <v>26</v>
      </c>
      <c r="BQ25" s="24">
        <v>38</v>
      </c>
      <c r="BR25" s="24">
        <v>29</v>
      </c>
      <c r="BS25" s="24">
        <v>38</v>
      </c>
      <c r="BT25" s="24">
        <v>42</v>
      </c>
      <c r="BU25" s="24">
        <v>37</v>
      </c>
      <c r="BV25" s="24">
        <v>41</v>
      </c>
      <c r="BW25" s="24">
        <v>44</v>
      </c>
      <c r="BX25" s="24">
        <v>58</v>
      </c>
      <c r="BY25" s="24"/>
      <c r="BZ25" s="24"/>
    </row>
    <row r="26" spans="1:78" s="21" customFormat="1" x14ac:dyDescent="0.25">
      <c r="A26" s="22" t="s">
        <v>40</v>
      </c>
      <c r="B26" s="1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7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17"/>
      <c r="AC26" s="24"/>
      <c r="AD26" s="24"/>
      <c r="AE26" s="24"/>
      <c r="AF26" s="24"/>
      <c r="AG26" s="24"/>
      <c r="AH26" s="24"/>
      <c r="AI26" s="24"/>
      <c r="AJ26" s="56"/>
      <c r="AK26" s="24"/>
      <c r="AL26" s="468"/>
      <c r="AM26" s="24"/>
      <c r="AN26" s="24"/>
      <c r="AO26" s="24"/>
      <c r="AP26" s="24"/>
      <c r="AQ26" s="24"/>
      <c r="AR26" s="24">
        <v>5</v>
      </c>
      <c r="AS26" s="467"/>
      <c r="AT26" s="24">
        <v>2</v>
      </c>
      <c r="AU26" s="24">
        <v>3</v>
      </c>
      <c r="AV26" s="24">
        <v>7</v>
      </c>
      <c r="AW26" s="24">
        <v>5</v>
      </c>
      <c r="AX26" s="24">
        <v>3</v>
      </c>
      <c r="AY26" s="24">
        <v>6</v>
      </c>
      <c r="AZ26" s="24">
        <v>9</v>
      </c>
      <c r="BA26" s="24">
        <v>0</v>
      </c>
      <c r="BB26" s="24">
        <v>0</v>
      </c>
      <c r="BC26" s="24">
        <v>0</v>
      </c>
      <c r="BD26" s="24">
        <v>8</v>
      </c>
      <c r="BE26" s="455"/>
      <c r="BF26" s="24">
        <v>0</v>
      </c>
      <c r="BG26" s="24">
        <f>BF26+BK26</f>
        <v>4</v>
      </c>
      <c r="BH26" s="25" t="s">
        <v>40</v>
      </c>
      <c r="BI26" s="455"/>
      <c r="BJ26" s="470"/>
      <c r="BK26" s="24">
        <v>4</v>
      </c>
      <c r="BL26" s="470"/>
      <c r="BM26" s="24">
        <f>BG26</f>
        <v>4</v>
      </c>
      <c r="BN26" s="24">
        <v>6</v>
      </c>
      <c r="BO26" s="24">
        <v>6</v>
      </c>
      <c r="BP26" s="24">
        <v>5</v>
      </c>
      <c r="BQ26" s="24">
        <v>6</v>
      </c>
      <c r="BR26" s="24">
        <v>5</v>
      </c>
      <c r="BS26" s="24">
        <v>6</v>
      </c>
      <c r="BT26" s="24">
        <v>4</v>
      </c>
      <c r="BU26" s="24">
        <v>5</v>
      </c>
      <c r="BV26" s="24">
        <v>5</v>
      </c>
      <c r="BW26" s="24">
        <v>4</v>
      </c>
      <c r="BX26" s="24">
        <v>5</v>
      </c>
      <c r="BY26" s="24"/>
      <c r="BZ26" s="24"/>
    </row>
    <row r="27" spans="1:78" s="21" customFormat="1" x14ac:dyDescent="0.25">
      <c r="A27" s="22"/>
      <c r="B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7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17"/>
      <c r="AC27" s="24"/>
      <c r="AD27" s="24"/>
      <c r="AE27" s="24"/>
      <c r="AF27" s="24"/>
      <c r="AG27" s="24"/>
      <c r="AH27" s="24"/>
      <c r="AI27" s="24"/>
      <c r="AJ27" s="56"/>
      <c r="AK27" s="24"/>
      <c r="AL27" s="57"/>
      <c r="AM27" s="24"/>
      <c r="AN27" s="24"/>
      <c r="AO27" s="24"/>
      <c r="AP27" s="24"/>
      <c r="AQ27" s="24"/>
      <c r="AR27" s="24"/>
      <c r="AS27" s="468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456"/>
      <c r="BF27" s="24"/>
      <c r="BG27" s="24"/>
      <c r="BH27" s="25" t="s">
        <v>41</v>
      </c>
      <c r="BI27" s="456"/>
      <c r="BJ27" s="471"/>
      <c r="BK27" s="24">
        <v>0</v>
      </c>
      <c r="BL27" s="471"/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/>
      <c r="BZ27" s="24"/>
    </row>
    <row r="28" spans="1:78" s="49" customFormat="1" x14ac:dyDescent="0.25">
      <c r="A28" s="58" t="s">
        <v>33</v>
      </c>
      <c r="B28" s="59">
        <v>100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100</v>
      </c>
      <c r="P28" s="59">
        <v>257</v>
      </c>
      <c r="Q28" s="59">
        <v>191</v>
      </c>
      <c r="R28" s="59">
        <v>31</v>
      </c>
      <c r="S28" s="59">
        <v>0</v>
      </c>
      <c r="T28" s="59">
        <v>0</v>
      </c>
      <c r="U28" s="59">
        <v>0</v>
      </c>
      <c r="V28" s="59">
        <v>0</v>
      </c>
      <c r="W28" s="59">
        <v>100</v>
      </c>
      <c r="X28" s="59">
        <v>122</v>
      </c>
      <c r="Y28" s="59">
        <v>128</v>
      </c>
      <c r="Z28" s="59">
        <v>112</v>
      </c>
      <c r="AA28" s="59">
        <v>103</v>
      </c>
      <c r="AB28" s="59">
        <v>100</v>
      </c>
      <c r="AC28" s="59">
        <v>180</v>
      </c>
      <c r="AD28" s="59">
        <v>0</v>
      </c>
      <c r="AE28" s="59">
        <v>222</v>
      </c>
      <c r="AF28" s="59">
        <v>171</v>
      </c>
      <c r="AG28" s="59">
        <v>221</v>
      </c>
      <c r="AH28" s="59">
        <v>82</v>
      </c>
      <c r="AI28" s="59">
        <v>0</v>
      </c>
      <c r="AJ28" s="59">
        <v>196</v>
      </c>
      <c r="AK28" s="59">
        <v>146</v>
      </c>
      <c r="AL28" s="59">
        <v>196</v>
      </c>
      <c r="AM28" s="59">
        <v>146</v>
      </c>
      <c r="AN28" s="59">
        <v>247</v>
      </c>
      <c r="AO28" s="59">
        <v>217</v>
      </c>
      <c r="AP28" s="59">
        <v>206</v>
      </c>
      <c r="AQ28" s="59">
        <v>196</v>
      </c>
      <c r="AR28" s="60">
        <v>228</v>
      </c>
      <c r="AS28" s="59">
        <v>196</v>
      </c>
      <c r="AT28" s="60">
        <f t="shared" ref="AT28:BD28" si="19">SUM(AT23:AT26)</f>
        <v>255</v>
      </c>
      <c r="AU28" s="60">
        <f t="shared" si="19"/>
        <v>210</v>
      </c>
      <c r="AV28" s="60">
        <f t="shared" si="19"/>
        <v>219</v>
      </c>
      <c r="AW28" s="60">
        <f t="shared" si="19"/>
        <v>197</v>
      </c>
      <c r="AX28" s="60">
        <f t="shared" si="19"/>
        <v>211</v>
      </c>
      <c r="AY28" s="60">
        <f t="shared" si="19"/>
        <v>201</v>
      </c>
      <c r="AZ28" s="60">
        <f t="shared" si="19"/>
        <v>205</v>
      </c>
      <c r="BA28" s="60">
        <f t="shared" si="19"/>
        <v>193</v>
      </c>
      <c r="BB28" s="60">
        <f t="shared" si="19"/>
        <v>42</v>
      </c>
      <c r="BC28" s="60">
        <f t="shared" si="19"/>
        <v>236</v>
      </c>
      <c r="BD28" s="60">
        <f t="shared" si="19"/>
        <v>207</v>
      </c>
      <c r="BE28" s="60">
        <v>95</v>
      </c>
      <c r="BF28" s="60">
        <f>SUM(BF23:BF26)</f>
        <v>91</v>
      </c>
      <c r="BG28" s="60">
        <f>SUM(BG23:BG26)</f>
        <v>203</v>
      </c>
      <c r="BH28" s="61" t="s">
        <v>33</v>
      </c>
      <c r="BI28" s="62">
        <f>SUM(BI23)</f>
        <v>100</v>
      </c>
      <c r="BJ28" s="62">
        <v>52</v>
      </c>
      <c r="BK28" s="62">
        <f>SUM(BK23:BK27)</f>
        <v>70</v>
      </c>
      <c r="BL28" s="62">
        <f>BI28</f>
        <v>100</v>
      </c>
      <c r="BM28" s="62">
        <f>SUM(BM23:BM27)</f>
        <v>129</v>
      </c>
      <c r="BN28" s="62">
        <f t="shared" ref="BN28:BZ28" si="20">SUM(BN23:BN27)</f>
        <v>116</v>
      </c>
      <c r="BO28" s="62">
        <f t="shared" si="20"/>
        <v>99</v>
      </c>
      <c r="BP28" s="62">
        <f t="shared" si="20"/>
        <v>101</v>
      </c>
      <c r="BQ28" s="62">
        <f t="shared" si="20"/>
        <v>101</v>
      </c>
      <c r="BR28" s="62">
        <f t="shared" si="20"/>
        <v>100</v>
      </c>
      <c r="BS28" s="62">
        <f t="shared" si="20"/>
        <v>100</v>
      </c>
      <c r="BT28" s="62">
        <f t="shared" si="20"/>
        <v>100</v>
      </c>
      <c r="BU28" s="62">
        <f t="shared" si="20"/>
        <v>102</v>
      </c>
      <c r="BV28" s="62">
        <f t="shared" si="20"/>
        <v>100</v>
      </c>
      <c r="BW28" s="62">
        <f t="shared" si="20"/>
        <v>102</v>
      </c>
      <c r="BX28" s="62">
        <f t="shared" si="20"/>
        <v>101</v>
      </c>
      <c r="BY28" s="62">
        <f t="shared" si="20"/>
        <v>0</v>
      </c>
      <c r="BZ28" s="62">
        <f t="shared" si="20"/>
        <v>0</v>
      </c>
    </row>
    <row r="29" spans="1:78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 s="53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</row>
    <row r="30" spans="1:78" s="15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 s="55" t="s">
        <v>42</v>
      </c>
      <c r="BI30" s="10" t="s">
        <v>7</v>
      </c>
      <c r="BJ30" s="10" t="str">
        <f>BJ5</f>
        <v>Meta 16 - 31-Out-2023</v>
      </c>
      <c r="BK30" s="10" t="str">
        <f t="shared" ref="BK30:BZ30" si="21">BK$5</f>
        <v>16 - 31-Out-2023</v>
      </c>
      <c r="BL30" s="10" t="str">
        <f>BL5</f>
        <v>Meta Mensal</v>
      </c>
      <c r="BM30" s="10">
        <f t="shared" si="21"/>
        <v>45200</v>
      </c>
      <c r="BN30" s="38" t="e">
        <f t="shared" ca="1" si="21"/>
        <v>#NAME?</v>
      </c>
      <c r="BO30" s="38" t="e">
        <f t="shared" ca="1" si="21"/>
        <v>#NAME?</v>
      </c>
      <c r="BP30" s="38" t="e">
        <f t="shared" ca="1" si="21"/>
        <v>#NAME?</v>
      </c>
      <c r="BQ30" s="38" t="e">
        <f t="shared" ca="1" si="21"/>
        <v>#NAME?</v>
      </c>
      <c r="BR30" s="38" t="e">
        <f t="shared" ca="1" si="21"/>
        <v>#NAME?</v>
      </c>
      <c r="BS30" s="38" t="e">
        <f t="shared" ca="1" si="21"/>
        <v>#NAME?</v>
      </c>
      <c r="BT30" s="38" t="e">
        <f t="shared" ca="1" si="21"/>
        <v>#NAME?</v>
      </c>
      <c r="BU30" s="38" t="e">
        <f t="shared" ca="1" si="21"/>
        <v>#NAME?</v>
      </c>
      <c r="BV30" s="38" t="e">
        <f t="shared" ca="1" si="21"/>
        <v>#NAME?</v>
      </c>
      <c r="BW30" s="38" t="e">
        <f t="shared" ca="1" si="21"/>
        <v>#NAME?</v>
      </c>
      <c r="BX30" s="38" t="e">
        <f t="shared" ca="1" si="21"/>
        <v>#NAME?</v>
      </c>
      <c r="BY30" s="38" t="e">
        <f t="shared" ca="1" si="21"/>
        <v>#NAME?</v>
      </c>
      <c r="BZ30" s="38" t="e">
        <f t="shared" ca="1" si="21"/>
        <v>#NAME?</v>
      </c>
    </row>
    <row r="31" spans="1:78" s="21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 s="25" t="s">
        <v>37</v>
      </c>
      <c r="BI31" s="454">
        <v>30</v>
      </c>
      <c r="BJ31" s="454">
        <v>15</v>
      </c>
      <c r="BK31" s="24">
        <v>33</v>
      </c>
      <c r="BL31" s="454">
        <f>BI31</f>
        <v>30</v>
      </c>
      <c r="BM31" s="24">
        <f>SUM(BK31+25)</f>
        <v>58</v>
      </c>
      <c r="BN31" s="24">
        <v>23</v>
      </c>
      <c r="BO31" s="24">
        <v>22</v>
      </c>
      <c r="BP31" s="24">
        <v>22</v>
      </c>
      <c r="BQ31" s="24">
        <v>25</v>
      </c>
      <c r="BR31" s="24">
        <v>24</v>
      </c>
      <c r="BS31" s="24">
        <v>26</v>
      </c>
      <c r="BT31" s="24">
        <v>19</v>
      </c>
      <c r="BU31" s="24">
        <v>22</v>
      </c>
      <c r="BV31" s="24">
        <v>27</v>
      </c>
      <c r="BW31" s="24">
        <v>28</v>
      </c>
      <c r="BX31" s="24">
        <v>30</v>
      </c>
      <c r="BY31" s="24"/>
      <c r="BZ31" s="24"/>
    </row>
    <row r="32" spans="1:78" s="21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 s="25" t="s">
        <v>38</v>
      </c>
      <c r="BI32" s="455"/>
      <c r="BJ32" s="455"/>
      <c r="BK32" s="24">
        <v>9</v>
      </c>
      <c r="BL32" s="455"/>
      <c r="BM32" s="24">
        <f>SUM(BK32+7)</f>
        <v>16</v>
      </c>
      <c r="BN32" s="24">
        <v>7</v>
      </c>
      <c r="BO32" s="24">
        <v>8</v>
      </c>
      <c r="BP32" s="24">
        <v>8</v>
      </c>
      <c r="BQ32" s="24">
        <v>6</v>
      </c>
      <c r="BR32" s="24">
        <v>6</v>
      </c>
      <c r="BS32" s="24">
        <v>5</v>
      </c>
      <c r="BT32" s="24">
        <v>11</v>
      </c>
      <c r="BU32" s="24">
        <v>8</v>
      </c>
      <c r="BV32" s="24">
        <v>3</v>
      </c>
      <c r="BW32" s="24">
        <v>2</v>
      </c>
      <c r="BX32" s="24">
        <v>7</v>
      </c>
      <c r="BY32" s="24"/>
      <c r="BZ32" s="24"/>
    </row>
    <row r="33" spans="1:78" s="21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 s="25" t="s">
        <v>39</v>
      </c>
      <c r="BI33" s="455"/>
      <c r="BJ33" s="455"/>
      <c r="BK33" s="24">
        <v>0</v>
      </c>
      <c r="BL33" s="455"/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/>
      <c r="BZ33" s="24"/>
    </row>
    <row r="34" spans="1:78" s="21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 s="25" t="s">
        <v>40</v>
      </c>
      <c r="BI34" s="455"/>
      <c r="BJ34" s="455"/>
      <c r="BK34" s="24">
        <v>0</v>
      </c>
      <c r="BL34" s="455"/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/>
      <c r="BZ34" s="24"/>
    </row>
    <row r="35" spans="1:78" s="21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 s="25" t="s">
        <v>41</v>
      </c>
      <c r="BI35" s="456"/>
      <c r="BJ35" s="456"/>
      <c r="BK35" s="24">
        <v>0</v>
      </c>
      <c r="BL35" s="456"/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/>
      <c r="BZ35" s="24"/>
    </row>
    <row r="36" spans="1:78" s="4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 s="61" t="s">
        <v>33</v>
      </c>
      <c r="BI36" s="62">
        <f>SUM(BI31)</f>
        <v>30</v>
      </c>
      <c r="BJ36" s="62">
        <v>15</v>
      </c>
      <c r="BK36" s="62">
        <f>SUM(BK31:BK35)</f>
        <v>42</v>
      </c>
      <c r="BL36" s="62">
        <f>BI36</f>
        <v>30</v>
      </c>
      <c r="BM36" s="62">
        <f>SUM(BM31:BM35)</f>
        <v>74</v>
      </c>
      <c r="BN36" s="62">
        <f t="shared" ref="BN36:BZ36" si="22">SUM(BN31:BN35)</f>
        <v>30</v>
      </c>
      <c r="BO36" s="62">
        <f t="shared" si="22"/>
        <v>30</v>
      </c>
      <c r="BP36" s="62">
        <f t="shared" si="22"/>
        <v>30</v>
      </c>
      <c r="BQ36" s="62">
        <f t="shared" si="22"/>
        <v>31</v>
      </c>
      <c r="BR36" s="62">
        <f t="shared" si="22"/>
        <v>30</v>
      </c>
      <c r="BS36" s="62">
        <f t="shared" si="22"/>
        <v>31</v>
      </c>
      <c r="BT36" s="62">
        <f t="shared" si="22"/>
        <v>30</v>
      </c>
      <c r="BU36" s="62">
        <f t="shared" si="22"/>
        <v>30</v>
      </c>
      <c r="BV36" s="62">
        <f t="shared" si="22"/>
        <v>30</v>
      </c>
      <c r="BW36" s="62">
        <f t="shared" si="22"/>
        <v>30</v>
      </c>
      <c r="BX36" s="62">
        <f t="shared" si="22"/>
        <v>37</v>
      </c>
      <c r="BY36" s="62">
        <f t="shared" si="22"/>
        <v>0</v>
      </c>
      <c r="BZ36" s="62">
        <f t="shared" si="22"/>
        <v>0</v>
      </c>
    </row>
    <row r="37" spans="1:78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 s="53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</row>
    <row r="38" spans="1:78" s="15" customFormat="1" x14ac:dyDescent="0.25">
      <c r="A38" s="32" t="s">
        <v>43</v>
      </c>
      <c r="B38" s="33" t="s">
        <v>7</v>
      </c>
      <c r="C38" s="34">
        <v>43831</v>
      </c>
      <c r="D38" s="34">
        <v>43862</v>
      </c>
      <c r="E38" s="34">
        <v>43891</v>
      </c>
      <c r="F38" s="34">
        <v>43922</v>
      </c>
      <c r="G38" s="34">
        <v>43952</v>
      </c>
      <c r="H38" s="34">
        <v>43983</v>
      </c>
      <c r="I38" s="34">
        <v>44013</v>
      </c>
      <c r="J38" s="34">
        <v>44044</v>
      </c>
      <c r="K38" s="34">
        <v>44075</v>
      </c>
      <c r="L38" s="34">
        <v>44105</v>
      </c>
      <c r="M38" s="34">
        <v>44136</v>
      </c>
      <c r="N38" s="34">
        <v>44166</v>
      </c>
      <c r="O38" s="33" t="s">
        <v>7</v>
      </c>
      <c r="P38" s="34">
        <v>44197</v>
      </c>
      <c r="Q38" s="34">
        <v>44228</v>
      </c>
      <c r="R38" s="34">
        <v>44256</v>
      </c>
      <c r="S38" s="34">
        <v>44287</v>
      </c>
      <c r="T38" s="34">
        <v>44317</v>
      </c>
      <c r="U38" s="34">
        <v>44348</v>
      </c>
      <c r="V38" s="34">
        <v>44378</v>
      </c>
      <c r="W38" s="34">
        <v>44409</v>
      </c>
      <c r="X38" s="34">
        <v>44440</v>
      </c>
      <c r="Y38" s="34">
        <v>44470</v>
      </c>
      <c r="Z38" s="34">
        <v>44501</v>
      </c>
      <c r="AA38" s="34">
        <v>44531</v>
      </c>
      <c r="AB38" s="33" t="s">
        <v>7</v>
      </c>
      <c r="AC38" s="34">
        <v>44562</v>
      </c>
      <c r="AD38" s="34">
        <v>44593</v>
      </c>
      <c r="AE38" s="34">
        <v>44621</v>
      </c>
      <c r="AF38" s="34">
        <v>44652</v>
      </c>
      <c r="AG38" s="34">
        <v>44682</v>
      </c>
      <c r="AH38" s="34">
        <v>44713</v>
      </c>
      <c r="AI38" s="34" t="s">
        <v>8</v>
      </c>
      <c r="AJ38" s="35" t="s">
        <v>7</v>
      </c>
      <c r="AK38" s="34" t="s">
        <v>10</v>
      </c>
      <c r="AL38" s="35" t="s">
        <v>7</v>
      </c>
      <c r="AM38" s="34">
        <v>44743</v>
      </c>
      <c r="AN38" s="34">
        <v>44774</v>
      </c>
      <c r="AO38" s="34">
        <v>44805</v>
      </c>
      <c r="AP38" s="34">
        <v>44835</v>
      </c>
      <c r="AQ38" s="34">
        <v>44866</v>
      </c>
      <c r="AR38" s="34">
        <v>44896</v>
      </c>
      <c r="AS38" s="35" t="s">
        <v>7</v>
      </c>
      <c r="AT38" s="34" t="e">
        <f t="shared" ref="AT38:BD38" ca="1" si="23">AT$5</f>
        <v>#NAME?</v>
      </c>
      <c r="AU38" s="34" t="e">
        <f t="shared" ca="1" si="23"/>
        <v>#NAME?</v>
      </c>
      <c r="AV38" s="34" t="e">
        <f t="shared" ca="1" si="23"/>
        <v>#NAME?</v>
      </c>
      <c r="AW38" s="34" t="e">
        <f t="shared" ca="1" si="23"/>
        <v>#NAME?</v>
      </c>
      <c r="AX38" s="34" t="e">
        <f t="shared" ca="1" si="23"/>
        <v>#NAME?</v>
      </c>
      <c r="AY38" s="34" t="e">
        <f t="shared" ca="1" si="23"/>
        <v>#NAME?</v>
      </c>
      <c r="AZ38" s="34" t="e">
        <f t="shared" ca="1" si="23"/>
        <v>#NAME?</v>
      </c>
      <c r="BA38" s="35" t="str">
        <f t="shared" si="23"/>
        <v>1 - 24 de Ago-23</v>
      </c>
      <c r="BB38" s="35" t="str">
        <f t="shared" si="23"/>
        <v>24 - 31 de Ago-23</v>
      </c>
      <c r="BC38" s="34" t="e">
        <f t="shared" ca="1" si="23"/>
        <v>#NAME?</v>
      </c>
      <c r="BD38" s="34" t="e">
        <f t="shared" ca="1" si="23"/>
        <v>#NAME?</v>
      </c>
      <c r="BE38" s="36" t="s">
        <v>14</v>
      </c>
      <c r="BF38" s="34" t="str">
        <f>BF$5</f>
        <v>01 - 15-Out-2023</v>
      </c>
      <c r="BG38" s="34" t="e">
        <f ca="1">BG$5</f>
        <v>#NAME?</v>
      </c>
      <c r="BH38" s="55" t="s">
        <v>44</v>
      </c>
      <c r="BI38" s="10" t="s">
        <v>7</v>
      </c>
      <c r="BJ38" s="10" t="str">
        <f>BJ5</f>
        <v>Meta 16 - 31-Out-2023</v>
      </c>
      <c r="BK38" s="10" t="str">
        <f t="shared" ref="BK38:BZ38" si="24">BK$5</f>
        <v>16 - 31-Out-2023</v>
      </c>
      <c r="BL38" s="10" t="str">
        <f>BL5</f>
        <v>Meta Mensal</v>
      </c>
      <c r="BM38" s="10">
        <f t="shared" si="24"/>
        <v>45200</v>
      </c>
      <c r="BN38" s="38" t="e">
        <f t="shared" ca="1" si="24"/>
        <v>#NAME?</v>
      </c>
      <c r="BO38" s="38" t="e">
        <f t="shared" ca="1" si="24"/>
        <v>#NAME?</v>
      </c>
      <c r="BP38" s="38" t="e">
        <f t="shared" ca="1" si="24"/>
        <v>#NAME?</v>
      </c>
      <c r="BQ38" s="38" t="e">
        <f t="shared" ca="1" si="24"/>
        <v>#NAME?</v>
      </c>
      <c r="BR38" s="38" t="e">
        <f t="shared" ca="1" si="24"/>
        <v>#NAME?</v>
      </c>
      <c r="BS38" s="38" t="e">
        <f t="shared" ca="1" si="24"/>
        <v>#NAME?</v>
      </c>
      <c r="BT38" s="38" t="e">
        <f t="shared" ca="1" si="24"/>
        <v>#NAME?</v>
      </c>
      <c r="BU38" s="38" t="e">
        <f t="shared" ca="1" si="24"/>
        <v>#NAME?</v>
      </c>
      <c r="BV38" s="38" t="e">
        <f t="shared" ca="1" si="24"/>
        <v>#NAME?</v>
      </c>
      <c r="BW38" s="38" t="e">
        <f t="shared" ca="1" si="24"/>
        <v>#NAME?</v>
      </c>
      <c r="BX38" s="38" t="e">
        <f t="shared" ca="1" si="24"/>
        <v>#NAME?</v>
      </c>
      <c r="BY38" s="38" t="e">
        <f t="shared" ca="1" si="24"/>
        <v>#NAME?</v>
      </c>
      <c r="BZ38" s="38" t="e">
        <f t="shared" ca="1" si="24"/>
        <v>#NAME?</v>
      </c>
    </row>
    <row r="39" spans="1:78" s="21" customFormat="1" x14ac:dyDescent="0.25">
      <c r="A39" s="22" t="s">
        <v>45</v>
      </c>
      <c r="B39" s="24">
        <v>1071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157</v>
      </c>
      <c r="M39" s="24">
        <v>181</v>
      </c>
      <c r="N39" s="24">
        <v>807</v>
      </c>
      <c r="O39" s="17">
        <v>1071</v>
      </c>
      <c r="P39" s="24">
        <v>1315</v>
      </c>
      <c r="Q39" s="24">
        <v>1362</v>
      </c>
      <c r="R39" s="24">
        <v>405</v>
      </c>
      <c r="S39" s="24">
        <v>0</v>
      </c>
      <c r="T39" s="24">
        <v>0</v>
      </c>
      <c r="U39" s="24">
        <v>0</v>
      </c>
      <c r="V39" s="24">
        <v>129</v>
      </c>
      <c r="W39" s="24">
        <v>645</v>
      </c>
      <c r="X39" s="24">
        <v>1161</v>
      </c>
      <c r="Y39" s="24">
        <v>1019</v>
      </c>
      <c r="Z39" s="24">
        <v>927</v>
      </c>
      <c r="AA39" s="24">
        <v>561</v>
      </c>
      <c r="AB39" s="17">
        <v>1071</v>
      </c>
      <c r="AC39" s="24">
        <v>972</v>
      </c>
      <c r="AD39" s="24">
        <v>94</v>
      </c>
      <c r="AE39" s="24">
        <v>775</v>
      </c>
      <c r="AF39" s="24">
        <v>1253</v>
      </c>
      <c r="AG39" s="24">
        <v>1445</v>
      </c>
      <c r="AH39" s="24">
        <v>1065</v>
      </c>
      <c r="AI39" s="24">
        <v>303</v>
      </c>
      <c r="AJ39" s="24">
        <v>1200</v>
      </c>
      <c r="AK39" s="24">
        <v>871</v>
      </c>
      <c r="AL39" s="24">
        <v>1200</v>
      </c>
      <c r="AM39" s="24">
        <v>1174</v>
      </c>
      <c r="AN39" s="24">
        <v>1252</v>
      </c>
      <c r="AO39" s="24">
        <v>1268</v>
      </c>
      <c r="AP39" s="24">
        <v>1140</v>
      </c>
      <c r="AQ39" s="24">
        <v>1457</v>
      </c>
      <c r="AR39" s="24">
        <v>1368</v>
      </c>
      <c r="AS39" s="24">
        <f t="shared" ref="AS39:AZ39" si="25">AS52</f>
        <v>1200</v>
      </c>
      <c r="AT39" s="24">
        <f t="shared" si="25"/>
        <v>1220</v>
      </c>
      <c r="AU39" s="24">
        <f t="shared" si="25"/>
        <v>1129</v>
      </c>
      <c r="AV39" s="24">
        <f t="shared" si="25"/>
        <v>951</v>
      </c>
      <c r="AW39" s="24">
        <f t="shared" si="25"/>
        <v>1176</v>
      </c>
      <c r="AX39" s="24">
        <f t="shared" si="25"/>
        <v>1085</v>
      </c>
      <c r="AY39" s="24">
        <f t="shared" si="25"/>
        <v>1102</v>
      </c>
      <c r="AZ39" s="24">
        <f t="shared" si="25"/>
        <v>1084</v>
      </c>
      <c r="BA39" s="24">
        <v>941</v>
      </c>
      <c r="BB39" s="24">
        <f>BC39-BA39</f>
        <v>122</v>
      </c>
      <c r="BC39" s="24">
        <f>BC52</f>
        <v>1063</v>
      </c>
      <c r="BD39" s="24">
        <f>BD52</f>
        <v>1159</v>
      </c>
      <c r="BE39" s="24">
        <v>581</v>
      </c>
      <c r="BF39" s="24">
        <f>BF52</f>
        <v>515</v>
      </c>
      <c r="BG39" s="24">
        <f>BG52</f>
        <v>1239</v>
      </c>
      <c r="BH39" s="25" t="s">
        <v>45</v>
      </c>
      <c r="BI39" s="24">
        <f>BI52</f>
        <v>1100</v>
      </c>
      <c r="BJ39" s="24">
        <f t="shared" ref="BJ39:BZ39" si="26">BJ52</f>
        <v>568</v>
      </c>
      <c r="BK39" s="24">
        <f t="shared" si="26"/>
        <v>724</v>
      </c>
      <c r="BL39" s="24">
        <f t="shared" si="26"/>
        <v>1100</v>
      </c>
      <c r="BM39" s="24">
        <f t="shared" si="26"/>
        <v>1239</v>
      </c>
      <c r="BN39" s="24">
        <f t="shared" si="26"/>
        <v>1088</v>
      </c>
      <c r="BO39" s="24">
        <f t="shared" si="26"/>
        <v>1238</v>
      </c>
      <c r="BP39" s="24">
        <f t="shared" si="26"/>
        <v>1244</v>
      </c>
      <c r="BQ39" s="24">
        <f t="shared" si="26"/>
        <v>1181</v>
      </c>
      <c r="BR39" s="24">
        <f t="shared" si="26"/>
        <v>1104</v>
      </c>
      <c r="BS39" s="24">
        <f t="shared" si="26"/>
        <v>1196</v>
      </c>
      <c r="BT39" s="24">
        <f t="shared" si="26"/>
        <v>1171</v>
      </c>
      <c r="BU39" s="24">
        <f t="shared" si="26"/>
        <v>1115</v>
      </c>
      <c r="BV39" s="24">
        <f t="shared" si="26"/>
        <v>1407</v>
      </c>
      <c r="BW39" s="24">
        <f t="shared" si="26"/>
        <v>1277</v>
      </c>
      <c r="BX39" s="24">
        <f t="shared" si="26"/>
        <v>1177</v>
      </c>
      <c r="BY39" s="24">
        <f t="shared" si="26"/>
        <v>0</v>
      </c>
      <c r="BZ39" s="24">
        <f t="shared" si="26"/>
        <v>0</v>
      </c>
    </row>
    <row r="40" spans="1:78" s="21" customFormat="1" x14ac:dyDescent="0.25">
      <c r="A40" s="22" t="s">
        <v>46</v>
      </c>
      <c r="B40" s="24">
        <v>500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229</v>
      </c>
      <c r="M40" s="24">
        <v>506</v>
      </c>
      <c r="N40" s="24">
        <v>1226</v>
      </c>
      <c r="O40" s="17">
        <v>500</v>
      </c>
      <c r="P40" s="24">
        <v>1410</v>
      </c>
      <c r="Q40" s="24">
        <v>1346</v>
      </c>
      <c r="R40" s="24">
        <v>319</v>
      </c>
      <c r="S40" s="24">
        <v>0</v>
      </c>
      <c r="T40" s="24">
        <v>0</v>
      </c>
      <c r="U40" s="24">
        <v>0</v>
      </c>
      <c r="V40" s="24">
        <v>129</v>
      </c>
      <c r="W40" s="24">
        <v>794</v>
      </c>
      <c r="X40" s="24">
        <v>741</v>
      </c>
      <c r="Y40" s="24">
        <v>1038</v>
      </c>
      <c r="Z40" s="24">
        <v>862</v>
      </c>
      <c r="AA40" s="24">
        <v>747</v>
      </c>
      <c r="AB40" s="17">
        <v>500</v>
      </c>
      <c r="AC40" s="24">
        <v>685</v>
      </c>
      <c r="AD40" s="24">
        <v>51</v>
      </c>
      <c r="AE40" s="24">
        <v>898</v>
      </c>
      <c r="AF40" s="24">
        <v>1040</v>
      </c>
      <c r="AG40" s="24">
        <v>1286</v>
      </c>
      <c r="AH40" s="24">
        <v>898</v>
      </c>
      <c r="AI40" s="24">
        <v>281</v>
      </c>
      <c r="AJ40" s="24">
        <v>800</v>
      </c>
      <c r="AK40" s="24">
        <v>706</v>
      </c>
      <c r="AL40" s="24">
        <v>800</v>
      </c>
      <c r="AM40" s="24">
        <v>1111</v>
      </c>
      <c r="AN40" s="24">
        <v>925</v>
      </c>
      <c r="AO40" s="24">
        <v>941</v>
      </c>
      <c r="AP40" s="24">
        <v>991</v>
      </c>
      <c r="AQ40" s="24">
        <v>1201</v>
      </c>
      <c r="AR40" s="24">
        <v>1318</v>
      </c>
      <c r="AS40" s="24">
        <f t="shared" ref="AS40:AZ40" si="27">AS61</f>
        <v>800</v>
      </c>
      <c r="AT40" s="24">
        <f t="shared" si="27"/>
        <v>1039</v>
      </c>
      <c r="AU40" s="24">
        <f t="shared" si="27"/>
        <v>947</v>
      </c>
      <c r="AV40" s="24">
        <f t="shared" si="27"/>
        <v>705</v>
      </c>
      <c r="AW40" s="24">
        <f t="shared" si="27"/>
        <v>1019</v>
      </c>
      <c r="AX40" s="24">
        <f t="shared" si="27"/>
        <v>977</v>
      </c>
      <c r="AY40" s="24">
        <f t="shared" si="27"/>
        <v>949</v>
      </c>
      <c r="AZ40" s="24">
        <f t="shared" si="27"/>
        <v>1033</v>
      </c>
      <c r="BA40" s="24">
        <v>992</v>
      </c>
      <c r="BB40" s="24">
        <f>BC40-BA40</f>
        <v>174</v>
      </c>
      <c r="BC40" s="24">
        <f>BC61</f>
        <v>1166</v>
      </c>
      <c r="BD40" s="24">
        <f>BD61</f>
        <v>1173</v>
      </c>
      <c r="BE40" s="24">
        <v>387</v>
      </c>
      <c r="BF40" s="24">
        <f>BF61</f>
        <v>478</v>
      </c>
      <c r="BG40" s="24">
        <f>BG61</f>
        <v>1134</v>
      </c>
      <c r="BH40" s="25" t="s">
        <v>46</v>
      </c>
      <c r="BI40" s="24">
        <f>BI61</f>
        <v>800</v>
      </c>
      <c r="BJ40" s="24">
        <f t="shared" ref="BJ40:BZ40" si="28">BJ61</f>
        <v>413</v>
      </c>
      <c r="BK40" s="24">
        <f t="shared" si="28"/>
        <v>656</v>
      </c>
      <c r="BL40" s="24">
        <f t="shared" si="28"/>
        <v>800</v>
      </c>
      <c r="BM40" s="24">
        <f t="shared" si="28"/>
        <v>1107</v>
      </c>
      <c r="BN40" s="24">
        <f t="shared" si="28"/>
        <v>911</v>
      </c>
      <c r="BO40" s="24">
        <f t="shared" si="28"/>
        <v>924</v>
      </c>
      <c r="BP40" s="24">
        <f t="shared" si="28"/>
        <v>937</v>
      </c>
      <c r="BQ40" s="24">
        <f t="shared" si="28"/>
        <v>989</v>
      </c>
      <c r="BR40" s="24">
        <f t="shared" si="28"/>
        <v>895</v>
      </c>
      <c r="BS40" s="24">
        <f t="shared" si="28"/>
        <v>914</v>
      </c>
      <c r="BT40" s="24">
        <f t="shared" si="28"/>
        <v>929</v>
      </c>
      <c r="BU40" s="24">
        <f t="shared" si="28"/>
        <v>805</v>
      </c>
      <c r="BV40" s="24">
        <f t="shared" si="28"/>
        <v>1001</v>
      </c>
      <c r="BW40" s="24">
        <f t="shared" si="28"/>
        <v>964</v>
      </c>
      <c r="BX40" s="24">
        <f t="shared" si="28"/>
        <v>881</v>
      </c>
      <c r="BY40" s="24">
        <f t="shared" si="28"/>
        <v>0</v>
      </c>
      <c r="BZ40" s="24">
        <f t="shared" si="28"/>
        <v>0</v>
      </c>
    </row>
    <row r="41" spans="1:78" s="21" customFormat="1" x14ac:dyDescent="0.25">
      <c r="A41" s="22" t="s">
        <v>47</v>
      </c>
      <c r="B41" s="24">
        <v>150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17">
        <v>150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17">
        <v>150</v>
      </c>
      <c r="AC41" s="24">
        <v>144</v>
      </c>
      <c r="AD41" s="24">
        <v>176</v>
      </c>
      <c r="AE41" s="24">
        <v>220</v>
      </c>
      <c r="AF41" s="24">
        <v>204</v>
      </c>
      <c r="AG41" s="24">
        <v>400</v>
      </c>
      <c r="AH41" s="24">
        <v>344</v>
      </c>
      <c r="AI41" s="24">
        <v>103</v>
      </c>
      <c r="AJ41" s="24">
        <v>0</v>
      </c>
      <c r="AK41" s="24">
        <v>215</v>
      </c>
      <c r="AL41" s="24">
        <v>132</v>
      </c>
      <c r="AM41" s="24">
        <v>318</v>
      </c>
      <c r="AN41" s="24">
        <v>316</v>
      </c>
      <c r="AO41" s="24">
        <v>274</v>
      </c>
      <c r="AP41" s="24">
        <v>354</v>
      </c>
      <c r="AQ41" s="24">
        <v>305</v>
      </c>
      <c r="AR41" s="24">
        <v>224</v>
      </c>
      <c r="AS41" s="24">
        <f t="shared" ref="AS41:AZ41" si="29">AS64</f>
        <v>132</v>
      </c>
      <c r="AT41" s="24">
        <f t="shared" si="29"/>
        <v>232</v>
      </c>
      <c r="AU41" s="24">
        <f t="shared" si="29"/>
        <v>260</v>
      </c>
      <c r="AV41" s="24">
        <f t="shared" si="29"/>
        <v>212</v>
      </c>
      <c r="AW41" s="24">
        <f t="shared" si="29"/>
        <v>246</v>
      </c>
      <c r="AX41" s="24">
        <f t="shared" si="29"/>
        <v>199</v>
      </c>
      <c r="AY41" s="24">
        <f t="shared" si="29"/>
        <v>212</v>
      </c>
      <c r="AZ41" s="24">
        <f t="shared" si="29"/>
        <v>196</v>
      </c>
      <c r="BA41" s="24">
        <v>144</v>
      </c>
      <c r="BB41" s="24">
        <f>BC41-BA41</f>
        <v>54</v>
      </c>
      <c r="BC41" s="24">
        <f>BC64</f>
        <v>198</v>
      </c>
      <c r="BD41" s="24">
        <f>BD64</f>
        <v>196</v>
      </c>
      <c r="BE41" s="24">
        <v>64</v>
      </c>
      <c r="BF41" s="24">
        <f>BF64</f>
        <v>111</v>
      </c>
      <c r="BG41" s="24">
        <f>BG64</f>
        <v>263</v>
      </c>
      <c r="BH41" s="25" t="s">
        <v>47</v>
      </c>
      <c r="BI41" s="24">
        <f>BI64</f>
        <v>100</v>
      </c>
      <c r="BJ41" s="24">
        <f t="shared" ref="BJ41:BZ41" si="30">BJ64</f>
        <v>52</v>
      </c>
      <c r="BK41" s="24">
        <f t="shared" si="30"/>
        <v>152</v>
      </c>
      <c r="BL41" s="24">
        <f t="shared" si="30"/>
        <v>100</v>
      </c>
      <c r="BM41" s="24">
        <f t="shared" si="30"/>
        <v>263</v>
      </c>
      <c r="BN41" s="24">
        <v>229</v>
      </c>
      <c r="BO41" s="24">
        <f t="shared" si="30"/>
        <v>281</v>
      </c>
      <c r="BP41" s="24">
        <v>279</v>
      </c>
      <c r="BQ41" s="24">
        <f t="shared" si="30"/>
        <v>214</v>
      </c>
      <c r="BR41" s="24">
        <f t="shared" si="30"/>
        <v>184</v>
      </c>
      <c r="BS41" s="24">
        <f t="shared" si="30"/>
        <v>212</v>
      </c>
      <c r="BT41" s="24">
        <f t="shared" si="30"/>
        <v>221</v>
      </c>
      <c r="BU41" s="24">
        <f t="shared" si="30"/>
        <v>218</v>
      </c>
      <c r="BV41" s="24">
        <f t="shared" si="30"/>
        <v>173</v>
      </c>
      <c r="BW41" s="24">
        <f t="shared" si="30"/>
        <v>189</v>
      </c>
      <c r="BX41" s="24">
        <f t="shared" si="30"/>
        <v>298</v>
      </c>
      <c r="BY41" s="24">
        <f t="shared" si="30"/>
        <v>0</v>
      </c>
      <c r="BZ41" s="24">
        <f t="shared" si="30"/>
        <v>0</v>
      </c>
    </row>
    <row r="42" spans="1:78" s="49" customFormat="1" x14ac:dyDescent="0.25">
      <c r="A42" s="58" t="s">
        <v>33</v>
      </c>
      <c r="B42" s="59">
        <v>1721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386</v>
      </c>
      <c r="M42" s="59">
        <v>687</v>
      </c>
      <c r="N42" s="59">
        <v>2033</v>
      </c>
      <c r="O42" s="59">
        <v>1721</v>
      </c>
      <c r="P42" s="59">
        <v>2725</v>
      </c>
      <c r="Q42" s="59">
        <v>2708</v>
      </c>
      <c r="R42" s="59">
        <v>724</v>
      </c>
      <c r="S42" s="59">
        <v>0</v>
      </c>
      <c r="T42" s="59">
        <v>0</v>
      </c>
      <c r="U42" s="59">
        <v>0</v>
      </c>
      <c r="V42" s="59">
        <v>258</v>
      </c>
      <c r="W42" s="59">
        <v>1439</v>
      </c>
      <c r="X42" s="59">
        <v>1902</v>
      </c>
      <c r="Y42" s="59">
        <v>2057</v>
      </c>
      <c r="Z42" s="59">
        <v>1789</v>
      </c>
      <c r="AA42" s="59">
        <v>1308</v>
      </c>
      <c r="AB42" s="59">
        <v>1721</v>
      </c>
      <c r="AC42" s="59">
        <v>1801</v>
      </c>
      <c r="AD42" s="59">
        <v>321</v>
      </c>
      <c r="AE42" s="59">
        <v>1893</v>
      </c>
      <c r="AF42" s="59">
        <v>2497</v>
      </c>
      <c r="AG42" s="59">
        <v>3131</v>
      </c>
      <c r="AH42" s="59">
        <v>2307</v>
      </c>
      <c r="AI42" s="59">
        <v>687</v>
      </c>
      <c r="AJ42" s="59">
        <v>2000</v>
      </c>
      <c r="AK42" s="59">
        <v>1792</v>
      </c>
      <c r="AL42" s="59">
        <v>2132</v>
      </c>
      <c r="AM42" s="59">
        <v>2603</v>
      </c>
      <c r="AN42" s="59">
        <v>2493</v>
      </c>
      <c r="AO42" s="59">
        <v>2483</v>
      </c>
      <c r="AP42" s="59">
        <v>2485</v>
      </c>
      <c r="AQ42" s="59">
        <v>2963</v>
      </c>
      <c r="AR42" s="59">
        <v>2910</v>
      </c>
      <c r="AS42" s="59">
        <f t="shared" ref="AS42:BZ42" si="31">SUM(AS39:AS41)</f>
        <v>2132</v>
      </c>
      <c r="AT42" s="59">
        <f t="shared" si="31"/>
        <v>2491</v>
      </c>
      <c r="AU42" s="59">
        <f t="shared" si="31"/>
        <v>2336</v>
      </c>
      <c r="AV42" s="59">
        <f t="shared" si="31"/>
        <v>1868</v>
      </c>
      <c r="AW42" s="59">
        <f t="shared" si="31"/>
        <v>2441</v>
      </c>
      <c r="AX42" s="59">
        <f t="shared" si="31"/>
        <v>2261</v>
      </c>
      <c r="AY42" s="59">
        <f t="shared" si="31"/>
        <v>2263</v>
      </c>
      <c r="AZ42" s="59">
        <f t="shared" si="31"/>
        <v>2313</v>
      </c>
      <c r="BA42" s="59">
        <f t="shared" si="31"/>
        <v>2077</v>
      </c>
      <c r="BB42" s="59">
        <f t="shared" si="31"/>
        <v>350</v>
      </c>
      <c r="BC42" s="59">
        <f t="shared" si="31"/>
        <v>2427</v>
      </c>
      <c r="BD42" s="59">
        <f t="shared" si="31"/>
        <v>2528</v>
      </c>
      <c r="BE42" s="59">
        <v>1032</v>
      </c>
      <c r="BF42" s="59">
        <f>SUM(BF39:BF41)</f>
        <v>1104</v>
      </c>
      <c r="BG42" s="59">
        <f t="shared" si="31"/>
        <v>2636</v>
      </c>
      <c r="BH42" s="63" t="s">
        <v>33</v>
      </c>
      <c r="BI42" s="64">
        <f t="shared" si="31"/>
        <v>2000</v>
      </c>
      <c r="BJ42" s="64">
        <f>SUM(BJ39:BJ41)</f>
        <v>1033</v>
      </c>
      <c r="BK42" s="64">
        <f>SUM(BK39:BK41)</f>
        <v>1532</v>
      </c>
      <c r="BL42" s="64">
        <f>SUM(BL39:BL41)</f>
        <v>2000</v>
      </c>
      <c r="BM42" s="64">
        <f t="shared" si="31"/>
        <v>2609</v>
      </c>
      <c r="BN42" s="64">
        <f t="shared" si="31"/>
        <v>2228</v>
      </c>
      <c r="BO42" s="64">
        <f t="shared" si="31"/>
        <v>2443</v>
      </c>
      <c r="BP42" s="64">
        <f t="shared" si="31"/>
        <v>2460</v>
      </c>
      <c r="BQ42" s="64">
        <f t="shared" si="31"/>
        <v>2384</v>
      </c>
      <c r="BR42" s="64">
        <f t="shared" si="31"/>
        <v>2183</v>
      </c>
      <c r="BS42" s="64">
        <f t="shared" si="31"/>
        <v>2322</v>
      </c>
      <c r="BT42" s="64">
        <f t="shared" si="31"/>
        <v>2321</v>
      </c>
      <c r="BU42" s="64">
        <f t="shared" si="31"/>
        <v>2138</v>
      </c>
      <c r="BV42" s="64">
        <f t="shared" si="31"/>
        <v>2581</v>
      </c>
      <c r="BW42" s="64">
        <f t="shared" si="31"/>
        <v>2430</v>
      </c>
      <c r="BX42" s="64">
        <f t="shared" si="31"/>
        <v>2356</v>
      </c>
      <c r="BY42" s="64">
        <f t="shared" si="31"/>
        <v>0</v>
      </c>
      <c r="BZ42" s="64">
        <f t="shared" si="31"/>
        <v>0</v>
      </c>
    </row>
    <row r="43" spans="1:78" x14ac:dyDescent="0.25">
      <c r="A43" s="65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66"/>
      <c r="AD43" s="54"/>
      <c r="AE43" s="54"/>
      <c r="AF43" s="54"/>
      <c r="AG43" s="54"/>
      <c r="AH43" s="54"/>
      <c r="AI43" s="54"/>
      <c r="AJ43" s="67"/>
      <c r="AK43" s="54"/>
      <c r="AL43" s="67"/>
      <c r="AM43" s="54"/>
      <c r="AN43" s="54"/>
      <c r="AO43" s="54"/>
      <c r="AP43" s="54"/>
      <c r="AQ43" s="54"/>
      <c r="AR43" s="54"/>
      <c r="AS43" s="67"/>
      <c r="AT43" s="54"/>
      <c r="AU43" s="54"/>
      <c r="AV43" s="54"/>
      <c r="AW43" s="54"/>
      <c r="AX43" s="54"/>
      <c r="AY43" s="54"/>
      <c r="AZ43" s="54"/>
      <c r="BA43" s="67"/>
      <c r="BB43" s="67"/>
      <c r="BC43" s="54"/>
      <c r="BD43" s="54"/>
      <c r="BE43" s="54"/>
      <c r="BF43" s="54"/>
      <c r="BG43" s="54"/>
      <c r="BH43" s="53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</row>
    <row r="44" spans="1:78" s="15" customFormat="1" ht="25.5" x14ac:dyDescent="0.25">
      <c r="A44" s="32" t="s">
        <v>48</v>
      </c>
      <c r="B44" s="33" t="s">
        <v>7</v>
      </c>
      <c r="C44" s="34">
        <v>43831</v>
      </c>
      <c r="D44" s="34">
        <v>43862</v>
      </c>
      <c r="E44" s="34">
        <v>43891</v>
      </c>
      <c r="F44" s="34">
        <v>43922</v>
      </c>
      <c r="G44" s="34">
        <v>43952</v>
      </c>
      <c r="H44" s="34">
        <v>43983</v>
      </c>
      <c r="I44" s="34">
        <v>44013</v>
      </c>
      <c r="J44" s="34">
        <v>44044</v>
      </c>
      <c r="K44" s="34">
        <v>44075</v>
      </c>
      <c r="L44" s="34">
        <v>44105</v>
      </c>
      <c r="M44" s="34">
        <v>44136</v>
      </c>
      <c r="N44" s="34">
        <v>44166</v>
      </c>
      <c r="O44" s="33" t="s">
        <v>7</v>
      </c>
      <c r="P44" s="34">
        <v>44197</v>
      </c>
      <c r="Q44" s="34">
        <v>44228</v>
      </c>
      <c r="R44" s="34">
        <v>44256</v>
      </c>
      <c r="S44" s="34">
        <v>44287</v>
      </c>
      <c r="T44" s="34">
        <v>44317</v>
      </c>
      <c r="U44" s="34">
        <v>44348</v>
      </c>
      <c r="V44" s="34">
        <v>44378</v>
      </c>
      <c r="W44" s="34">
        <v>44409</v>
      </c>
      <c r="X44" s="34">
        <v>44440</v>
      </c>
      <c r="Y44" s="34">
        <v>44470</v>
      </c>
      <c r="Z44" s="34">
        <v>44501</v>
      </c>
      <c r="AA44" s="34">
        <v>44531</v>
      </c>
      <c r="AB44" s="33" t="s">
        <v>7</v>
      </c>
      <c r="AC44" s="34">
        <v>44562</v>
      </c>
      <c r="AD44" s="34">
        <v>44593</v>
      </c>
      <c r="AE44" s="34">
        <v>44621</v>
      </c>
      <c r="AF44" s="34">
        <v>44652</v>
      </c>
      <c r="AG44" s="34">
        <v>44682</v>
      </c>
      <c r="AH44" s="34">
        <v>44713</v>
      </c>
      <c r="AI44" s="34" t="s">
        <v>8</v>
      </c>
      <c r="AJ44" s="35" t="s">
        <v>7</v>
      </c>
      <c r="AK44" s="34" t="s">
        <v>10</v>
      </c>
      <c r="AL44" s="35" t="s">
        <v>7</v>
      </c>
      <c r="AM44" s="34">
        <v>44743</v>
      </c>
      <c r="AN44" s="34">
        <v>44774</v>
      </c>
      <c r="AO44" s="34">
        <v>44805</v>
      </c>
      <c r="AP44" s="34">
        <v>44835</v>
      </c>
      <c r="AQ44" s="34">
        <v>44866</v>
      </c>
      <c r="AR44" s="34">
        <v>44896</v>
      </c>
      <c r="AS44" s="35" t="s">
        <v>7</v>
      </c>
      <c r="AT44" s="34" t="e">
        <f t="shared" ref="AT44:BD44" ca="1" si="32">AT$5</f>
        <v>#NAME?</v>
      </c>
      <c r="AU44" s="34" t="e">
        <f t="shared" ca="1" si="32"/>
        <v>#NAME?</v>
      </c>
      <c r="AV44" s="34" t="e">
        <f t="shared" ca="1" si="32"/>
        <v>#NAME?</v>
      </c>
      <c r="AW44" s="34" t="e">
        <f t="shared" ca="1" si="32"/>
        <v>#NAME?</v>
      </c>
      <c r="AX44" s="34" t="e">
        <f t="shared" ca="1" si="32"/>
        <v>#NAME?</v>
      </c>
      <c r="AY44" s="34" t="e">
        <f t="shared" ca="1" si="32"/>
        <v>#NAME?</v>
      </c>
      <c r="AZ44" s="34" t="e">
        <f t="shared" ca="1" si="32"/>
        <v>#NAME?</v>
      </c>
      <c r="BA44" s="35" t="str">
        <f t="shared" si="32"/>
        <v>1 - 24 de Ago-23</v>
      </c>
      <c r="BB44" s="35" t="str">
        <f t="shared" si="32"/>
        <v>24 - 31 de Ago-23</v>
      </c>
      <c r="BC44" s="34" t="e">
        <f t="shared" ca="1" si="32"/>
        <v>#NAME?</v>
      </c>
      <c r="BD44" s="34" t="e">
        <f t="shared" ca="1" si="32"/>
        <v>#NAME?</v>
      </c>
      <c r="BE44" s="36" t="s">
        <v>14</v>
      </c>
      <c r="BF44" s="34" t="str">
        <f>BF$5</f>
        <v>01 - 15-Out-2023</v>
      </c>
      <c r="BG44" s="34" t="e">
        <f ca="1">BG$5</f>
        <v>#NAME?</v>
      </c>
      <c r="BH44" s="55" t="s">
        <v>49</v>
      </c>
      <c r="BI44" s="10" t="s">
        <v>7</v>
      </c>
      <c r="BJ44" s="10" t="str">
        <f>BJ5</f>
        <v>Meta 16 - 31-Out-2023</v>
      </c>
      <c r="BK44" s="10" t="str">
        <f t="shared" ref="BK44:BZ44" si="33">BK$5</f>
        <v>16 - 31-Out-2023</v>
      </c>
      <c r="BL44" s="10" t="str">
        <f>BL5</f>
        <v>Meta Mensal</v>
      </c>
      <c r="BM44" s="10">
        <f t="shared" si="33"/>
        <v>45200</v>
      </c>
      <c r="BN44" s="38" t="e">
        <f t="shared" ca="1" si="33"/>
        <v>#NAME?</v>
      </c>
      <c r="BO44" s="38" t="e">
        <f t="shared" ca="1" si="33"/>
        <v>#NAME?</v>
      </c>
      <c r="BP44" s="38" t="e">
        <f t="shared" ca="1" si="33"/>
        <v>#NAME?</v>
      </c>
      <c r="BQ44" s="38" t="e">
        <f t="shared" ca="1" si="33"/>
        <v>#NAME?</v>
      </c>
      <c r="BR44" s="38" t="e">
        <f t="shared" ca="1" si="33"/>
        <v>#NAME?</v>
      </c>
      <c r="BS44" s="38" t="e">
        <f t="shared" ca="1" si="33"/>
        <v>#NAME?</v>
      </c>
      <c r="BT44" s="38" t="e">
        <f t="shared" ca="1" si="33"/>
        <v>#NAME?</v>
      </c>
      <c r="BU44" s="38" t="e">
        <f t="shared" ca="1" si="33"/>
        <v>#NAME?</v>
      </c>
      <c r="BV44" s="38" t="e">
        <f t="shared" ca="1" si="33"/>
        <v>#NAME?</v>
      </c>
      <c r="BW44" s="38" t="e">
        <f t="shared" ca="1" si="33"/>
        <v>#NAME?</v>
      </c>
      <c r="BX44" s="38" t="e">
        <f t="shared" ca="1" si="33"/>
        <v>#NAME?</v>
      </c>
      <c r="BY44" s="38" t="e">
        <f t="shared" ca="1" si="33"/>
        <v>#NAME?</v>
      </c>
      <c r="BZ44" s="38" t="e">
        <f t="shared" ca="1" si="33"/>
        <v>#NAME?</v>
      </c>
    </row>
    <row r="45" spans="1:78" s="21" customFormat="1" x14ac:dyDescent="0.25">
      <c r="A45" s="22" t="s">
        <v>37</v>
      </c>
      <c r="B45" s="451">
        <v>1071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21</v>
      </c>
      <c r="M45" s="24">
        <v>0</v>
      </c>
      <c r="N45" s="24">
        <v>470</v>
      </c>
      <c r="O45" s="451">
        <v>1071</v>
      </c>
      <c r="P45" s="24">
        <v>907</v>
      </c>
      <c r="Q45" s="24">
        <v>1086</v>
      </c>
      <c r="R45" s="24">
        <v>280</v>
      </c>
      <c r="S45" s="24">
        <v>0</v>
      </c>
      <c r="T45" s="24">
        <v>0</v>
      </c>
      <c r="U45" s="24">
        <v>0</v>
      </c>
      <c r="V45" s="24">
        <v>116</v>
      </c>
      <c r="W45" s="24">
        <v>542</v>
      </c>
      <c r="X45" s="24">
        <v>791</v>
      </c>
      <c r="Y45" s="24">
        <v>750</v>
      </c>
      <c r="Z45" s="24">
        <v>614</v>
      </c>
      <c r="AA45" s="24">
        <v>403</v>
      </c>
      <c r="AB45" s="451">
        <v>1071</v>
      </c>
      <c r="AC45" s="24">
        <v>702</v>
      </c>
      <c r="AD45" s="24">
        <v>94</v>
      </c>
      <c r="AE45" s="24">
        <v>504</v>
      </c>
      <c r="AF45" s="24">
        <v>804</v>
      </c>
      <c r="AG45" s="24">
        <v>922</v>
      </c>
      <c r="AH45" s="24">
        <v>625</v>
      </c>
      <c r="AI45" s="24">
        <v>172</v>
      </c>
      <c r="AJ45" s="448">
        <v>1200</v>
      </c>
      <c r="AK45" s="24">
        <v>455</v>
      </c>
      <c r="AL45" s="448">
        <v>1200</v>
      </c>
      <c r="AM45" s="24">
        <v>627</v>
      </c>
      <c r="AN45" s="24">
        <v>806</v>
      </c>
      <c r="AO45" s="24">
        <v>694</v>
      </c>
      <c r="AP45" s="24">
        <v>602</v>
      </c>
      <c r="AQ45" s="24">
        <v>859</v>
      </c>
      <c r="AR45" s="24">
        <v>710</v>
      </c>
      <c r="AS45" s="448">
        <v>1200</v>
      </c>
      <c r="AT45" s="24">
        <v>702</v>
      </c>
      <c r="AU45" s="24">
        <v>623</v>
      </c>
      <c r="AV45" s="24">
        <v>423</v>
      </c>
      <c r="AW45" s="24">
        <v>656</v>
      </c>
      <c r="AX45" s="24">
        <v>623</v>
      </c>
      <c r="AY45" s="24">
        <v>533</v>
      </c>
      <c r="AZ45" s="24">
        <v>556</v>
      </c>
      <c r="BA45" s="24">
        <v>443</v>
      </c>
      <c r="BB45" s="24">
        <f t="shared" ref="BB45:BB50" si="34">BC45-BA45</f>
        <v>82</v>
      </c>
      <c r="BC45" s="24">
        <v>525</v>
      </c>
      <c r="BD45" s="24">
        <v>570</v>
      </c>
      <c r="BE45" s="454">
        <v>581</v>
      </c>
      <c r="BF45" s="24">
        <v>281</v>
      </c>
      <c r="BG45" s="24">
        <f t="shared" ref="BG45:BG51" si="35">BK45+BF45</f>
        <v>674</v>
      </c>
      <c r="BH45" s="25" t="s">
        <v>37</v>
      </c>
      <c r="BI45" s="454">
        <v>1100</v>
      </c>
      <c r="BJ45" s="454">
        <v>568</v>
      </c>
      <c r="BK45" s="24">
        <v>393</v>
      </c>
      <c r="BL45" s="454">
        <f>BI45</f>
        <v>1100</v>
      </c>
      <c r="BM45" s="24">
        <f>BG45</f>
        <v>674</v>
      </c>
      <c r="BN45" s="24">
        <v>505</v>
      </c>
      <c r="BO45" s="24">
        <v>430</v>
      </c>
      <c r="BP45" s="24">
        <v>447</v>
      </c>
      <c r="BQ45" s="24">
        <v>403</v>
      </c>
      <c r="BR45" s="24">
        <v>367</v>
      </c>
      <c r="BS45" s="24">
        <v>418</v>
      </c>
      <c r="BT45" s="24">
        <v>357</v>
      </c>
      <c r="BU45" s="24">
        <v>391</v>
      </c>
      <c r="BV45" s="24">
        <v>452</v>
      </c>
      <c r="BW45" s="24">
        <v>418</v>
      </c>
      <c r="BX45" s="24">
        <v>410</v>
      </c>
      <c r="BY45" s="24"/>
      <c r="BZ45" s="24"/>
    </row>
    <row r="46" spans="1:78" s="21" customFormat="1" x14ac:dyDescent="0.25">
      <c r="A46" s="68" t="s">
        <v>50</v>
      </c>
      <c r="B46" s="452"/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136</v>
      </c>
      <c r="M46" s="24">
        <v>181</v>
      </c>
      <c r="N46" s="24">
        <v>302</v>
      </c>
      <c r="O46" s="452"/>
      <c r="P46" s="24">
        <v>316</v>
      </c>
      <c r="Q46" s="24">
        <v>150</v>
      </c>
      <c r="R46" s="24">
        <v>120</v>
      </c>
      <c r="S46" s="24">
        <v>0</v>
      </c>
      <c r="T46" s="24">
        <v>0</v>
      </c>
      <c r="U46" s="24">
        <v>0</v>
      </c>
      <c r="V46" s="24">
        <v>9</v>
      </c>
      <c r="W46" s="24">
        <v>79</v>
      </c>
      <c r="X46" s="24">
        <v>122</v>
      </c>
      <c r="Y46" s="24">
        <v>109</v>
      </c>
      <c r="Z46" s="24">
        <v>75</v>
      </c>
      <c r="AA46" s="24">
        <v>45</v>
      </c>
      <c r="AB46" s="452"/>
      <c r="AC46" s="24">
        <v>114</v>
      </c>
      <c r="AD46" s="24">
        <v>0</v>
      </c>
      <c r="AE46" s="24">
        <v>92</v>
      </c>
      <c r="AF46" s="24">
        <v>109</v>
      </c>
      <c r="AG46" s="24">
        <v>155</v>
      </c>
      <c r="AH46" s="24">
        <v>83</v>
      </c>
      <c r="AI46" s="24">
        <v>41</v>
      </c>
      <c r="AJ46" s="449"/>
      <c r="AK46" s="24">
        <v>124</v>
      </c>
      <c r="AL46" s="449"/>
      <c r="AM46" s="24">
        <v>165</v>
      </c>
      <c r="AN46" s="24">
        <v>151</v>
      </c>
      <c r="AO46" s="24">
        <v>222</v>
      </c>
      <c r="AP46" s="24">
        <v>170</v>
      </c>
      <c r="AQ46" s="24">
        <v>176</v>
      </c>
      <c r="AR46" s="24">
        <v>181</v>
      </c>
      <c r="AS46" s="449"/>
      <c r="AT46" s="24">
        <v>165</v>
      </c>
      <c r="AU46" s="24">
        <v>163</v>
      </c>
      <c r="AV46" s="24">
        <v>191</v>
      </c>
      <c r="AW46" s="24">
        <v>168</v>
      </c>
      <c r="AX46" s="24">
        <v>166</v>
      </c>
      <c r="AY46" s="24">
        <v>157</v>
      </c>
      <c r="AZ46" s="24">
        <v>163</v>
      </c>
      <c r="BA46" s="24">
        <v>139</v>
      </c>
      <c r="BB46" s="24">
        <f t="shared" si="34"/>
        <v>0</v>
      </c>
      <c r="BC46" s="24">
        <v>139</v>
      </c>
      <c r="BD46" s="24">
        <v>102</v>
      </c>
      <c r="BE46" s="455"/>
      <c r="BF46" s="24">
        <v>40</v>
      </c>
      <c r="BG46" s="24">
        <f t="shared" si="35"/>
        <v>133</v>
      </c>
      <c r="BH46" s="25" t="s">
        <v>51</v>
      </c>
      <c r="BI46" s="455"/>
      <c r="BJ46" s="455"/>
      <c r="BK46" s="24">
        <v>93</v>
      </c>
      <c r="BL46" s="455"/>
      <c r="BM46" s="24">
        <f t="shared" ref="BM46:BM51" si="36">BG46</f>
        <v>133</v>
      </c>
      <c r="BN46" s="24">
        <v>167</v>
      </c>
      <c r="BO46" s="24">
        <v>214</v>
      </c>
      <c r="BP46" s="24">
        <v>171</v>
      </c>
      <c r="BQ46" s="24">
        <v>186</v>
      </c>
      <c r="BR46" s="24">
        <v>145</v>
      </c>
      <c r="BS46" s="24">
        <v>169</v>
      </c>
      <c r="BT46" s="24">
        <v>173</v>
      </c>
      <c r="BU46" s="24">
        <v>127</v>
      </c>
      <c r="BV46" s="24">
        <v>146</v>
      </c>
      <c r="BW46" s="24">
        <v>186</v>
      </c>
      <c r="BX46" s="24">
        <v>154</v>
      </c>
      <c r="BY46" s="24"/>
      <c r="BZ46" s="24"/>
    </row>
    <row r="47" spans="1:78" s="21" customFormat="1" x14ac:dyDescent="0.25">
      <c r="A47" s="22" t="s">
        <v>52</v>
      </c>
      <c r="B47" s="452"/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452"/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200</v>
      </c>
      <c r="Y47" s="24">
        <v>160</v>
      </c>
      <c r="Z47" s="24">
        <v>238</v>
      </c>
      <c r="AA47" s="24">
        <v>113</v>
      </c>
      <c r="AB47" s="452"/>
      <c r="AC47" s="24">
        <v>101</v>
      </c>
      <c r="AD47" s="24">
        <v>0</v>
      </c>
      <c r="AE47" s="24">
        <v>118</v>
      </c>
      <c r="AF47" s="24">
        <v>253</v>
      </c>
      <c r="AG47" s="24">
        <v>253</v>
      </c>
      <c r="AH47" s="24">
        <v>256</v>
      </c>
      <c r="AI47" s="24">
        <v>47</v>
      </c>
      <c r="AJ47" s="449"/>
      <c r="AK47" s="24">
        <v>142</v>
      </c>
      <c r="AL47" s="449"/>
      <c r="AM47" s="24">
        <v>189</v>
      </c>
      <c r="AN47" s="24">
        <v>185</v>
      </c>
      <c r="AO47" s="24">
        <v>215</v>
      </c>
      <c r="AP47" s="24">
        <v>206</v>
      </c>
      <c r="AQ47" s="24">
        <v>214</v>
      </c>
      <c r="AR47" s="24">
        <v>307</v>
      </c>
      <c r="AS47" s="449"/>
      <c r="AT47" s="24">
        <v>197</v>
      </c>
      <c r="AU47" s="24">
        <v>191</v>
      </c>
      <c r="AV47" s="24">
        <v>170</v>
      </c>
      <c r="AW47" s="24">
        <v>182</v>
      </c>
      <c r="AX47" s="24">
        <v>175</v>
      </c>
      <c r="AY47" s="24">
        <v>232</v>
      </c>
      <c r="AZ47" s="24">
        <v>179</v>
      </c>
      <c r="BA47" s="24">
        <v>171</v>
      </c>
      <c r="BB47" s="24">
        <f t="shared" si="34"/>
        <v>0</v>
      </c>
      <c r="BC47" s="24">
        <v>171</v>
      </c>
      <c r="BD47" s="24">
        <v>289</v>
      </c>
      <c r="BE47" s="455"/>
      <c r="BF47" s="24">
        <v>105</v>
      </c>
      <c r="BG47" s="24">
        <f t="shared" si="35"/>
        <v>210</v>
      </c>
      <c r="BH47" s="25" t="s">
        <v>53</v>
      </c>
      <c r="BI47" s="455"/>
      <c r="BJ47" s="455"/>
      <c r="BK47" s="24">
        <v>105</v>
      </c>
      <c r="BL47" s="455"/>
      <c r="BM47" s="24">
        <f t="shared" si="36"/>
        <v>210</v>
      </c>
      <c r="BN47" s="24">
        <v>211</v>
      </c>
      <c r="BO47" s="24">
        <v>223</v>
      </c>
      <c r="BP47" s="24">
        <v>191</v>
      </c>
      <c r="BQ47" s="24">
        <v>180</v>
      </c>
      <c r="BR47" s="24">
        <v>177</v>
      </c>
      <c r="BS47" s="24">
        <v>170</v>
      </c>
      <c r="BT47" s="24">
        <v>170</v>
      </c>
      <c r="BU47" s="24">
        <v>157</v>
      </c>
      <c r="BV47" s="24">
        <v>236</v>
      </c>
      <c r="BW47" s="24">
        <v>182</v>
      </c>
      <c r="BX47" s="24">
        <v>191</v>
      </c>
      <c r="BY47" s="24"/>
      <c r="BZ47" s="24"/>
    </row>
    <row r="48" spans="1:78" s="21" customFormat="1" ht="15" hidden="1" customHeight="1" x14ac:dyDescent="0.25">
      <c r="A48" s="22" t="s">
        <v>54</v>
      </c>
      <c r="B48" s="45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452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452"/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449"/>
      <c r="AK48" s="24"/>
      <c r="AL48" s="449"/>
      <c r="AM48" s="24"/>
      <c r="AN48" s="24"/>
      <c r="AO48" s="24"/>
      <c r="AP48" s="24"/>
      <c r="AQ48" s="24"/>
      <c r="AR48" s="24"/>
      <c r="AS48" s="449"/>
      <c r="AT48" s="24"/>
      <c r="AU48" s="24"/>
      <c r="AV48" s="24"/>
      <c r="AW48" s="24"/>
      <c r="AX48" s="24"/>
      <c r="AY48" s="24"/>
      <c r="AZ48" s="24"/>
      <c r="BA48" s="24"/>
      <c r="BB48" s="24">
        <f t="shared" si="34"/>
        <v>0</v>
      </c>
      <c r="BC48" s="24"/>
      <c r="BD48" s="24"/>
      <c r="BE48" s="455"/>
      <c r="BF48" s="24"/>
      <c r="BG48" s="24">
        <f t="shared" si="35"/>
        <v>0</v>
      </c>
      <c r="BH48" s="25"/>
      <c r="BI48" s="455"/>
      <c r="BJ48" s="455"/>
      <c r="BK48" s="24"/>
      <c r="BL48" s="455"/>
      <c r="BM48" s="24">
        <f t="shared" si="36"/>
        <v>0</v>
      </c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</row>
    <row r="49" spans="1:78" s="21" customFormat="1" x14ac:dyDescent="0.25">
      <c r="A49" s="22" t="s">
        <v>39</v>
      </c>
      <c r="B49" s="452"/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35</v>
      </c>
      <c r="O49" s="452"/>
      <c r="P49" s="24">
        <v>92</v>
      </c>
      <c r="Q49" s="24">
        <v>126</v>
      </c>
      <c r="R49" s="24">
        <v>5</v>
      </c>
      <c r="S49" s="24">
        <v>0</v>
      </c>
      <c r="T49" s="24">
        <v>0</v>
      </c>
      <c r="U49" s="24">
        <v>0</v>
      </c>
      <c r="V49" s="24">
        <v>4</v>
      </c>
      <c r="W49" s="24">
        <v>24</v>
      </c>
      <c r="X49" s="24">
        <v>48</v>
      </c>
      <c r="Y49" s="24">
        <v>0</v>
      </c>
      <c r="Z49" s="24">
        <v>0</v>
      </c>
      <c r="AA49" s="24">
        <v>0</v>
      </c>
      <c r="AB49" s="452"/>
      <c r="AC49" s="24">
        <v>55</v>
      </c>
      <c r="AD49" s="24">
        <v>0</v>
      </c>
      <c r="AE49" s="24">
        <v>61</v>
      </c>
      <c r="AF49" s="24">
        <v>87</v>
      </c>
      <c r="AG49" s="24">
        <v>115</v>
      </c>
      <c r="AH49" s="24">
        <v>101</v>
      </c>
      <c r="AI49" s="24">
        <v>43</v>
      </c>
      <c r="AJ49" s="449"/>
      <c r="AK49" s="24">
        <v>106</v>
      </c>
      <c r="AL49" s="449"/>
      <c r="AM49" s="24">
        <v>149</v>
      </c>
      <c r="AN49" s="24">
        <v>91</v>
      </c>
      <c r="AO49" s="24">
        <v>118</v>
      </c>
      <c r="AP49" s="24">
        <v>103</v>
      </c>
      <c r="AQ49" s="24">
        <v>173</v>
      </c>
      <c r="AR49" s="24">
        <v>138</v>
      </c>
      <c r="AS49" s="449"/>
      <c r="AT49" s="24">
        <v>115</v>
      </c>
      <c r="AU49" s="24">
        <v>116</v>
      </c>
      <c r="AV49" s="24">
        <v>114</v>
      </c>
      <c r="AW49" s="24">
        <v>126</v>
      </c>
      <c r="AX49" s="24">
        <v>88</v>
      </c>
      <c r="AY49" s="24">
        <v>128</v>
      </c>
      <c r="AZ49" s="24">
        <v>152</v>
      </c>
      <c r="BA49" s="24">
        <v>158</v>
      </c>
      <c r="BB49" s="24">
        <f t="shared" si="34"/>
        <v>0</v>
      </c>
      <c r="BC49" s="24">
        <v>158</v>
      </c>
      <c r="BD49" s="24">
        <v>124</v>
      </c>
      <c r="BE49" s="455"/>
      <c r="BF49" s="24">
        <v>40</v>
      </c>
      <c r="BG49" s="24">
        <f t="shared" si="35"/>
        <v>128</v>
      </c>
      <c r="BH49" s="25" t="s">
        <v>39</v>
      </c>
      <c r="BI49" s="455"/>
      <c r="BJ49" s="455"/>
      <c r="BK49" s="24">
        <v>88</v>
      </c>
      <c r="BL49" s="455"/>
      <c r="BM49" s="24">
        <f t="shared" si="36"/>
        <v>128</v>
      </c>
      <c r="BN49" s="24">
        <v>158</v>
      </c>
      <c r="BO49" s="24">
        <v>184</v>
      </c>
      <c r="BP49" s="24">
        <v>178</v>
      </c>
      <c r="BQ49" s="24">
        <v>158</v>
      </c>
      <c r="BR49" s="24">
        <v>133</v>
      </c>
      <c r="BS49" s="24">
        <v>118</v>
      </c>
      <c r="BT49" s="24">
        <v>175</v>
      </c>
      <c r="BU49" s="24">
        <v>134</v>
      </c>
      <c r="BV49" s="24">
        <v>176</v>
      </c>
      <c r="BW49" s="24">
        <v>178</v>
      </c>
      <c r="BX49" s="24">
        <v>154</v>
      </c>
      <c r="BY49" s="24"/>
      <c r="BZ49" s="24"/>
    </row>
    <row r="50" spans="1:78" s="21" customFormat="1" x14ac:dyDescent="0.25">
      <c r="A50" s="22" t="s">
        <v>55</v>
      </c>
      <c r="B50" s="45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453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453"/>
      <c r="AC50" s="24" t="s">
        <v>56</v>
      </c>
      <c r="AD50" s="24" t="s">
        <v>56</v>
      </c>
      <c r="AE50" s="24" t="s">
        <v>56</v>
      </c>
      <c r="AF50" s="24" t="s">
        <v>56</v>
      </c>
      <c r="AG50" s="24" t="s">
        <v>56</v>
      </c>
      <c r="AH50" s="24" t="s">
        <v>56</v>
      </c>
      <c r="AI50" s="24" t="s">
        <v>56</v>
      </c>
      <c r="AJ50" s="450"/>
      <c r="AK50" s="24">
        <v>44</v>
      </c>
      <c r="AL50" s="450"/>
      <c r="AM50" s="24">
        <v>44</v>
      </c>
      <c r="AN50" s="24">
        <v>19</v>
      </c>
      <c r="AO50" s="24">
        <v>19</v>
      </c>
      <c r="AP50" s="24">
        <v>59</v>
      </c>
      <c r="AQ50" s="24">
        <v>35</v>
      </c>
      <c r="AR50" s="24">
        <v>32</v>
      </c>
      <c r="AS50" s="449"/>
      <c r="AT50" s="24">
        <v>41</v>
      </c>
      <c r="AU50" s="24">
        <v>36</v>
      </c>
      <c r="AV50" s="24">
        <v>53</v>
      </c>
      <c r="AW50" s="24">
        <v>44</v>
      </c>
      <c r="AX50" s="24">
        <v>33</v>
      </c>
      <c r="AY50" s="24">
        <v>52</v>
      </c>
      <c r="AZ50" s="24">
        <v>34</v>
      </c>
      <c r="BA50" s="24">
        <v>30</v>
      </c>
      <c r="BB50" s="24">
        <f t="shared" si="34"/>
        <v>40</v>
      </c>
      <c r="BC50" s="24">
        <v>70</v>
      </c>
      <c r="BD50" s="24">
        <v>74</v>
      </c>
      <c r="BE50" s="455"/>
      <c r="BF50" s="24">
        <v>49</v>
      </c>
      <c r="BG50" s="24">
        <f t="shared" si="35"/>
        <v>94</v>
      </c>
      <c r="BH50" s="25" t="s">
        <v>57</v>
      </c>
      <c r="BI50" s="455"/>
      <c r="BJ50" s="455"/>
      <c r="BK50" s="24">
        <v>45</v>
      </c>
      <c r="BL50" s="455"/>
      <c r="BM50" s="24">
        <f t="shared" si="36"/>
        <v>94</v>
      </c>
      <c r="BN50" s="24">
        <v>44</v>
      </c>
      <c r="BO50" s="24">
        <v>66</v>
      </c>
      <c r="BP50" s="24">
        <v>71</v>
      </c>
      <c r="BQ50" s="24">
        <v>71</v>
      </c>
      <c r="BR50" s="24">
        <v>75</v>
      </c>
      <c r="BS50" s="24">
        <v>103</v>
      </c>
      <c r="BT50" s="24">
        <v>36</v>
      </c>
      <c r="BU50" s="24">
        <v>62</v>
      </c>
      <c r="BV50" s="24">
        <v>94</v>
      </c>
      <c r="BW50" s="24">
        <v>62</v>
      </c>
      <c r="BX50" s="24">
        <v>30</v>
      </c>
      <c r="BY50" s="24"/>
      <c r="BZ50" s="24"/>
    </row>
    <row r="51" spans="1:78" s="21" customFormat="1" x14ac:dyDescent="0.25">
      <c r="A51" s="22"/>
      <c r="B51" s="18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18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18"/>
      <c r="AC51" s="24"/>
      <c r="AD51" s="24"/>
      <c r="AE51" s="24"/>
      <c r="AF51" s="24"/>
      <c r="AG51" s="24"/>
      <c r="AH51" s="24"/>
      <c r="AI51" s="24"/>
      <c r="AJ51" s="19"/>
      <c r="AK51" s="24"/>
      <c r="AL51" s="19"/>
      <c r="AM51" s="24"/>
      <c r="AN51" s="24"/>
      <c r="AO51" s="24"/>
      <c r="AP51" s="24"/>
      <c r="AQ51" s="24"/>
      <c r="AR51" s="24"/>
      <c r="AS51" s="450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456"/>
      <c r="BF51" s="24"/>
      <c r="BG51" s="24">
        <f t="shared" si="35"/>
        <v>0</v>
      </c>
      <c r="BH51" s="25" t="s">
        <v>58</v>
      </c>
      <c r="BI51" s="456"/>
      <c r="BJ51" s="456"/>
      <c r="BK51" s="24">
        <v>0</v>
      </c>
      <c r="BL51" s="456"/>
      <c r="BM51" s="24">
        <f t="shared" si="36"/>
        <v>0</v>
      </c>
      <c r="BN51" s="24">
        <v>3</v>
      </c>
      <c r="BO51" s="24">
        <v>121</v>
      </c>
      <c r="BP51" s="24">
        <v>186</v>
      </c>
      <c r="BQ51" s="24">
        <v>183</v>
      </c>
      <c r="BR51" s="24">
        <v>207</v>
      </c>
      <c r="BS51" s="24">
        <v>218</v>
      </c>
      <c r="BT51" s="24">
        <v>260</v>
      </c>
      <c r="BU51" s="24">
        <v>244</v>
      </c>
      <c r="BV51" s="24">
        <v>303</v>
      </c>
      <c r="BW51" s="24">
        <v>251</v>
      </c>
      <c r="BX51" s="24">
        <v>238</v>
      </c>
      <c r="BY51" s="24"/>
      <c r="BZ51" s="24"/>
    </row>
    <row r="52" spans="1:78" s="49" customFormat="1" x14ac:dyDescent="0.25">
      <c r="A52" s="58" t="s">
        <v>33</v>
      </c>
      <c r="B52" s="69">
        <v>1071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157</v>
      </c>
      <c r="M52" s="69">
        <v>181</v>
      </c>
      <c r="N52" s="69">
        <v>807</v>
      </c>
      <c r="O52" s="69">
        <v>1071</v>
      </c>
      <c r="P52" s="69">
        <v>1315</v>
      </c>
      <c r="Q52" s="69">
        <v>1362</v>
      </c>
      <c r="R52" s="69">
        <v>405</v>
      </c>
      <c r="S52" s="69">
        <v>0</v>
      </c>
      <c r="T52" s="69">
        <v>0</v>
      </c>
      <c r="U52" s="69">
        <v>0</v>
      </c>
      <c r="V52" s="69">
        <v>129</v>
      </c>
      <c r="W52" s="69">
        <v>645</v>
      </c>
      <c r="X52" s="69">
        <v>1161</v>
      </c>
      <c r="Y52" s="69">
        <v>1019</v>
      </c>
      <c r="Z52" s="69">
        <v>927</v>
      </c>
      <c r="AA52" s="69">
        <v>561</v>
      </c>
      <c r="AB52" s="69">
        <v>1071</v>
      </c>
      <c r="AC52" s="69">
        <v>972</v>
      </c>
      <c r="AD52" s="69">
        <v>94</v>
      </c>
      <c r="AE52" s="69">
        <v>775</v>
      </c>
      <c r="AF52" s="69">
        <v>1253</v>
      </c>
      <c r="AG52" s="69">
        <v>1445</v>
      </c>
      <c r="AH52" s="69">
        <v>1065</v>
      </c>
      <c r="AI52" s="69">
        <v>303</v>
      </c>
      <c r="AJ52" s="69">
        <v>1200</v>
      </c>
      <c r="AK52" s="69">
        <v>871</v>
      </c>
      <c r="AL52" s="69">
        <v>1200</v>
      </c>
      <c r="AM52" s="69">
        <v>1174</v>
      </c>
      <c r="AN52" s="69">
        <v>1252</v>
      </c>
      <c r="AO52" s="69">
        <v>1268</v>
      </c>
      <c r="AP52" s="69">
        <v>1140</v>
      </c>
      <c r="AQ52" s="69">
        <v>1457</v>
      </c>
      <c r="AR52" s="69">
        <v>1368</v>
      </c>
      <c r="AS52" s="69">
        <v>1200</v>
      </c>
      <c r="AT52" s="69">
        <f t="shared" ref="AT52:BD52" si="37">SUM(AT45:AT50)</f>
        <v>1220</v>
      </c>
      <c r="AU52" s="69">
        <f t="shared" si="37"/>
        <v>1129</v>
      </c>
      <c r="AV52" s="69">
        <f t="shared" si="37"/>
        <v>951</v>
      </c>
      <c r="AW52" s="69">
        <f t="shared" si="37"/>
        <v>1176</v>
      </c>
      <c r="AX52" s="69">
        <f t="shared" si="37"/>
        <v>1085</v>
      </c>
      <c r="AY52" s="69">
        <f t="shared" si="37"/>
        <v>1102</v>
      </c>
      <c r="AZ52" s="69">
        <f t="shared" si="37"/>
        <v>1084</v>
      </c>
      <c r="BA52" s="69">
        <f t="shared" si="37"/>
        <v>941</v>
      </c>
      <c r="BB52" s="69">
        <f t="shared" si="37"/>
        <v>122</v>
      </c>
      <c r="BC52" s="69">
        <f t="shared" si="37"/>
        <v>1063</v>
      </c>
      <c r="BD52" s="69">
        <f t="shared" si="37"/>
        <v>1159</v>
      </c>
      <c r="BE52" s="69">
        <v>581</v>
      </c>
      <c r="BF52" s="69">
        <f>SUM(BF45:BF50)</f>
        <v>515</v>
      </c>
      <c r="BG52" s="69">
        <f>SUM(BG45:BG50)</f>
        <v>1239</v>
      </c>
      <c r="BH52" s="70" t="s">
        <v>33</v>
      </c>
      <c r="BI52" s="71">
        <f>SUM(BI45)</f>
        <v>1100</v>
      </c>
      <c r="BJ52" s="71">
        <f>SUM(BJ45)</f>
        <v>568</v>
      </c>
      <c r="BK52" s="71">
        <f t="shared" ref="BK52:BZ52" si="38">SUM(BK45:BK51)</f>
        <v>724</v>
      </c>
      <c r="BL52" s="71">
        <f>BI52</f>
        <v>1100</v>
      </c>
      <c r="BM52" s="71">
        <f t="shared" si="38"/>
        <v>1239</v>
      </c>
      <c r="BN52" s="71">
        <f t="shared" si="38"/>
        <v>1088</v>
      </c>
      <c r="BO52" s="71">
        <f t="shared" si="38"/>
        <v>1238</v>
      </c>
      <c r="BP52" s="71">
        <f t="shared" si="38"/>
        <v>1244</v>
      </c>
      <c r="BQ52" s="71">
        <f t="shared" si="38"/>
        <v>1181</v>
      </c>
      <c r="BR52" s="71">
        <f t="shared" si="38"/>
        <v>1104</v>
      </c>
      <c r="BS52" s="71">
        <f t="shared" si="38"/>
        <v>1196</v>
      </c>
      <c r="BT52" s="71">
        <f t="shared" si="38"/>
        <v>1171</v>
      </c>
      <c r="BU52" s="71">
        <f t="shared" si="38"/>
        <v>1115</v>
      </c>
      <c r="BV52" s="71">
        <f t="shared" si="38"/>
        <v>1407</v>
      </c>
      <c r="BW52" s="71">
        <f t="shared" si="38"/>
        <v>1277</v>
      </c>
      <c r="BX52" s="71">
        <f t="shared" si="38"/>
        <v>1177</v>
      </c>
      <c r="BY52" s="71">
        <f t="shared" si="38"/>
        <v>0</v>
      </c>
      <c r="BZ52" s="71">
        <f t="shared" si="38"/>
        <v>0</v>
      </c>
    </row>
    <row r="53" spans="1:78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4"/>
      <c r="AK53" s="73"/>
      <c r="AL53" s="74"/>
      <c r="AM53" s="73"/>
      <c r="AN53" s="73"/>
      <c r="AO53" s="73"/>
      <c r="AP53" s="73"/>
      <c r="AQ53" s="73"/>
      <c r="AR53" s="73"/>
      <c r="AS53" s="74"/>
      <c r="AT53" s="73"/>
      <c r="AU53" s="73"/>
      <c r="AV53" s="73"/>
      <c r="AW53" s="73"/>
      <c r="AX53" s="73"/>
      <c r="AY53" s="73"/>
      <c r="AZ53" s="73"/>
      <c r="BA53" s="74"/>
      <c r="BB53" s="74"/>
      <c r="BC53" s="73"/>
      <c r="BD53" s="73"/>
      <c r="BE53" s="73"/>
      <c r="BF53" s="73"/>
      <c r="BG53" s="73"/>
      <c r="BH53" s="72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</row>
    <row r="54" spans="1:78" s="52" customFormat="1" ht="25.5" x14ac:dyDescent="0.25">
      <c r="A54" s="32" t="s">
        <v>59</v>
      </c>
      <c r="B54" s="33" t="s">
        <v>7</v>
      </c>
      <c r="C54" s="34">
        <v>43831</v>
      </c>
      <c r="D54" s="34">
        <v>43862</v>
      </c>
      <c r="E54" s="34">
        <v>43891</v>
      </c>
      <c r="F54" s="34">
        <v>43922</v>
      </c>
      <c r="G54" s="34">
        <v>43952</v>
      </c>
      <c r="H54" s="34">
        <v>43983</v>
      </c>
      <c r="I54" s="34">
        <v>44013</v>
      </c>
      <c r="J54" s="34">
        <v>44044</v>
      </c>
      <c r="K54" s="34">
        <v>44075</v>
      </c>
      <c r="L54" s="34">
        <v>44105</v>
      </c>
      <c r="M54" s="34">
        <v>44136</v>
      </c>
      <c r="N54" s="34">
        <v>44166</v>
      </c>
      <c r="O54" s="33" t="s">
        <v>7</v>
      </c>
      <c r="P54" s="34">
        <v>44197</v>
      </c>
      <c r="Q54" s="34">
        <v>44228</v>
      </c>
      <c r="R54" s="34">
        <v>44256</v>
      </c>
      <c r="S54" s="34">
        <v>44287</v>
      </c>
      <c r="T54" s="34">
        <v>44317</v>
      </c>
      <c r="U54" s="34">
        <v>44348</v>
      </c>
      <c r="V54" s="34">
        <v>44378</v>
      </c>
      <c r="W54" s="34">
        <v>44409</v>
      </c>
      <c r="X54" s="34">
        <v>44440</v>
      </c>
      <c r="Y54" s="34">
        <v>44470</v>
      </c>
      <c r="Z54" s="34">
        <v>44501</v>
      </c>
      <c r="AA54" s="34">
        <v>44531</v>
      </c>
      <c r="AB54" s="33" t="s">
        <v>7</v>
      </c>
      <c r="AC54" s="34">
        <v>44562</v>
      </c>
      <c r="AD54" s="34">
        <v>44593</v>
      </c>
      <c r="AE54" s="34">
        <v>44621</v>
      </c>
      <c r="AF54" s="34">
        <v>44652</v>
      </c>
      <c r="AG54" s="34">
        <v>44682</v>
      </c>
      <c r="AH54" s="34">
        <v>44713</v>
      </c>
      <c r="AI54" s="34" t="s">
        <v>8</v>
      </c>
      <c r="AJ54" s="35" t="s">
        <v>7</v>
      </c>
      <c r="AK54" s="34" t="s">
        <v>10</v>
      </c>
      <c r="AL54" s="35" t="s">
        <v>7</v>
      </c>
      <c r="AM54" s="34">
        <v>44743</v>
      </c>
      <c r="AN54" s="34">
        <v>44774</v>
      </c>
      <c r="AO54" s="34">
        <v>44805</v>
      </c>
      <c r="AP54" s="34">
        <v>44835</v>
      </c>
      <c r="AQ54" s="34">
        <v>44866</v>
      </c>
      <c r="AR54" s="34">
        <v>44896</v>
      </c>
      <c r="AS54" s="35" t="s">
        <v>7</v>
      </c>
      <c r="AT54" s="34" t="e">
        <f t="shared" ref="AT54:BD54" ca="1" si="39">AT$5</f>
        <v>#NAME?</v>
      </c>
      <c r="AU54" s="34" t="e">
        <f t="shared" ca="1" si="39"/>
        <v>#NAME?</v>
      </c>
      <c r="AV54" s="34" t="e">
        <f t="shared" ca="1" si="39"/>
        <v>#NAME?</v>
      </c>
      <c r="AW54" s="34" t="e">
        <f t="shared" ca="1" si="39"/>
        <v>#NAME?</v>
      </c>
      <c r="AX54" s="34" t="e">
        <f t="shared" ca="1" si="39"/>
        <v>#NAME?</v>
      </c>
      <c r="AY54" s="34" t="e">
        <f t="shared" ca="1" si="39"/>
        <v>#NAME?</v>
      </c>
      <c r="AZ54" s="34" t="e">
        <f t="shared" ca="1" si="39"/>
        <v>#NAME?</v>
      </c>
      <c r="BA54" s="35" t="str">
        <f t="shared" si="39"/>
        <v>1 - 24 de Ago-23</v>
      </c>
      <c r="BB54" s="35" t="str">
        <f t="shared" si="39"/>
        <v>24 - 31 de Ago-23</v>
      </c>
      <c r="BC54" s="34" t="e">
        <f t="shared" ca="1" si="39"/>
        <v>#NAME?</v>
      </c>
      <c r="BD54" s="34" t="e">
        <f t="shared" ca="1" si="39"/>
        <v>#NAME?</v>
      </c>
      <c r="BE54" s="36" t="s">
        <v>14</v>
      </c>
      <c r="BF54" s="34" t="str">
        <f>BF$5</f>
        <v>01 - 15-Out-2023</v>
      </c>
      <c r="BG54" s="34" t="e">
        <f ca="1">BG$5</f>
        <v>#NAME?</v>
      </c>
      <c r="BH54" s="55" t="s">
        <v>60</v>
      </c>
      <c r="BI54" s="10" t="s">
        <v>7</v>
      </c>
      <c r="BJ54" s="10" t="str">
        <f>BJ5</f>
        <v>Meta 16 - 31-Out-2023</v>
      </c>
      <c r="BK54" s="10" t="str">
        <f t="shared" ref="BK54:BZ54" si="40">BK$5</f>
        <v>16 - 31-Out-2023</v>
      </c>
      <c r="BL54" s="10" t="str">
        <f>BL5</f>
        <v>Meta Mensal</v>
      </c>
      <c r="BM54" s="10">
        <f t="shared" si="40"/>
        <v>45200</v>
      </c>
      <c r="BN54" s="38" t="e">
        <f t="shared" ca="1" si="40"/>
        <v>#NAME?</v>
      </c>
      <c r="BO54" s="38" t="e">
        <f t="shared" ca="1" si="40"/>
        <v>#NAME?</v>
      </c>
      <c r="BP54" s="38" t="e">
        <f t="shared" ca="1" si="40"/>
        <v>#NAME?</v>
      </c>
      <c r="BQ54" s="38" t="e">
        <f t="shared" ca="1" si="40"/>
        <v>#NAME?</v>
      </c>
      <c r="BR54" s="38" t="e">
        <f t="shared" ca="1" si="40"/>
        <v>#NAME?</v>
      </c>
      <c r="BS54" s="38" t="e">
        <f t="shared" ca="1" si="40"/>
        <v>#NAME?</v>
      </c>
      <c r="BT54" s="38" t="e">
        <f t="shared" ca="1" si="40"/>
        <v>#NAME?</v>
      </c>
      <c r="BU54" s="38" t="e">
        <f t="shared" ca="1" si="40"/>
        <v>#NAME?</v>
      </c>
      <c r="BV54" s="38" t="e">
        <f t="shared" ca="1" si="40"/>
        <v>#NAME?</v>
      </c>
      <c r="BW54" s="38" t="e">
        <f t="shared" ca="1" si="40"/>
        <v>#NAME?</v>
      </c>
      <c r="BX54" s="38" t="e">
        <f t="shared" ca="1" si="40"/>
        <v>#NAME?</v>
      </c>
      <c r="BY54" s="38" t="e">
        <f t="shared" ca="1" si="40"/>
        <v>#NAME?</v>
      </c>
      <c r="BZ54" s="38" t="e">
        <f t="shared" ca="1" si="40"/>
        <v>#NAME?</v>
      </c>
    </row>
    <row r="55" spans="1:78" s="21" customFormat="1" x14ac:dyDescent="0.25">
      <c r="A55" s="20" t="s">
        <v>61</v>
      </c>
      <c r="B55" s="451">
        <v>500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200</v>
      </c>
      <c r="M55" s="23">
        <v>206</v>
      </c>
      <c r="N55" s="23">
        <v>860</v>
      </c>
      <c r="O55" s="451">
        <v>500</v>
      </c>
      <c r="P55" s="23">
        <v>933</v>
      </c>
      <c r="Q55" s="23">
        <v>724</v>
      </c>
      <c r="R55" s="23">
        <v>319</v>
      </c>
      <c r="S55" s="23">
        <v>0</v>
      </c>
      <c r="T55" s="23">
        <v>0</v>
      </c>
      <c r="U55" s="23">
        <v>0</v>
      </c>
      <c r="V55" s="23">
        <v>129</v>
      </c>
      <c r="W55" s="23">
        <v>709</v>
      </c>
      <c r="X55" s="23">
        <v>683</v>
      </c>
      <c r="Y55" s="23">
        <v>798</v>
      </c>
      <c r="Z55" s="23">
        <v>700</v>
      </c>
      <c r="AA55" s="23">
        <v>572</v>
      </c>
      <c r="AB55" s="451">
        <v>500</v>
      </c>
      <c r="AC55" s="23">
        <v>685</v>
      </c>
      <c r="AD55" s="23">
        <v>51</v>
      </c>
      <c r="AE55" s="23">
        <v>618</v>
      </c>
      <c r="AF55" s="23">
        <v>877</v>
      </c>
      <c r="AG55" s="23">
        <v>1021</v>
      </c>
      <c r="AH55" s="23">
        <v>716</v>
      </c>
      <c r="AI55" s="23">
        <v>245</v>
      </c>
      <c r="AJ55" s="448">
        <v>800</v>
      </c>
      <c r="AK55" s="23">
        <v>706</v>
      </c>
      <c r="AL55" s="448">
        <v>800</v>
      </c>
      <c r="AM55" s="23">
        <v>951</v>
      </c>
      <c r="AN55" s="23">
        <v>925</v>
      </c>
      <c r="AO55" s="23">
        <v>941</v>
      </c>
      <c r="AP55" s="23">
        <v>991</v>
      </c>
      <c r="AQ55" s="23">
        <v>1201</v>
      </c>
      <c r="AR55" s="23">
        <v>1145</v>
      </c>
      <c r="AS55" s="448">
        <v>800</v>
      </c>
      <c r="AT55" s="23">
        <v>991</v>
      </c>
      <c r="AU55" s="23">
        <v>947</v>
      </c>
      <c r="AV55" s="23">
        <v>609</v>
      </c>
      <c r="AW55" s="23">
        <v>961</v>
      </c>
      <c r="AX55" s="23">
        <v>897</v>
      </c>
      <c r="AY55" s="23">
        <v>939</v>
      </c>
      <c r="AZ55" s="23">
        <v>970</v>
      </c>
      <c r="BA55" s="23">
        <v>929</v>
      </c>
      <c r="BB55" s="23">
        <f>BC55-BA55</f>
        <v>174</v>
      </c>
      <c r="BC55" s="23">
        <v>1103</v>
      </c>
      <c r="BD55" s="23">
        <v>1127</v>
      </c>
      <c r="BE55" s="445">
        <v>387</v>
      </c>
      <c r="BF55" s="23">
        <v>451</v>
      </c>
      <c r="BG55" s="23">
        <f>BK55+BF55</f>
        <v>1107</v>
      </c>
      <c r="BH55" s="75" t="s">
        <v>61</v>
      </c>
      <c r="BI55" s="445">
        <v>800</v>
      </c>
      <c r="BJ55" s="445">
        <v>413</v>
      </c>
      <c r="BK55" s="23">
        <v>656</v>
      </c>
      <c r="BL55" s="445">
        <f>BI55</f>
        <v>800</v>
      </c>
      <c r="BM55" s="23">
        <f>BG55</f>
        <v>1107</v>
      </c>
      <c r="BN55" s="23">
        <v>853</v>
      </c>
      <c r="BO55" s="23">
        <v>855</v>
      </c>
      <c r="BP55" s="23">
        <v>882</v>
      </c>
      <c r="BQ55" s="23">
        <v>896</v>
      </c>
      <c r="BR55" s="23">
        <v>827</v>
      </c>
      <c r="BS55" s="23">
        <v>861</v>
      </c>
      <c r="BT55" s="23">
        <v>857</v>
      </c>
      <c r="BU55" s="23">
        <v>677</v>
      </c>
      <c r="BV55" s="23">
        <v>924</v>
      </c>
      <c r="BW55" s="23">
        <v>883</v>
      </c>
      <c r="BX55" s="23">
        <v>822</v>
      </c>
      <c r="BY55" s="23"/>
      <c r="BZ55" s="23"/>
    </row>
    <row r="56" spans="1:78" s="21" customFormat="1" x14ac:dyDescent="0.25">
      <c r="A56" s="76" t="s">
        <v>62</v>
      </c>
      <c r="B56" s="452"/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29</v>
      </c>
      <c r="M56" s="23">
        <v>300</v>
      </c>
      <c r="N56" s="23">
        <v>366</v>
      </c>
      <c r="O56" s="452"/>
      <c r="P56" s="23">
        <v>477</v>
      </c>
      <c r="Q56" s="23">
        <v>622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85</v>
      </c>
      <c r="X56" s="23">
        <v>58</v>
      </c>
      <c r="Y56" s="23">
        <v>240</v>
      </c>
      <c r="Z56" s="23">
        <v>162</v>
      </c>
      <c r="AA56" s="23">
        <v>175</v>
      </c>
      <c r="AB56" s="452"/>
      <c r="AC56" s="23">
        <v>0</v>
      </c>
      <c r="AD56" s="23">
        <v>0</v>
      </c>
      <c r="AE56" s="23">
        <v>280</v>
      </c>
      <c r="AF56" s="23">
        <v>163</v>
      </c>
      <c r="AG56" s="23">
        <v>265</v>
      </c>
      <c r="AH56" s="23">
        <v>182</v>
      </c>
      <c r="AI56" s="23">
        <v>36</v>
      </c>
      <c r="AJ56" s="449"/>
      <c r="AK56" s="23"/>
      <c r="AL56" s="449"/>
      <c r="AM56" s="23">
        <v>160</v>
      </c>
      <c r="AN56" s="23"/>
      <c r="AO56" s="23"/>
      <c r="AP56" s="23"/>
      <c r="AQ56" s="23"/>
      <c r="AR56" s="23">
        <v>173</v>
      </c>
      <c r="AS56" s="449"/>
      <c r="AT56" s="23">
        <v>48</v>
      </c>
      <c r="AU56" s="23">
        <v>0</v>
      </c>
      <c r="AV56" s="23">
        <v>96</v>
      </c>
      <c r="AW56" s="23">
        <v>58</v>
      </c>
      <c r="AX56" s="23">
        <v>80</v>
      </c>
      <c r="AY56" s="23">
        <v>10</v>
      </c>
      <c r="AZ56" s="23">
        <v>63</v>
      </c>
      <c r="BA56" s="23">
        <v>63</v>
      </c>
      <c r="BB56" s="23">
        <v>0</v>
      </c>
      <c r="BC56" s="23">
        <v>63</v>
      </c>
      <c r="BD56" s="23">
        <v>46</v>
      </c>
      <c r="BE56" s="446"/>
      <c r="BF56" s="23">
        <v>27</v>
      </c>
      <c r="BG56" s="23">
        <f>BK56+BF56</f>
        <v>27</v>
      </c>
      <c r="BH56" s="76" t="s">
        <v>62</v>
      </c>
      <c r="BI56" s="446"/>
      <c r="BJ56" s="446"/>
      <c r="BK56" s="23">
        <v>0</v>
      </c>
      <c r="BL56" s="446"/>
      <c r="BM56" s="23">
        <v>0</v>
      </c>
      <c r="BN56" s="23">
        <v>58</v>
      </c>
      <c r="BO56" s="23">
        <v>63</v>
      </c>
      <c r="BP56" s="23">
        <v>39</v>
      </c>
      <c r="BQ56" s="23">
        <v>81</v>
      </c>
      <c r="BR56" s="23">
        <v>53</v>
      </c>
      <c r="BS56" s="23">
        <v>27</v>
      </c>
      <c r="BT56" s="23">
        <v>43</v>
      </c>
      <c r="BU56" s="23">
        <v>89</v>
      </c>
      <c r="BV56" s="23">
        <v>48</v>
      </c>
      <c r="BW56" s="23">
        <v>51</v>
      </c>
      <c r="BX56" s="23">
        <v>28</v>
      </c>
      <c r="BY56" s="23"/>
      <c r="BZ56" s="23"/>
    </row>
    <row r="57" spans="1:78" s="21" customFormat="1" ht="15" customHeight="1" x14ac:dyDescent="0.25">
      <c r="A57" s="76"/>
      <c r="B57" s="45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45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452"/>
      <c r="AC57" s="23"/>
      <c r="AD57" s="23"/>
      <c r="AE57" s="23"/>
      <c r="AF57" s="23"/>
      <c r="AG57" s="23"/>
      <c r="AH57" s="23"/>
      <c r="AI57" s="23"/>
      <c r="AJ57" s="449"/>
      <c r="AK57" s="23"/>
      <c r="AL57" s="449"/>
      <c r="AM57" s="23"/>
      <c r="AN57" s="23"/>
      <c r="AO57" s="23"/>
      <c r="AP57" s="23"/>
      <c r="AQ57" s="23"/>
      <c r="AR57" s="77"/>
      <c r="AS57" s="449"/>
      <c r="AT57" s="77"/>
      <c r="AU57" s="77"/>
      <c r="AV57" s="23"/>
      <c r="AW57" s="77"/>
      <c r="AX57" s="77"/>
      <c r="AY57" s="77"/>
      <c r="AZ57" s="23"/>
      <c r="BA57" s="23"/>
      <c r="BB57" s="23"/>
      <c r="BC57" s="23"/>
      <c r="BD57" s="23"/>
      <c r="BE57" s="446"/>
      <c r="BF57" s="23"/>
      <c r="BG57" s="23"/>
      <c r="BH57" s="75" t="s">
        <v>63</v>
      </c>
      <c r="BI57" s="446"/>
      <c r="BJ57" s="446"/>
      <c r="BK57" s="23"/>
      <c r="BL57" s="446"/>
      <c r="BM57" s="23"/>
      <c r="BN57" s="23">
        <v>0</v>
      </c>
      <c r="BO57" s="23">
        <v>6</v>
      </c>
      <c r="BP57" s="23">
        <v>16</v>
      </c>
      <c r="BQ57" s="23">
        <v>12</v>
      </c>
      <c r="BR57" s="23">
        <v>15</v>
      </c>
      <c r="BS57" s="23">
        <v>26</v>
      </c>
      <c r="BT57" s="23">
        <v>29</v>
      </c>
      <c r="BU57" s="23">
        <v>39</v>
      </c>
      <c r="BV57" s="23">
        <v>29</v>
      </c>
      <c r="BW57" s="23">
        <v>30</v>
      </c>
      <c r="BX57" s="23">
        <v>31</v>
      </c>
      <c r="BY57" s="23"/>
      <c r="BZ57" s="23"/>
    </row>
    <row r="58" spans="1:78" s="21" customFormat="1" ht="15" customHeight="1" x14ac:dyDescent="0.25">
      <c r="A58" s="76" t="s">
        <v>64</v>
      </c>
      <c r="B58" s="45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45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452"/>
      <c r="AC58" s="23" t="s">
        <v>56</v>
      </c>
      <c r="AD58" s="23" t="s">
        <v>56</v>
      </c>
      <c r="AE58" s="23" t="s">
        <v>56</v>
      </c>
      <c r="AF58" s="23" t="s">
        <v>56</v>
      </c>
      <c r="AG58" s="23" t="s">
        <v>56</v>
      </c>
      <c r="AH58" s="23" t="s">
        <v>56</v>
      </c>
      <c r="AI58" s="23" t="s">
        <v>56</v>
      </c>
      <c r="AJ58" s="449"/>
      <c r="AK58" s="445" t="s">
        <v>65</v>
      </c>
      <c r="AL58" s="449"/>
      <c r="AM58" s="23" t="s">
        <v>56</v>
      </c>
      <c r="AN58" s="445" t="s">
        <v>65</v>
      </c>
      <c r="AO58" s="445" t="s">
        <v>65</v>
      </c>
      <c r="AP58" s="445" t="s">
        <v>65</v>
      </c>
      <c r="AQ58" s="445" t="s">
        <v>65</v>
      </c>
      <c r="AR58" s="440" t="s">
        <v>66</v>
      </c>
      <c r="AS58" s="449"/>
      <c r="AT58" s="440" t="s">
        <v>67</v>
      </c>
      <c r="AU58" s="440" t="s">
        <v>68</v>
      </c>
      <c r="AV58" s="78" t="s">
        <v>69</v>
      </c>
      <c r="AW58" s="440" t="s">
        <v>68</v>
      </c>
      <c r="AX58" s="440" t="s">
        <v>68</v>
      </c>
      <c r="AY58" s="440" t="s">
        <v>70</v>
      </c>
      <c r="AZ58" s="78" t="s">
        <v>71</v>
      </c>
      <c r="BA58" s="79" t="s">
        <v>72</v>
      </c>
      <c r="BB58" s="79" t="s">
        <v>72</v>
      </c>
      <c r="BC58" s="79" t="s">
        <v>72</v>
      </c>
      <c r="BD58" s="79" t="s">
        <v>68</v>
      </c>
      <c r="BE58" s="446"/>
      <c r="BF58" s="79" t="s">
        <v>70</v>
      </c>
      <c r="BG58" s="79" t="s">
        <v>70</v>
      </c>
      <c r="BH58" s="75" t="s">
        <v>64</v>
      </c>
      <c r="BI58" s="446"/>
      <c r="BJ58" s="446"/>
      <c r="BK58" s="79" t="s">
        <v>70</v>
      </c>
      <c r="BL58" s="446"/>
      <c r="BM58" s="78" t="str">
        <f>BG58</f>
        <v>Não teve VVS</v>
      </c>
      <c r="BN58" s="79" t="s">
        <v>72</v>
      </c>
      <c r="BO58" s="23">
        <v>0</v>
      </c>
      <c r="BP58" s="440" t="s">
        <v>70</v>
      </c>
      <c r="BQ58" s="440" t="s">
        <v>68</v>
      </c>
      <c r="BR58" s="78" t="s">
        <v>68</v>
      </c>
      <c r="BS58" s="440" t="s">
        <v>73</v>
      </c>
      <c r="BT58" s="440" t="s">
        <v>73</v>
      </c>
      <c r="BU58" s="440" t="s">
        <v>74</v>
      </c>
      <c r="BV58" s="440" t="s">
        <v>74</v>
      </c>
      <c r="BW58" s="440" t="s">
        <v>75</v>
      </c>
      <c r="BX58" s="440" t="s">
        <v>75</v>
      </c>
      <c r="BY58" s="78"/>
      <c r="BZ58" s="78"/>
    </row>
    <row r="59" spans="1:78" s="21" customFormat="1" ht="15" customHeight="1" x14ac:dyDescent="0.25">
      <c r="A59" s="76" t="s">
        <v>76</v>
      </c>
      <c r="B59" s="45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452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452"/>
      <c r="AC59" s="23" t="s">
        <v>56</v>
      </c>
      <c r="AD59" s="23" t="s">
        <v>56</v>
      </c>
      <c r="AE59" s="23" t="s">
        <v>56</v>
      </c>
      <c r="AF59" s="23" t="s">
        <v>56</v>
      </c>
      <c r="AG59" s="23" t="s">
        <v>56</v>
      </c>
      <c r="AH59" s="23" t="s">
        <v>56</v>
      </c>
      <c r="AI59" s="23" t="s">
        <v>56</v>
      </c>
      <c r="AJ59" s="449"/>
      <c r="AK59" s="446"/>
      <c r="AL59" s="449"/>
      <c r="AM59" s="23" t="s">
        <v>56</v>
      </c>
      <c r="AN59" s="446"/>
      <c r="AO59" s="446"/>
      <c r="AP59" s="446"/>
      <c r="AQ59" s="446"/>
      <c r="AR59" s="441"/>
      <c r="AS59" s="449"/>
      <c r="AT59" s="441"/>
      <c r="AU59" s="441"/>
      <c r="AV59" s="78" t="s">
        <v>69</v>
      </c>
      <c r="AW59" s="441"/>
      <c r="AX59" s="441"/>
      <c r="AY59" s="441"/>
      <c r="AZ59" s="78" t="s">
        <v>71</v>
      </c>
      <c r="BA59" s="79" t="s">
        <v>72</v>
      </c>
      <c r="BB59" s="79" t="s">
        <v>72</v>
      </c>
      <c r="BC59" s="79" t="s">
        <v>72</v>
      </c>
      <c r="BD59" s="79" t="s">
        <v>68</v>
      </c>
      <c r="BE59" s="446"/>
      <c r="BF59" s="79" t="s">
        <v>70</v>
      </c>
      <c r="BG59" s="79" t="s">
        <v>70</v>
      </c>
      <c r="BH59" s="75" t="s">
        <v>76</v>
      </c>
      <c r="BI59" s="446"/>
      <c r="BJ59" s="446"/>
      <c r="BK59" s="79" t="s">
        <v>70</v>
      </c>
      <c r="BL59" s="446"/>
      <c r="BM59" s="78" t="str">
        <f>BG59</f>
        <v>Não teve VVS</v>
      </c>
      <c r="BN59" s="79" t="s">
        <v>72</v>
      </c>
      <c r="BO59" s="23">
        <v>0</v>
      </c>
      <c r="BP59" s="441"/>
      <c r="BQ59" s="441"/>
      <c r="BR59" s="78" t="s">
        <v>68</v>
      </c>
      <c r="BS59" s="441"/>
      <c r="BT59" s="441"/>
      <c r="BU59" s="441"/>
      <c r="BV59" s="441"/>
      <c r="BW59" s="441"/>
      <c r="BX59" s="441"/>
      <c r="BY59" s="78"/>
      <c r="BZ59" s="78"/>
    </row>
    <row r="60" spans="1:78" s="21" customFormat="1" ht="15" customHeight="1" x14ac:dyDescent="0.25">
      <c r="A60" s="76" t="s">
        <v>77</v>
      </c>
      <c r="B60" s="45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45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453"/>
      <c r="AC60" s="23" t="s">
        <v>56</v>
      </c>
      <c r="AD60" s="23" t="s">
        <v>56</v>
      </c>
      <c r="AE60" s="23" t="s">
        <v>56</v>
      </c>
      <c r="AF60" s="23" t="s">
        <v>56</v>
      </c>
      <c r="AG60" s="23" t="s">
        <v>56</v>
      </c>
      <c r="AH60" s="23" t="s">
        <v>56</v>
      </c>
      <c r="AI60" s="23" t="s">
        <v>56</v>
      </c>
      <c r="AJ60" s="450"/>
      <c r="AK60" s="447"/>
      <c r="AL60" s="450"/>
      <c r="AM60" s="23" t="s">
        <v>56</v>
      </c>
      <c r="AN60" s="447"/>
      <c r="AO60" s="447"/>
      <c r="AP60" s="447"/>
      <c r="AQ60" s="447"/>
      <c r="AR60" s="442"/>
      <c r="AS60" s="450"/>
      <c r="AT60" s="442"/>
      <c r="AU60" s="442"/>
      <c r="AV60" s="78" t="s">
        <v>69</v>
      </c>
      <c r="AW60" s="442"/>
      <c r="AX60" s="442"/>
      <c r="AY60" s="442"/>
      <c r="AZ60" s="78" t="s">
        <v>71</v>
      </c>
      <c r="BA60" s="79" t="s">
        <v>72</v>
      </c>
      <c r="BB60" s="79" t="s">
        <v>72</v>
      </c>
      <c r="BC60" s="79" t="s">
        <v>72</v>
      </c>
      <c r="BD60" s="79" t="s">
        <v>68</v>
      </c>
      <c r="BE60" s="447"/>
      <c r="BF60" s="79" t="s">
        <v>70</v>
      </c>
      <c r="BG60" s="79" t="s">
        <v>70</v>
      </c>
      <c r="BH60" s="75" t="s">
        <v>77</v>
      </c>
      <c r="BI60" s="447"/>
      <c r="BJ60" s="447"/>
      <c r="BK60" s="79" t="s">
        <v>70</v>
      </c>
      <c r="BL60" s="447"/>
      <c r="BM60" s="78" t="str">
        <f>BG60</f>
        <v>Não teve VVS</v>
      </c>
      <c r="BN60" s="79" t="s">
        <v>72</v>
      </c>
      <c r="BO60" s="23">
        <v>0</v>
      </c>
      <c r="BP60" s="442"/>
      <c r="BQ60" s="442"/>
      <c r="BR60" s="78" t="s">
        <v>68</v>
      </c>
      <c r="BS60" s="442"/>
      <c r="BT60" s="442"/>
      <c r="BU60" s="442"/>
      <c r="BV60" s="442"/>
      <c r="BW60" s="442"/>
      <c r="BX60" s="442"/>
      <c r="BY60" s="78"/>
      <c r="BZ60" s="78"/>
    </row>
    <row r="61" spans="1:78" s="49" customFormat="1" x14ac:dyDescent="0.25">
      <c r="A61" s="80" t="s">
        <v>33</v>
      </c>
      <c r="B61" s="79">
        <v>500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229</v>
      </c>
      <c r="M61" s="79">
        <v>506</v>
      </c>
      <c r="N61" s="79">
        <v>1226</v>
      </c>
      <c r="O61" s="79">
        <v>500</v>
      </c>
      <c r="P61" s="79">
        <v>1410</v>
      </c>
      <c r="Q61" s="79">
        <v>1346</v>
      </c>
      <c r="R61" s="79">
        <v>319</v>
      </c>
      <c r="S61" s="79">
        <v>0</v>
      </c>
      <c r="T61" s="79">
        <v>0</v>
      </c>
      <c r="U61" s="79">
        <v>0</v>
      </c>
      <c r="V61" s="79">
        <v>129</v>
      </c>
      <c r="W61" s="79">
        <v>794</v>
      </c>
      <c r="X61" s="79">
        <v>741</v>
      </c>
      <c r="Y61" s="79">
        <v>1038</v>
      </c>
      <c r="Z61" s="79">
        <v>862</v>
      </c>
      <c r="AA61" s="79">
        <v>747</v>
      </c>
      <c r="AB61" s="79">
        <v>500</v>
      </c>
      <c r="AC61" s="79">
        <v>685</v>
      </c>
      <c r="AD61" s="79">
        <v>51</v>
      </c>
      <c r="AE61" s="79">
        <v>898</v>
      </c>
      <c r="AF61" s="79">
        <v>1040</v>
      </c>
      <c r="AG61" s="79">
        <v>1286</v>
      </c>
      <c r="AH61" s="79">
        <v>898</v>
      </c>
      <c r="AI61" s="79">
        <v>281</v>
      </c>
      <c r="AJ61" s="23">
        <v>800</v>
      </c>
      <c r="AK61" s="79">
        <v>706</v>
      </c>
      <c r="AL61" s="23">
        <v>800</v>
      </c>
      <c r="AM61" s="79">
        <v>1111</v>
      </c>
      <c r="AN61" s="79">
        <v>925</v>
      </c>
      <c r="AO61" s="79">
        <v>941</v>
      </c>
      <c r="AP61" s="79">
        <v>991</v>
      </c>
      <c r="AQ61" s="79">
        <v>1201</v>
      </c>
      <c r="AR61" s="79">
        <v>1318</v>
      </c>
      <c r="AS61" s="79">
        <v>800</v>
      </c>
      <c r="AT61" s="79">
        <f t="shared" ref="AT61:BZ61" si="41">SUM(AT55:AT60)</f>
        <v>1039</v>
      </c>
      <c r="AU61" s="79">
        <f t="shared" si="41"/>
        <v>947</v>
      </c>
      <c r="AV61" s="79">
        <f t="shared" si="41"/>
        <v>705</v>
      </c>
      <c r="AW61" s="79">
        <f t="shared" si="41"/>
        <v>1019</v>
      </c>
      <c r="AX61" s="79">
        <f t="shared" si="41"/>
        <v>977</v>
      </c>
      <c r="AY61" s="79">
        <f t="shared" si="41"/>
        <v>949</v>
      </c>
      <c r="AZ61" s="79">
        <f t="shared" si="41"/>
        <v>1033</v>
      </c>
      <c r="BA61" s="79">
        <f t="shared" si="41"/>
        <v>992</v>
      </c>
      <c r="BB61" s="79">
        <f t="shared" si="41"/>
        <v>174</v>
      </c>
      <c r="BC61" s="79">
        <f t="shared" si="41"/>
        <v>1166</v>
      </c>
      <c r="BD61" s="79">
        <f t="shared" si="41"/>
        <v>1173</v>
      </c>
      <c r="BE61" s="79">
        <v>387</v>
      </c>
      <c r="BF61" s="79">
        <f>SUM(BF55:BF60)</f>
        <v>478</v>
      </c>
      <c r="BG61" s="79">
        <f t="shared" si="41"/>
        <v>1134</v>
      </c>
      <c r="BH61" s="81" t="s">
        <v>33</v>
      </c>
      <c r="BI61" s="82">
        <f>SUM(BI55)</f>
        <v>800</v>
      </c>
      <c r="BJ61" s="82">
        <f>SUM(BJ55)</f>
        <v>413</v>
      </c>
      <c r="BK61" s="82">
        <f>SUM(BK55:BK60)</f>
        <v>656</v>
      </c>
      <c r="BL61" s="82">
        <f>BI61</f>
        <v>800</v>
      </c>
      <c r="BM61" s="82">
        <f t="shared" si="41"/>
        <v>1107</v>
      </c>
      <c r="BN61" s="82">
        <f t="shared" si="41"/>
        <v>911</v>
      </c>
      <c r="BO61" s="82">
        <f t="shared" si="41"/>
        <v>924</v>
      </c>
      <c r="BP61" s="82">
        <f t="shared" si="41"/>
        <v>937</v>
      </c>
      <c r="BQ61" s="82">
        <f t="shared" si="41"/>
        <v>989</v>
      </c>
      <c r="BR61" s="82">
        <f t="shared" si="41"/>
        <v>895</v>
      </c>
      <c r="BS61" s="82">
        <f t="shared" si="41"/>
        <v>914</v>
      </c>
      <c r="BT61" s="82">
        <f t="shared" si="41"/>
        <v>929</v>
      </c>
      <c r="BU61" s="82">
        <f t="shared" si="41"/>
        <v>805</v>
      </c>
      <c r="BV61" s="82">
        <f t="shared" si="41"/>
        <v>1001</v>
      </c>
      <c r="BW61" s="82">
        <f t="shared" si="41"/>
        <v>964</v>
      </c>
      <c r="BX61" s="82">
        <f t="shared" si="41"/>
        <v>881</v>
      </c>
      <c r="BY61" s="82">
        <f t="shared" si="41"/>
        <v>0</v>
      </c>
      <c r="BZ61" s="82">
        <f t="shared" si="41"/>
        <v>0</v>
      </c>
    </row>
    <row r="62" spans="1:78" x14ac:dyDescent="0.25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83"/>
      <c r="AK62" s="51"/>
      <c r="AL62" s="83"/>
      <c r="AM62" s="51"/>
      <c r="AN62" s="51"/>
      <c r="AO62" s="51"/>
      <c r="AP62" s="51"/>
      <c r="AQ62" s="51"/>
      <c r="AR62" s="51"/>
      <c r="AS62" s="83"/>
      <c r="AT62" s="51"/>
      <c r="AU62" s="51"/>
      <c r="AV62" s="51"/>
      <c r="AW62" s="51"/>
      <c r="AX62" s="51"/>
      <c r="AY62" s="51"/>
      <c r="AZ62" s="51"/>
      <c r="BA62" s="83"/>
      <c r="BB62" s="83"/>
      <c r="BC62" s="51"/>
      <c r="BD62" s="51"/>
      <c r="BE62" s="51"/>
      <c r="BF62" s="51"/>
      <c r="BG62" s="51"/>
      <c r="BH62" s="50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</row>
    <row r="63" spans="1:78" s="52" customFormat="1" ht="25.5" x14ac:dyDescent="0.25">
      <c r="A63" s="32" t="s">
        <v>78</v>
      </c>
      <c r="B63" s="33" t="s">
        <v>7</v>
      </c>
      <c r="C63" s="34">
        <v>43831</v>
      </c>
      <c r="D63" s="34">
        <v>43862</v>
      </c>
      <c r="E63" s="34">
        <v>43891</v>
      </c>
      <c r="F63" s="34">
        <v>43922</v>
      </c>
      <c r="G63" s="34">
        <v>43952</v>
      </c>
      <c r="H63" s="34">
        <v>43983</v>
      </c>
      <c r="I63" s="34">
        <v>44013</v>
      </c>
      <c r="J63" s="34">
        <v>44044</v>
      </c>
      <c r="K63" s="34">
        <v>44075</v>
      </c>
      <c r="L63" s="34">
        <v>44105</v>
      </c>
      <c r="M63" s="34">
        <v>44136</v>
      </c>
      <c r="N63" s="34">
        <v>44166</v>
      </c>
      <c r="O63" s="33" t="s">
        <v>7</v>
      </c>
      <c r="P63" s="34">
        <v>44197</v>
      </c>
      <c r="Q63" s="34">
        <v>44228</v>
      </c>
      <c r="R63" s="34">
        <v>44256</v>
      </c>
      <c r="S63" s="34">
        <v>44287</v>
      </c>
      <c r="T63" s="34">
        <v>44317</v>
      </c>
      <c r="U63" s="34">
        <v>44348</v>
      </c>
      <c r="V63" s="34">
        <v>44378</v>
      </c>
      <c r="W63" s="34">
        <v>44409</v>
      </c>
      <c r="X63" s="34">
        <v>44440</v>
      </c>
      <c r="Y63" s="34">
        <v>44470</v>
      </c>
      <c r="Z63" s="34">
        <v>44501</v>
      </c>
      <c r="AA63" s="34">
        <v>44531</v>
      </c>
      <c r="AB63" s="33" t="s">
        <v>7</v>
      </c>
      <c r="AC63" s="34">
        <v>44562</v>
      </c>
      <c r="AD63" s="34">
        <v>44593</v>
      </c>
      <c r="AE63" s="34">
        <v>44621</v>
      </c>
      <c r="AF63" s="34">
        <v>44652</v>
      </c>
      <c r="AG63" s="34">
        <v>44682</v>
      </c>
      <c r="AH63" s="34">
        <v>44713</v>
      </c>
      <c r="AI63" s="34" t="s">
        <v>8</v>
      </c>
      <c r="AJ63" s="35" t="s">
        <v>7</v>
      </c>
      <c r="AK63" s="34" t="s">
        <v>10</v>
      </c>
      <c r="AL63" s="35" t="s">
        <v>7</v>
      </c>
      <c r="AM63" s="34">
        <v>44743</v>
      </c>
      <c r="AN63" s="34">
        <v>44774</v>
      </c>
      <c r="AO63" s="34">
        <v>44805</v>
      </c>
      <c r="AP63" s="34">
        <v>44835</v>
      </c>
      <c r="AQ63" s="34">
        <v>44866</v>
      </c>
      <c r="AR63" s="34">
        <v>44896</v>
      </c>
      <c r="AS63" s="35" t="s">
        <v>7</v>
      </c>
      <c r="AT63" s="34" t="e">
        <f t="shared" ref="AT63:BD63" ca="1" si="42">AT$5</f>
        <v>#NAME?</v>
      </c>
      <c r="AU63" s="34" t="e">
        <f t="shared" ca="1" si="42"/>
        <v>#NAME?</v>
      </c>
      <c r="AV63" s="34" t="e">
        <f t="shared" ca="1" si="42"/>
        <v>#NAME?</v>
      </c>
      <c r="AW63" s="34" t="e">
        <f t="shared" ca="1" si="42"/>
        <v>#NAME?</v>
      </c>
      <c r="AX63" s="34" t="e">
        <f t="shared" ca="1" si="42"/>
        <v>#NAME?</v>
      </c>
      <c r="AY63" s="34" t="e">
        <f t="shared" ca="1" si="42"/>
        <v>#NAME?</v>
      </c>
      <c r="AZ63" s="34" t="e">
        <f t="shared" ca="1" si="42"/>
        <v>#NAME?</v>
      </c>
      <c r="BA63" s="35" t="str">
        <f t="shared" si="42"/>
        <v>1 - 24 de Ago-23</v>
      </c>
      <c r="BB63" s="35" t="str">
        <f t="shared" si="42"/>
        <v>24 - 31 de Ago-23</v>
      </c>
      <c r="BC63" s="34" t="e">
        <f t="shared" ca="1" si="42"/>
        <v>#NAME?</v>
      </c>
      <c r="BD63" s="34" t="e">
        <f t="shared" ca="1" si="42"/>
        <v>#NAME?</v>
      </c>
      <c r="BE63" s="36" t="s">
        <v>14</v>
      </c>
      <c r="BF63" s="34" t="str">
        <f>BF$5</f>
        <v>01 - 15-Out-2023</v>
      </c>
      <c r="BG63" s="34" t="e">
        <f ca="1">BG$5</f>
        <v>#NAME?</v>
      </c>
      <c r="BH63" s="55" t="s">
        <v>79</v>
      </c>
      <c r="BI63" s="10" t="s">
        <v>7</v>
      </c>
      <c r="BJ63" s="10" t="str">
        <f>BJ5</f>
        <v>Meta 16 - 31-Out-2023</v>
      </c>
      <c r="BK63" s="10" t="str">
        <f t="shared" ref="BK63:BZ63" si="43">BK$5</f>
        <v>16 - 31-Out-2023</v>
      </c>
      <c r="BL63" s="10" t="str">
        <f>BL5</f>
        <v>Meta Mensal</v>
      </c>
      <c r="BM63" s="10">
        <f t="shared" si="43"/>
        <v>45200</v>
      </c>
      <c r="BN63" s="38" t="e">
        <f t="shared" ca="1" si="43"/>
        <v>#NAME?</v>
      </c>
      <c r="BO63" s="38" t="e">
        <f t="shared" ca="1" si="43"/>
        <v>#NAME?</v>
      </c>
      <c r="BP63" s="38" t="e">
        <f t="shared" ca="1" si="43"/>
        <v>#NAME?</v>
      </c>
      <c r="BQ63" s="38" t="e">
        <f t="shared" ca="1" si="43"/>
        <v>#NAME?</v>
      </c>
      <c r="BR63" s="38" t="e">
        <f t="shared" ca="1" si="43"/>
        <v>#NAME?</v>
      </c>
      <c r="BS63" s="38" t="e">
        <f t="shared" ca="1" si="43"/>
        <v>#NAME?</v>
      </c>
      <c r="BT63" s="38" t="e">
        <f t="shared" ca="1" si="43"/>
        <v>#NAME?</v>
      </c>
      <c r="BU63" s="38" t="e">
        <f t="shared" ca="1" si="43"/>
        <v>#NAME?</v>
      </c>
      <c r="BV63" s="38" t="e">
        <f t="shared" ca="1" si="43"/>
        <v>#NAME?</v>
      </c>
      <c r="BW63" s="38" t="e">
        <f t="shared" ca="1" si="43"/>
        <v>#NAME?</v>
      </c>
      <c r="BX63" s="38" t="e">
        <f t="shared" ca="1" si="43"/>
        <v>#NAME?</v>
      </c>
      <c r="BY63" s="38" t="e">
        <f t="shared" ca="1" si="43"/>
        <v>#NAME?</v>
      </c>
      <c r="BZ63" s="38" t="e">
        <f t="shared" ca="1" si="43"/>
        <v>#NAME?</v>
      </c>
    </row>
    <row r="64" spans="1:78" s="21" customFormat="1" x14ac:dyDescent="0.25">
      <c r="A64" s="84" t="s">
        <v>80</v>
      </c>
      <c r="B64" s="56">
        <v>150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150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150</v>
      </c>
      <c r="AC64" s="56">
        <v>144</v>
      </c>
      <c r="AD64" s="56">
        <v>176</v>
      </c>
      <c r="AE64" s="56">
        <v>220</v>
      </c>
      <c r="AF64" s="56">
        <v>204</v>
      </c>
      <c r="AG64" s="56">
        <v>400</v>
      </c>
      <c r="AH64" s="56">
        <v>344</v>
      </c>
      <c r="AI64" s="56">
        <v>103</v>
      </c>
      <c r="AJ64" s="56">
        <v>0</v>
      </c>
      <c r="AK64" s="56">
        <v>215</v>
      </c>
      <c r="AL64" s="56">
        <v>132</v>
      </c>
      <c r="AM64" s="24">
        <v>318</v>
      </c>
      <c r="AN64" s="24">
        <v>316</v>
      </c>
      <c r="AO64" s="24">
        <v>274</v>
      </c>
      <c r="AP64" s="24">
        <v>354</v>
      </c>
      <c r="AQ64" s="24">
        <v>305</v>
      </c>
      <c r="AR64" s="24">
        <v>224</v>
      </c>
      <c r="AS64" s="56">
        <v>132</v>
      </c>
      <c r="AT64" s="24">
        <v>232</v>
      </c>
      <c r="AU64" s="24">
        <v>260</v>
      </c>
      <c r="AV64" s="24">
        <v>212</v>
      </c>
      <c r="AW64" s="24">
        <v>246</v>
      </c>
      <c r="AX64" s="24">
        <v>199</v>
      </c>
      <c r="AY64" s="24">
        <v>212</v>
      </c>
      <c r="AZ64" s="24">
        <v>196</v>
      </c>
      <c r="BA64" s="24">
        <v>144</v>
      </c>
      <c r="BB64" s="24">
        <v>54</v>
      </c>
      <c r="BC64" s="24">
        <v>198</v>
      </c>
      <c r="BD64" s="24">
        <v>196</v>
      </c>
      <c r="BE64" s="24">
        <v>64</v>
      </c>
      <c r="BF64" s="24">
        <v>111</v>
      </c>
      <c r="BG64" s="24">
        <f>BK64+BF64</f>
        <v>263</v>
      </c>
      <c r="BH64" s="25" t="s">
        <v>80</v>
      </c>
      <c r="BI64" s="24">
        <v>100</v>
      </c>
      <c r="BJ64" s="24">
        <v>52</v>
      </c>
      <c r="BK64" s="24">
        <v>152</v>
      </c>
      <c r="BL64" s="24">
        <f>BI64</f>
        <v>100</v>
      </c>
      <c r="BM64" s="24">
        <f>BG64</f>
        <v>263</v>
      </c>
      <c r="BN64" s="24">
        <f>BN41</f>
        <v>229</v>
      </c>
      <c r="BO64" s="24">
        <v>281</v>
      </c>
      <c r="BP64" s="24">
        <v>279</v>
      </c>
      <c r="BQ64" s="24">
        <v>214</v>
      </c>
      <c r="BR64" s="24">
        <v>184</v>
      </c>
      <c r="BS64" s="24">
        <v>212</v>
      </c>
      <c r="BT64" s="24">
        <v>221</v>
      </c>
      <c r="BU64" s="24">
        <v>218</v>
      </c>
      <c r="BV64" s="24">
        <v>173</v>
      </c>
      <c r="BW64" s="24">
        <v>189</v>
      </c>
      <c r="BX64" s="24">
        <v>298</v>
      </c>
      <c r="BY64" s="24"/>
      <c r="BZ64" s="24"/>
    </row>
    <row r="65" spans="1:78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67"/>
      <c r="AK65" s="54"/>
      <c r="AL65" s="67"/>
      <c r="AM65" s="54"/>
      <c r="AN65" s="54"/>
      <c r="AO65" s="54"/>
      <c r="AP65" s="54"/>
      <c r="AQ65" s="54"/>
      <c r="AR65" s="54"/>
      <c r="AS65" s="67"/>
      <c r="AT65" s="54"/>
      <c r="AU65" s="54"/>
      <c r="AV65" s="54"/>
      <c r="AW65" s="54"/>
      <c r="AX65" s="54"/>
      <c r="AY65" s="54"/>
      <c r="AZ65" s="54"/>
      <c r="BA65" s="67"/>
      <c r="BB65" s="67"/>
      <c r="BC65" s="54"/>
      <c r="BD65" s="54"/>
      <c r="BE65" s="54"/>
      <c r="BF65" s="54"/>
      <c r="BG65" s="54"/>
      <c r="BH65" s="53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</row>
    <row r="66" spans="1:78" s="52" customFormat="1" x14ac:dyDescent="0.25">
      <c r="A66" s="32" t="s">
        <v>81</v>
      </c>
      <c r="B66" s="33" t="s">
        <v>7</v>
      </c>
      <c r="C66" s="34">
        <v>43831</v>
      </c>
      <c r="D66" s="34">
        <v>43862</v>
      </c>
      <c r="E66" s="34">
        <v>43891</v>
      </c>
      <c r="F66" s="34">
        <v>43922</v>
      </c>
      <c r="G66" s="34">
        <v>43952</v>
      </c>
      <c r="H66" s="34">
        <v>43983</v>
      </c>
      <c r="I66" s="34">
        <v>44013</v>
      </c>
      <c r="J66" s="34">
        <v>44044</v>
      </c>
      <c r="K66" s="34">
        <v>44075</v>
      </c>
      <c r="L66" s="34">
        <v>44105</v>
      </c>
      <c r="M66" s="34">
        <v>44136</v>
      </c>
      <c r="N66" s="34">
        <v>44166</v>
      </c>
      <c r="O66" s="33" t="s">
        <v>7</v>
      </c>
      <c r="P66" s="34">
        <v>44197</v>
      </c>
      <c r="Q66" s="34">
        <v>44228</v>
      </c>
      <c r="R66" s="34">
        <v>44256</v>
      </c>
      <c r="S66" s="34">
        <v>44287</v>
      </c>
      <c r="T66" s="34">
        <v>44317</v>
      </c>
      <c r="U66" s="34">
        <v>44348</v>
      </c>
      <c r="V66" s="34">
        <v>44378</v>
      </c>
      <c r="W66" s="34">
        <v>44409</v>
      </c>
      <c r="X66" s="34">
        <v>44440</v>
      </c>
      <c r="Y66" s="34">
        <v>44470</v>
      </c>
      <c r="Z66" s="34">
        <v>44501</v>
      </c>
      <c r="AA66" s="34">
        <v>44531</v>
      </c>
      <c r="AB66" s="33"/>
      <c r="AC66" s="34"/>
      <c r="AD66" s="34"/>
      <c r="AE66" s="34"/>
      <c r="AF66" s="34"/>
      <c r="AG66" s="34"/>
      <c r="AH66" s="34"/>
      <c r="AI66" s="34" t="s">
        <v>8</v>
      </c>
      <c r="AJ66" s="35" t="s">
        <v>7</v>
      </c>
      <c r="AK66" s="34" t="s">
        <v>10</v>
      </c>
      <c r="AL66" s="35" t="s">
        <v>7</v>
      </c>
      <c r="AM66" s="34">
        <v>44743</v>
      </c>
      <c r="AN66" s="34">
        <v>44774</v>
      </c>
      <c r="AO66" s="34">
        <v>44805</v>
      </c>
      <c r="AP66" s="34">
        <v>44835</v>
      </c>
      <c r="AQ66" s="34">
        <v>44866</v>
      </c>
      <c r="AR66" s="34">
        <v>44896</v>
      </c>
      <c r="AS66" s="35" t="s">
        <v>7</v>
      </c>
      <c r="AT66" s="34" t="e">
        <f t="shared" ref="AT66:BD66" ca="1" si="44">AT$5</f>
        <v>#NAME?</v>
      </c>
      <c r="AU66" s="34" t="e">
        <f t="shared" ca="1" si="44"/>
        <v>#NAME?</v>
      </c>
      <c r="AV66" s="34" t="e">
        <f t="shared" ca="1" si="44"/>
        <v>#NAME?</v>
      </c>
      <c r="AW66" s="34" t="e">
        <f t="shared" ca="1" si="44"/>
        <v>#NAME?</v>
      </c>
      <c r="AX66" s="34" t="e">
        <f t="shared" ca="1" si="44"/>
        <v>#NAME?</v>
      </c>
      <c r="AY66" s="34" t="e">
        <f t="shared" ca="1" si="44"/>
        <v>#NAME?</v>
      </c>
      <c r="AZ66" s="34" t="e">
        <f t="shared" ca="1" si="44"/>
        <v>#NAME?</v>
      </c>
      <c r="BA66" s="35" t="str">
        <f t="shared" si="44"/>
        <v>1 - 24 de Ago-23</v>
      </c>
      <c r="BB66" s="35" t="str">
        <f t="shared" si="44"/>
        <v>24 - 31 de Ago-23</v>
      </c>
      <c r="BC66" s="34" t="e">
        <f t="shared" ca="1" si="44"/>
        <v>#NAME?</v>
      </c>
      <c r="BD66" s="34" t="e">
        <f t="shared" ca="1" si="44"/>
        <v>#NAME?</v>
      </c>
      <c r="BE66" s="36" t="s">
        <v>14</v>
      </c>
      <c r="BF66" s="34" t="str">
        <f>BF$5</f>
        <v>01 - 15-Out-2023</v>
      </c>
      <c r="BG66" s="34" t="e">
        <f ca="1">BG$5</f>
        <v>#NAME?</v>
      </c>
      <c r="BH66" s="55" t="s">
        <v>82</v>
      </c>
      <c r="BI66" s="10" t="s">
        <v>7</v>
      </c>
      <c r="BJ66" s="10" t="str">
        <f>BJ5</f>
        <v>Meta 16 - 31-Out-2023</v>
      </c>
      <c r="BK66" s="10" t="str">
        <f t="shared" ref="BK66:BZ66" si="45">BK$5</f>
        <v>16 - 31-Out-2023</v>
      </c>
      <c r="BL66" s="10" t="str">
        <f>BL5</f>
        <v>Meta Mensal</v>
      </c>
      <c r="BM66" s="10">
        <f t="shared" si="45"/>
        <v>45200</v>
      </c>
      <c r="BN66" s="38" t="e">
        <f t="shared" ca="1" si="45"/>
        <v>#NAME?</v>
      </c>
      <c r="BO66" s="38" t="e">
        <f t="shared" ca="1" si="45"/>
        <v>#NAME?</v>
      </c>
      <c r="BP66" s="38" t="e">
        <f t="shared" ca="1" si="45"/>
        <v>#NAME?</v>
      </c>
      <c r="BQ66" s="38" t="e">
        <f t="shared" ca="1" si="45"/>
        <v>#NAME?</v>
      </c>
      <c r="BR66" s="38" t="e">
        <f t="shared" ca="1" si="45"/>
        <v>#NAME?</v>
      </c>
      <c r="BS66" s="38" t="e">
        <f t="shared" ca="1" si="45"/>
        <v>#NAME?</v>
      </c>
      <c r="BT66" s="38" t="e">
        <f t="shared" ca="1" si="45"/>
        <v>#NAME?</v>
      </c>
      <c r="BU66" s="38" t="e">
        <f t="shared" ca="1" si="45"/>
        <v>#NAME?</v>
      </c>
      <c r="BV66" s="38" t="e">
        <f t="shared" ca="1" si="45"/>
        <v>#NAME?</v>
      </c>
      <c r="BW66" s="38" t="e">
        <f t="shared" ca="1" si="45"/>
        <v>#NAME?</v>
      </c>
      <c r="BX66" s="38" t="e">
        <f t="shared" ca="1" si="45"/>
        <v>#NAME?</v>
      </c>
      <c r="BY66" s="38" t="e">
        <f t="shared" ca="1" si="45"/>
        <v>#NAME?</v>
      </c>
      <c r="BZ66" s="38" t="e">
        <f t="shared" ca="1" si="45"/>
        <v>#NAME?</v>
      </c>
    </row>
    <row r="67" spans="1:78" s="21" customFormat="1" x14ac:dyDescent="0.25">
      <c r="A67" s="22" t="s">
        <v>83</v>
      </c>
      <c r="B67" s="85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8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86"/>
      <c r="AC67" s="87"/>
      <c r="AD67" s="87"/>
      <c r="AE67" s="87"/>
      <c r="AF67" s="88"/>
      <c r="AG67" s="88"/>
      <c r="AH67" s="88"/>
      <c r="AI67" s="89">
        <v>0</v>
      </c>
      <c r="AJ67" s="24"/>
      <c r="AK67" s="24">
        <v>0</v>
      </c>
      <c r="AL67" s="24">
        <v>80</v>
      </c>
      <c r="AM67" s="24">
        <v>0</v>
      </c>
      <c r="AN67" s="24">
        <v>21</v>
      </c>
      <c r="AO67" s="24">
        <v>58</v>
      </c>
      <c r="AP67" s="24">
        <v>54</v>
      </c>
      <c r="AQ67" s="24">
        <v>47</v>
      </c>
      <c r="AR67" s="24">
        <v>97</v>
      </c>
      <c r="AS67" s="24">
        <v>80</v>
      </c>
      <c r="AT67" s="24">
        <v>58</v>
      </c>
      <c r="AU67" s="24">
        <v>112</v>
      </c>
      <c r="AV67" s="24">
        <v>129</v>
      </c>
      <c r="AW67" s="24">
        <v>31</v>
      </c>
      <c r="AX67" s="24">
        <v>82</v>
      </c>
      <c r="AY67" s="24">
        <v>98</v>
      </c>
      <c r="AZ67" s="24">
        <v>85</v>
      </c>
      <c r="BA67" s="24">
        <v>78</v>
      </c>
      <c r="BB67" s="24">
        <f>BC67-BA67</f>
        <v>0</v>
      </c>
      <c r="BC67" s="24">
        <v>78</v>
      </c>
      <c r="BD67" s="24">
        <v>109</v>
      </c>
      <c r="BE67" s="24">
        <v>39</v>
      </c>
      <c r="BF67" s="24">
        <v>29</v>
      </c>
      <c r="BG67" s="24">
        <f>BK67+BF67</f>
        <v>52</v>
      </c>
      <c r="BH67" s="25" t="s">
        <v>83</v>
      </c>
      <c r="BI67" s="24">
        <v>30</v>
      </c>
      <c r="BJ67" s="24">
        <v>15</v>
      </c>
      <c r="BK67" s="24">
        <v>23</v>
      </c>
      <c r="BL67" s="24">
        <f>BI67</f>
        <v>30</v>
      </c>
      <c r="BM67" s="24">
        <f>BG67</f>
        <v>52</v>
      </c>
      <c r="BN67" s="24">
        <v>78</v>
      </c>
      <c r="BO67" s="24">
        <v>72</v>
      </c>
      <c r="BP67" s="24">
        <v>47</v>
      </c>
      <c r="BQ67" s="24">
        <v>65</v>
      </c>
      <c r="BR67" s="24">
        <v>92</v>
      </c>
      <c r="BS67" s="24">
        <v>62</v>
      </c>
      <c r="BT67" s="24">
        <v>55</v>
      </c>
      <c r="BU67" s="24">
        <v>50</v>
      </c>
      <c r="BV67" s="24">
        <v>52</v>
      </c>
      <c r="BW67" s="24">
        <v>71</v>
      </c>
      <c r="BX67" s="24">
        <v>51</v>
      </c>
      <c r="BY67" s="24"/>
      <c r="BZ67" s="24"/>
    </row>
    <row r="68" spans="1:78" s="21" customFormat="1" hidden="1" x14ac:dyDescent="0.25">
      <c r="A68" s="22" t="s">
        <v>84</v>
      </c>
      <c r="B68" s="85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85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86"/>
      <c r="AC68" s="87"/>
      <c r="AD68" s="87"/>
      <c r="AE68" s="87"/>
      <c r="AF68" s="88"/>
      <c r="AG68" s="88"/>
      <c r="AH68" s="88"/>
      <c r="AI68" s="89">
        <v>87</v>
      </c>
      <c r="AJ68" s="24">
        <v>200</v>
      </c>
      <c r="AK68" s="24">
        <v>212</v>
      </c>
      <c r="AL68" s="24">
        <v>200</v>
      </c>
      <c r="AM68" s="24">
        <v>299</v>
      </c>
      <c r="AN68" s="24">
        <v>276</v>
      </c>
      <c r="AO68" s="24">
        <v>220</v>
      </c>
      <c r="AP68" s="24">
        <v>238</v>
      </c>
      <c r="AQ68" s="24">
        <v>357</v>
      </c>
      <c r="AR68" s="24">
        <v>262</v>
      </c>
      <c r="AS68" s="24">
        <v>200</v>
      </c>
      <c r="AT68" s="24">
        <v>200</v>
      </c>
      <c r="AU68" s="24">
        <v>149</v>
      </c>
      <c r="AV68" s="24">
        <v>152</v>
      </c>
      <c r="AW68" s="24">
        <v>301</v>
      </c>
      <c r="AX68" s="24">
        <v>168</v>
      </c>
      <c r="AY68" s="24">
        <v>187</v>
      </c>
      <c r="AZ68" s="24">
        <v>238</v>
      </c>
      <c r="BA68" s="24">
        <v>211</v>
      </c>
      <c r="BB68" s="24">
        <f>BC68-BA68</f>
        <v>112</v>
      </c>
      <c r="BC68" s="24">
        <v>323</v>
      </c>
      <c r="BD68" s="24">
        <v>217</v>
      </c>
      <c r="BE68" s="24">
        <v>97</v>
      </c>
      <c r="BF68" s="24">
        <v>114</v>
      </c>
      <c r="BG68" s="24">
        <v>311</v>
      </c>
      <c r="BH68" s="25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</row>
    <row r="69" spans="1:78" s="21" customFormat="1" x14ac:dyDescent="0.25">
      <c r="A69" s="22" t="s">
        <v>85</v>
      </c>
      <c r="B69" s="85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85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86"/>
      <c r="AC69" s="87"/>
      <c r="AD69" s="87"/>
      <c r="AE69" s="87"/>
      <c r="AF69" s="88"/>
      <c r="AG69" s="88"/>
      <c r="AH69" s="88"/>
      <c r="AI69" s="89">
        <v>88</v>
      </c>
      <c r="AJ69" s="24">
        <v>200</v>
      </c>
      <c r="AK69" s="24">
        <v>223</v>
      </c>
      <c r="AL69" s="24">
        <v>200</v>
      </c>
      <c r="AM69" s="24">
        <v>311</v>
      </c>
      <c r="AN69" s="24">
        <v>306</v>
      </c>
      <c r="AO69" s="24">
        <v>246</v>
      </c>
      <c r="AP69" s="24">
        <v>209</v>
      </c>
      <c r="AQ69" s="24">
        <v>310</v>
      </c>
      <c r="AR69" s="24">
        <v>248</v>
      </c>
      <c r="AS69" s="24">
        <v>200</v>
      </c>
      <c r="AT69" s="24">
        <v>200</v>
      </c>
      <c r="AU69" s="24">
        <v>136</v>
      </c>
      <c r="AV69" s="24">
        <v>99</v>
      </c>
      <c r="AW69" s="24">
        <v>311</v>
      </c>
      <c r="AX69" s="24">
        <v>221</v>
      </c>
      <c r="AY69" s="24">
        <v>184</v>
      </c>
      <c r="AZ69" s="24">
        <v>284</v>
      </c>
      <c r="BA69" s="24">
        <v>239</v>
      </c>
      <c r="BB69" s="24">
        <f>BC69-BA69</f>
        <v>88</v>
      </c>
      <c r="BC69" s="24">
        <v>327</v>
      </c>
      <c r="BD69" s="24">
        <v>236</v>
      </c>
      <c r="BE69" s="24">
        <v>97</v>
      </c>
      <c r="BF69" s="24">
        <v>114</v>
      </c>
      <c r="BG69" s="24">
        <f>BK69+BF69</f>
        <v>302</v>
      </c>
      <c r="BH69" s="25" t="s">
        <v>85</v>
      </c>
      <c r="BI69" s="24">
        <v>10</v>
      </c>
      <c r="BJ69" s="24">
        <v>5</v>
      </c>
      <c r="BK69" s="24">
        <v>188</v>
      </c>
      <c r="BL69" s="24">
        <f>BI69</f>
        <v>10</v>
      </c>
      <c r="BM69" s="24">
        <f>BG69</f>
        <v>302</v>
      </c>
      <c r="BN69" s="24">
        <v>158</v>
      </c>
      <c r="BO69" s="24">
        <v>299</v>
      </c>
      <c r="BP69" s="24">
        <v>385</v>
      </c>
      <c r="BQ69" s="24">
        <v>363</v>
      </c>
      <c r="BR69" s="24">
        <v>357</v>
      </c>
      <c r="BS69" s="24">
        <v>416</v>
      </c>
      <c r="BT69" s="24">
        <v>381</v>
      </c>
      <c r="BU69" s="24">
        <v>401</v>
      </c>
      <c r="BV69" s="24">
        <v>495</v>
      </c>
      <c r="BW69" s="24">
        <v>433</v>
      </c>
      <c r="BX69" s="24">
        <v>414</v>
      </c>
      <c r="BY69" s="24"/>
      <c r="BZ69" s="24"/>
    </row>
    <row r="70" spans="1:78" s="21" customFormat="1" x14ac:dyDescent="0.25">
      <c r="A70" s="22" t="s">
        <v>86</v>
      </c>
      <c r="B70" s="85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8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86"/>
      <c r="AC70" s="87"/>
      <c r="AD70" s="87"/>
      <c r="AE70" s="87"/>
      <c r="AF70" s="88"/>
      <c r="AG70" s="88"/>
      <c r="AH70" s="88"/>
      <c r="AI70" s="89">
        <v>13</v>
      </c>
      <c r="AJ70" s="24"/>
      <c r="AK70" s="24">
        <v>54</v>
      </c>
      <c r="AL70" s="24">
        <v>400</v>
      </c>
      <c r="AM70" s="24">
        <v>67</v>
      </c>
      <c r="AN70" s="24">
        <v>170</v>
      </c>
      <c r="AO70" s="24">
        <v>82</v>
      </c>
      <c r="AP70" s="24">
        <v>20</v>
      </c>
      <c r="AQ70" s="24">
        <v>88</v>
      </c>
      <c r="AR70" s="24">
        <v>74</v>
      </c>
      <c r="AS70" s="24">
        <v>400</v>
      </c>
      <c r="AT70" s="24">
        <v>151</v>
      </c>
      <c r="AU70" s="24">
        <v>135</v>
      </c>
      <c r="AV70" s="24">
        <v>109</v>
      </c>
      <c r="AW70" s="24">
        <v>99</v>
      </c>
      <c r="AX70" s="24">
        <v>149</v>
      </c>
      <c r="AY70" s="24">
        <v>110</v>
      </c>
      <c r="AZ70" s="24">
        <v>125</v>
      </c>
      <c r="BA70" s="24">
        <v>62</v>
      </c>
      <c r="BB70" s="24">
        <f>BC70-BA70</f>
        <v>39</v>
      </c>
      <c r="BC70" s="24">
        <v>101</v>
      </c>
      <c r="BD70" s="24">
        <v>167</v>
      </c>
      <c r="BE70" s="24">
        <v>194</v>
      </c>
      <c r="BF70" s="24">
        <v>101</v>
      </c>
      <c r="BG70" s="24">
        <f>BK70+BF70</f>
        <v>224</v>
      </c>
      <c r="BH70" s="25" t="s">
        <v>86</v>
      </c>
      <c r="BI70" s="24">
        <v>100</v>
      </c>
      <c r="BJ70" s="24">
        <v>52</v>
      </c>
      <c r="BK70" s="24">
        <v>123</v>
      </c>
      <c r="BL70" s="24">
        <f>BI70</f>
        <v>100</v>
      </c>
      <c r="BM70" s="24">
        <f>BG70</f>
        <v>224</v>
      </c>
      <c r="BN70" s="24">
        <v>114</v>
      </c>
      <c r="BO70" s="24">
        <v>122</v>
      </c>
      <c r="BP70" s="24">
        <v>117</v>
      </c>
      <c r="BQ70" s="24">
        <v>130</v>
      </c>
      <c r="BR70" s="24">
        <v>119</v>
      </c>
      <c r="BS70" s="24">
        <v>110</v>
      </c>
      <c r="BT70" s="24">
        <v>114</v>
      </c>
      <c r="BU70" s="24">
        <v>110</v>
      </c>
      <c r="BV70" s="24">
        <v>106</v>
      </c>
      <c r="BW70" s="24">
        <v>117</v>
      </c>
      <c r="BX70" s="24">
        <v>108</v>
      </c>
      <c r="BY70" s="24"/>
      <c r="BZ70" s="24"/>
    </row>
    <row r="71" spans="1:78" s="21" customFormat="1" x14ac:dyDescent="0.25">
      <c r="A71" s="22" t="s">
        <v>87</v>
      </c>
      <c r="B71" s="85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85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86"/>
      <c r="AC71" s="87"/>
      <c r="AD71" s="87"/>
      <c r="AE71" s="87"/>
      <c r="AF71" s="88"/>
      <c r="AG71" s="88"/>
      <c r="AH71" s="88"/>
      <c r="AI71" s="89">
        <v>21</v>
      </c>
      <c r="AJ71" s="24">
        <v>120</v>
      </c>
      <c r="AK71" s="24">
        <v>57</v>
      </c>
      <c r="AL71" s="24">
        <v>120</v>
      </c>
      <c r="AM71" s="24">
        <v>78</v>
      </c>
      <c r="AN71" s="24">
        <v>56</v>
      </c>
      <c r="AO71" s="24">
        <v>82</v>
      </c>
      <c r="AP71" s="24">
        <v>137</v>
      </c>
      <c r="AQ71" s="24">
        <v>139</v>
      </c>
      <c r="AR71" s="24">
        <v>142</v>
      </c>
      <c r="AS71" s="24">
        <v>120</v>
      </c>
      <c r="AT71" s="24">
        <v>79</v>
      </c>
      <c r="AU71" s="24">
        <v>193</v>
      </c>
      <c r="AV71" s="24">
        <v>92</v>
      </c>
      <c r="AW71" s="24">
        <v>67</v>
      </c>
      <c r="AX71" s="24">
        <v>128</v>
      </c>
      <c r="AY71" s="24">
        <v>109</v>
      </c>
      <c r="AZ71" s="24">
        <v>123</v>
      </c>
      <c r="BA71" s="24">
        <v>115</v>
      </c>
      <c r="BB71" s="24">
        <f>BC71-BA71</f>
        <v>0</v>
      </c>
      <c r="BC71" s="24">
        <v>115</v>
      </c>
      <c r="BD71" s="24">
        <v>122</v>
      </c>
      <c r="BE71" s="24">
        <v>58</v>
      </c>
      <c r="BF71" s="24">
        <v>39</v>
      </c>
      <c r="BG71" s="24">
        <f>BK71+BF71</f>
        <v>72</v>
      </c>
      <c r="BH71" s="25" t="s">
        <v>87</v>
      </c>
      <c r="BI71" s="24">
        <v>40</v>
      </c>
      <c r="BJ71" s="24">
        <v>21</v>
      </c>
      <c r="BK71" s="24">
        <v>33</v>
      </c>
      <c r="BL71" s="24">
        <f>BI71</f>
        <v>40</v>
      </c>
      <c r="BM71" s="24">
        <f>BG71</f>
        <v>72</v>
      </c>
      <c r="BN71" s="24">
        <v>82</v>
      </c>
      <c r="BO71" s="24">
        <v>62</v>
      </c>
      <c r="BP71" s="24">
        <v>56</v>
      </c>
      <c r="BQ71" s="24">
        <v>54</v>
      </c>
      <c r="BR71" s="24">
        <v>88</v>
      </c>
      <c r="BS71" s="24">
        <v>69</v>
      </c>
      <c r="BT71" s="24">
        <v>54</v>
      </c>
      <c r="BU71" s="24">
        <v>51</v>
      </c>
      <c r="BV71" s="24">
        <v>72</v>
      </c>
      <c r="BW71" s="24">
        <v>62</v>
      </c>
      <c r="BX71" s="24">
        <v>65</v>
      </c>
      <c r="BY71" s="24"/>
      <c r="BZ71" s="24"/>
    </row>
    <row r="72" spans="1:78" s="98" customFormat="1" x14ac:dyDescent="0.25">
      <c r="A72" s="58" t="s">
        <v>33</v>
      </c>
      <c r="B72" s="90">
        <v>0</v>
      </c>
      <c r="C72" s="90">
        <v>0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1"/>
      <c r="AC72" s="92"/>
      <c r="AD72" s="92"/>
      <c r="AE72" s="92"/>
      <c r="AF72" s="93"/>
      <c r="AG72" s="93"/>
      <c r="AH72" s="93"/>
      <c r="AI72" s="94">
        <v>209</v>
      </c>
      <c r="AJ72" s="95">
        <v>520</v>
      </c>
      <c r="AK72" s="90">
        <v>546</v>
      </c>
      <c r="AL72" s="95">
        <v>1000</v>
      </c>
      <c r="AM72" s="90">
        <v>755</v>
      </c>
      <c r="AN72" s="90">
        <v>829</v>
      </c>
      <c r="AO72" s="90">
        <v>688</v>
      </c>
      <c r="AP72" s="90">
        <v>658</v>
      </c>
      <c r="AQ72" s="90">
        <v>941</v>
      </c>
      <c r="AR72" s="90">
        <v>823</v>
      </c>
      <c r="AS72" s="95">
        <f t="shared" ref="AS72:BM72" si="46">SUM(AS67:AS71)</f>
        <v>1000</v>
      </c>
      <c r="AT72" s="90">
        <f t="shared" si="46"/>
        <v>688</v>
      </c>
      <c r="AU72" s="90">
        <f t="shared" si="46"/>
        <v>725</v>
      </c>
      <c r="AV72" s="90">
        <f t="shared" si="46"/>
        <v>581</v>
      </c>
      <c r="AW72" s="90">
        <f t="shared" si="46"/>
        <v>809</v>
      </c>
      <c r="AX72" s="90">
        <f t="shared" si="46"/>
        <v>748</v>
      </c>
      <c r="AY72" s="90">
        <f t="shared" si="46"/>
        <v>688</v>
      </c>
      <c r="AZ72" s="90">
        <f t="shared" si="46"/>
        <v>855</v>
      </c>
      <c r="BA72" s="95">
        <f t="shared" si="46"/>
        <v>705</v>
      </c>
      <c r="BB72" s="95">
        <f t="shared" si="46"/>
        <v>239</v>
      </c>
      <c r="BC72" s="90">
        <f t="shared" si="46"/>
        <v>944</v>
      </c>
      <c r="BD72" s="90">
        <f t="shared" si="46"/>
        <v>851</v>
      </c>
      <c r="BE72" s="90">
        <v>484</v>
      </c>
      <c r="BF72" s="90">
        <f>SUM(BF67:BF71)</f>
        <v>397</v>
      </c>
      <c r="BG72" s="90">
        <f t="shared" si="46"/>
        <v>961</v>
      </c>
      <c r="BH72" s="96" t="s">
        <v>33</v>
      </c>
      <c r="BI72" s="97">
        <f t="shared" si="46"/>
        <v>180</v>
      </c>
      <c r="BJ72" s="97">
        <f>SUM(BJ67+BJ69+BJ70+BJ71)</f>
        <v>93</v>
      </c>
      <c r="BK72" s="97">
        <f>SUM(BK67:BK71)</f>
        <v>367</v>
      </c>
      <c r="BL72" s="97">
        <f>SUM(BL67+BL69+BL70+BL71)</f>
        <v>180</v>
      </c>
      <c r="BM72" s="97">
        <f t="shared" si="46"/>
        <v>650</v>
      </c>
      <c r="BN72" s="97">
        <f t="shared" ref="BN72:BZ72" si="47">SUM(BN67:BN71)</f>
        <v>432</v>
      </c>
      <c r="BO72" s="97">
        <f t="shared" si="47"/>
        <v>555</v>
      </c>
      <c r="BP72" s="97">
        <f t="shared" si="47"/>
        <v>605</v>
      </c>
      <c r="BQ72" s="97">
        <f t="shared" si="47"/>
        <v>612</v>
      </c>
      <c r="BR72" s="97">
        <f t="shared" si="47"/>
        <v>656</v>
      </c>
      <c r="BS72" s="97">
        <f t="shared" si="47"/>
        <v>657</v>
      </c>
      <c r="BT72" s="97">
        <f t="shared" si="47"/>
        <v>604</v>
      </c>
      <c r="BU72" s="97">
        <f t="shared" si="47"/>
        <v>612</v>
      </c>
      <c r="BV72" s="97">
        <f t="shared" si="47"/>
        <v>725</v>
      </c>
      <c r="BW72" s="97">
        <f t="shared" si="47"/>
        <v>683</v>
      </c>
      <c r="BX72" s="97">
        <f t="shared" si="47"/>
        <v>638</v>
      </c>
      <c r="BY72" s="97">
        <f t="shared" si="47"/>
        <v>0</v>
      </c>
      <c r="BZ72" s="97">
        <f t="shared" si="47"/>
        <v>0</v>
      </c>
    </row>
    <row r="73" spans="1:78" x14ac:dyDescent="0.25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67"/>
      <c r="AK73" s="54"/>
      <c r="AL73" s="67"/>
      <c r="AM73" s="54"/>
      <c r="AN73" s="54"/>
      <c r="AO73" s="54"/>
      <c r="AP73" s="54"/>
      <c r="AQ73" s="54"/>
      <c r="AR73" s="54"/>
      <c r="AS73" s="67"/>
      <c r="AT73" s="54"/>
      <c r="AU73" s="54"/>
      <c r="AV73" s="54"/>
      <c r="AW73" s="54"/>
      <c r="AX73" s="54"/>
      <c r="AY73" s="54"/>
      <c r="AZ73" s="54"/>
      <c r="BA73" s="67"/>
      <c r="BB73" s="67"/>
      <c r="BC73" s="54"/>
      <c r="BD73" s="54"/>
      <c r="BE73" s="54"/>
      <c r="BF73" s="54"/>
      <c r="BG73" s="54"/>
      <c r="BH73" s="53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</row>
    <row r="74" spans="1:78" s="52" customFormat="1" hidden="1" x14ac:dyDescent="0.25">
      <c r="A74" s="99" t="s">
        <v>88</v>
      </c>
      <c r="B74" s="100"/>
      <c r="C74" s="101">
        <v>43831</v>
      </c>
      <c r="D74" s="101">
        <v>43862</v>
      </c>
      <c r="E74" s="101">
        <v>43891</v>
      </c>
      <c r="F74" s="101">
        <v>43922</v>
      </c>
      <c r="G74" s="101">
        <v>43952</v>
      </c>
      <c r="H74" s="101">
        <v>43983</v>
      </c>
      <c r="I74" s="101">
        <v>44013</v>
      </c>
      <c r="J74" s="101">
        <v>44044</v>
      </c>
      <c r="K74" s="101">
        <v>44075</v>
      </c>
      <c r="L74" s="101">
        <v>44105</v>
      </c>
      <c r="M74" s="101">
        <v>44136</v>
      </c>
      <c r="N74" s="101">
        <v>44166</v>
      </c>
      <c r="O74" s="100">
        <v>0</v>
      </c>
      <c r="P74" s="101">
        <v>44197</v>
      </c>
      <c r="Q74" s="101">
        <v>44228</v>
      </c>
      <c r="R74" s="101">
        <v>44256</v>
      </c>
      <c r="S74" s="101">
        <v>44287</v>
      </c>
      <c r="T74" s="101">
        <v>44317</v>
      </c>
      <c r="U74" s="101">
        <v>44348</v>
      </c>
      <c r="V74" s="101">
        <v>44378</v>
      </c>
      <c r="W74" s="101">
        <v>44409</v>
      </c>
      <c r="X74" s="101">
        <v>44440</v>
      </c>
      <c r="Y74" s="101">
        <v>44470</v>
      </c>
      <c r="Z74" s="101">
        <v>44501</v>
      </c>
      <c r="AA74" s="101">
        <v>44531</v>
      </c>
      <c r="AB74" s="100"/>
      <c r="AC74" s="101">
        <v>44562</v>
      </c>
      <c r="AD74" s="101">
        <v>44593</v>
      </c>
      <c r="AE74" s="101">
        <v>44621</v>
      </c>
      <c r="AF74" s="101">
        <v>44652</v>
      </c>
      <c r="AG74" s="101">
        <v>44682</v>
      </c>
      <c r="AH74" s="101">
        <v>44713</v>
      </c>
      <c r="AI74" s="101" t="s">
        <v>8</v>
      </c>
      <c r="AJ74" s="102" t="s">
        <v>7</v>
      </c>
      <c r="AK74" s="101" t="s">
        <v>10</v>
      </c>
      <c r="AL74" s="102"/>
      <c r="AM74" s="101">
        <v>44743</v>
      </c>
      <c r="AN74" s="101">
        <v>44774</v>
      </c>
      <c r="AO74" s="101">
        <v>44805</v>
      </c>
      <c r="AP74" s="101">
        <v>44835</v>
      </c>
      <c r="AQ74" s="101">
        <v>44866</v>
      </c>
      <c r="AR74" s="101">
        <v>44896</v>
      </c>
      <c r="AS74" s="103"/>
      <c r="AT74" s="34" t="e">
        <f t="shared" ref="AT74:BD74" ca="1" si="48">AT$5</f>
        <v>#NAME?</v>
      </c>
      <c r="AU74" s="34" t="e">
        <f t="shared" ca="1" si="48"/>
        <v>#NAME?</v>
      </c>
      <c r="AV74" s="34" t="e">
        <f t="shared" ca="1" si="48"/>
        <v>#NAME?</v>
      </c>
      <c r="AW74" s="34" t="e">
        <f t="shared" ca="1" si="48"/>
        <v>#NAME?</v>
      </c>
      <c r="AX74" s="34" t="e">
        <f t="shared" ca="1" si="48"/>
        <v>#NAME?</v>
      </c>
      <c r="AY74" s="34" t="e">
        <f t="shared" ca="1" si="48"/>
        <v>#NAME?</v>
      </c>
      <c r="AZ74" s="34" t="e">
        <f t="shared" ca="1" si="48"/>
        <v>#NAME?</v>
      </c>
      <c r="BA74" s="35" t="str">
        <f t="shared" si="48"/>
        <v>1 - 24 de Ago-23</v>
      </c>
      <c r="BB74" s="35" t="str">
        <f t="shared" si="48"/>
        <v>24 - 31 de Ago-23</v>
      </c>
      <c r="BC74" s="34" t="e">
        <f t="shared" ca="1" si="48"/>
        <v>#NAME?</v>
      </c>
      <c r="BD74" s="34" t="e">
        <f t="shared" ca="1" si="48"/>
        <v>#NAME?</v>
      </c>
      <c r="BE74" s="34"/>
      <c r="BF74" s="34" t="str">
        <f>BF$5</f>
        <v>01 - 15-Out-2023</v>
      </c>
      <c r="BG74" s="34" t="e">
        <f ca="1">BG$5</f>
        <v>#NAME?</v>
      </c>
      <c r="BH74" s="104" t="s">
        <v>89</v>
      </c>
      <c r="BI74" s="105"/>
      <c r="BJ74" s="105"/>
      <c r="BK74" s="10" t="str">
        <f t="shared" ref="BK74:BZ74" si="49">BK$5</f>
        <v>16 - 31-Out-2023</v>
      </c>
      <c r="BL74" s="105"/>
      <c r="BM74" s="10">
        <f t="shared" si="49"/>
        <v>45200</v>
      </c>
      <c r="BN74" s="38" t="e">
        <f t="shared" ca="1" si="49"/>
        <v>#NAME?</v>
      </c>
      <c r="BO74" s="38" t="e">
        <f t="shared" ca="1" si="49"/>
        <v>#NAME?</v>
      </c>
      <c r="BP74" s="38" t="e">
        <f t="shared" ca="1" si="49"/>
        <v>#NAME?</v>
      </c>
      <c r="BQ74" s="38" t="e">
        <f t="shared" ca="1" si="49"/>
        <v>#NAME?</v>
      </c>
      <c r="BR74" s="38" t="e">
        <f t="shared" ca="1" si="49"/>
        <v>#NAME?</v>
      </c>
      <c r="BS74" s="38" t="e">
        <f t="shared" ca="1" si="49"/>
        <v>#NAME?</v>
      </c>
      <c r="BT74" s="38" t="e">
        <f t="shared" ca="1" si="49"/>
        <v>#NAME?</v>
      </c>
      <c r="BU74" s="38" t="e">
        <f t="shared" ca="1" si="49"/>
        <v>#NAME?</v>
      </c>
      <c r="BV74" s="38" t="e">
        <f t="shared" ca="1" si="49"/>
        <v>#NAME?</v>
      </c>
      <c r="BW74" s="38" t="e">
        <f t="shared" ca="1" si="49"/>
        <v>#NAME?</v>
      </c>
      <c r="BX74" s="38" t="e">
        <f t="shared" ca="1" si="49"/>
        <v>#NAME?</v>
      </c>
      <c r="BY74" s="38" t="e">
        <f t="shared" ca="1" si="49"/>
        <v>#NAME?</v>
      </c>
      <c r="BZ74" s="38" t="e">
        <f t="shared" ca="1" si="49"/>
        <v>#NAME?</v>
      </c>
    </row>
    <row r="75" spans="1:78" s="21" customFormat="1" hidden="1" x14ac:dyDescent="0.25">
      <c r="A75" s="16" t="s">
        <v>90</v>
      </c>
      <c r="B75" s="106" t="s">
        <v>91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42</v>
      </c>
      <c r="M75" s="26">
        <v>34</v>
      </c>
      <c r="N75" s="26">
        <v>41</v>
      </c>
      <c r="O75" s="106" t="s">
        <v>91</v>
      </c>
      <c r="P75" s="26">
        <v>35</v>
      </c>
      <c r="Q75" s="26">
        <v>23</v>
      </c>
      <c r="R75" s="26">
        <v>15</v>
      </c>
      <c r="S75" s="26">
        <v>16</v>
      </c>
      <c r="T75" s="26">
        <v>9</v>
      </c>
      <c r="U75" s="26">
        <v>23</v>
      </c>
      <c r="V75" s="26">
        <v>23</v>
      </c>
      <c r="W75" s="26">
        <v>18</v>
      </c>
      <c r="X75" s="26">
        <v>32</v>
      </c>
      <c r="Y75" s="26">
        <v>21</v>
      </c>
      <c r="Z75" s="26">
        <v>24</v>
      </c>
      <c r="AA75" s="26">
        <v>29</v>
      </c>
      <c r="AB75" s="106"/>
      <c r="AC75" s="26">
        <v>35</v>
      </c>
      <c r="AD75" s="26">
        <v>31</v>
      </c>
      <c r="AE75" s="26">
        <v>34</v>
      </c>
      <c r="AF75" s="26">
        <v>35</v>
      </c>
      <c r="AG75" s="26">
        <v>26</v>
      </c>
      <c r="AH75" s="26">
        <v>36</v>
      </c>
      <c r="AI75" s="26">
        <v>4</v>
      </c>
      <c r="AJ75" s="26"/>
      <c r="AK75" s="26">
        <v>19</v>
      </c>
      <c r="AL75" s="26"/>
      <c r="AM75" s="26">
        <v>23</v>
      </c>
      <c r="AN75" s="26">
        <v>27</v>
      </c>
      <c r="AO75" s="26">
        <v>22</v>
      </c>
      <c r="AP75" s="26">
        <v>11</v>
      </c>
      <c r="AQ75" s="26">
        <v>85</v>
      </c>
      <c r="AR75" s="26">
        <v>76</v>
      </c>
      <c r="AS75" s="107" t="s">
        <v>91</v>
      </c>
      <c r="AT75" s="26">
        <v>34</v>
      </c>
      <c r="AU75" s="26">
        <v>20</v>
      </c>
      <c r="AV75" s="26">
        <v>29</v>
      </c>
      <c r="AW75" s="26">
        <v>27</v>
      </c>
      <c r="AX75" s="26">
        <v>22</v>
      </c>
      <c r="AY75" s="26">
        <v>28</v>
      </c>
      <c r="AZ75" s="26">
        <v>27</v>
      </c>
      <c r="BA75" s="26">
        <v>16</v>
      </c>
      <c r="BB75" s="26">
        <f t="shared" ref="BB75:BB80" si="50">BC75-BA75</f>
        <v>4</v>
      </c>
      <c r="BC75" s="26">
        <v>20</v>
      </c>
      <c r="BD75" s="26">
        <v>30</v>
      </c>
      <c r="BE75" s="26"/>
      <c r="BF75" s="26">
        <v>10</v>
      </c>
      <c r="BG75" s="26">
        <v>23</v>
      </c>
      <c r="BH75" s="108" t="s">
        <v>90</v>
      </c>
      <c r="BI75" s="109"/>
      <c r="BJ75" s="109"/>
      <c r="BK75" s="26">
        <f t="shared" ref="BK75:BK80" si="51">BG75-BF75</f>
        <v>13</v>
      </c>
      <c r="BL75" s="109"/>
      <c r="BM75" s="26">
        <f t="shared" ref="BM75:BM80" si="52">BG75</f>
        <v>23</v>
      </c>
      <c r="BN75" s="26">
        <v>18</v>
      </c>
      <c r="BO75" s="26">
        <v>19</v>
      </c>
      <c r="BP75" s="26">
        <v>26</v>
      </c>
      <c r="BQ75" s="26">
        <v>18</v>
      </c>
      <c r="BR75" s="26">
        <v>22</v>
      </c>
      <c r="BS75" s="26">
        <v>25</v>
      </c>
      <c r="BT75" s="26">
        <v>28</v>
      </c>
      <c r="BU75" s="26">
        <v>9</v>
      </c>
      <c r="BV75" s="26">
        <v>26</v>
      </c>
      <c r="BW75" s="26">
        <v>17</v>
      </c>
      <c r="BX75" s="26"/>
      <c r="BY75" s="26"/>
      <c r="BZ75" s="26"/>
    </row>
    <row r="76" spans="1:78" s="21" customFormat="1" hidden="1" x14ac:dyDescent="0.25">
      <c r="A76" s="22" t="s">
        <v>92</v>
      </c>
      <c r="B76" s="106" t="s">
        <v>93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745</v>
      </c>
      <c r="M76" s="26">
        <v>683</v>
      </c>
      <c r="N76" s="26">
        <v>688</v>
      </c>
      <c r="O76" s="106" t="s">
        <v>93</v>
      </c>
      <c r="P76" s="26">
        <v>725</v>
      </c>
      <c r="Q76" s="26">
        <v>557</v>
      </c>
      <c r="R76" s="26">
        <v>411</v>
      </c>
      <c r="S76" s="26">
        <v>420</v>
      </c>
      <c r="T76" s="26">
        <v>424</v>
      </c>
      <c r="U76" s="26">
        <v>472</v>
      </c>
      <c r="V76" s="26">
        <v>454</v>
      </c>
      <c r="W76" s="26">
        <v>562</v>
      </c>
      <c r="X76" s="26">
        <v>661</v>
      </c>
      <c r="Y76" s="26">
        <v>568</v>
      </c>
      <c r="Z76" s="26">
        <v>541</v>
      </c>
      <c r="AA76" s="26">
        <v>628</v>
      </c>
      <c r="AB76" s="106"/>
      <c r="AC76" s="26">
        <v>777</v>
      </c>
      <c r="AD76" s="26">
        <v>541</v>
      </c>
      <c r="AE76" s="26">
        <v>639</v>
      </c>
      <c r="AF76" s="26">
        <v>730</v>
      </c>
      <c r="AG76" s="26">
        <v>521</v>
      </c>
      <c r="AH76" s="26">
        <v>582</v>
      </c>
      <c r="AI76" s="26">
        <v>109</v>
      </c>
      <c r="AJ76" s="26"/>
      <c r="AK76" s="26">
        <v>233</v>
      </c>
      <c r="AL76" s="26"/>
      <c r="AM76" s="26">
        <v>342</v>
      </c>
      <c r="AN76" s="26">
        <v>459</v>
      </c>
      <c r="AO76" s="26">
        <v>463</v>
      </c>
      <c r="AP76" s="26">
        <v>483</v>
      </c>
      <c r="AQ76" s="26">
        <v>484</v>
      </c>
      <c r="AR76" s="26">
        <v>489</v>
      </c>
      <c r="AS76" s="107" t="s">
        <v>93</v>
      </c>
      <c r="AT76" s="26">
        <v>534</v>
      </c>
      <c r="AU76" s="26">
        <v>512</v>
      </c>
      <c r="AV76" s="26">
        <v>868</v>
      </c>
      <c r="AW76" s="26">
        <v>925</v>
      </c>
      <c r="AX76" s="26">
        <v>769</v>
      </c>
      <c r="AY76" s="26">
        <v>463</v>
      </c>
      <c r="AZ76" s="26">
        <v>571</v>
      </c>
      <c r="BA76" s="26">
        <v>452</v>
      </c>
      <c r="BB76" s="26">
        <f t="shared" si="50"/>
        <v>164</v>
      </c>
      <c r="BC76" s="26">
        <v>616</v>
      </c>
      <c r="BD76" s="26">
        <v>681</v>
      </c>
      <c r="BE76" s="26"/>
      <c r="BF76" s="26">
        <v>323</v>
      </c>
      <c r="BG76" s="26">
        <v>760</v>
      </c>
      <c r="BH76" s="108" t="s">
        <v>92</v>
      </c>
      <c r="BI76" s="109"/>
      <c r="BJ76" s="109"/>
      <c r="BK76" s="26">
        <f t="shared" si="51"/>
        <v>437</v>
      </c>
      <c r="BL76" s="109"/>
      <c r="BM76" s="26">
        <f t="shared" si="52"/>
        <v>760</v>
      </c>
      <c r="BN76" s="26">
        <v>927</v>
      </c>
      <c r="BO76" s="26">
        <v>895</v>
      </c>
      <c r="BP76" s="26">
        <v>814</v>
      </c>
      <c r="BQ76" s="26">
        <v>656</v>
      </c>
      <c r="BR76" s="26">
        <v>929</v>
      </c>
      <c r="BS76" s="26">
        <v>1295</v>
      </c>
      <c r="BT76" s="26">
        <v>1228</v>
      </c>
      <c r="BU76" s="26">
        <v>1013</v>
      </c>
      <c r="BV76" s="26">
        <v>1061</v>
      </c>
      <c r="BW76" s="26">
        <v>930</v>
      </c>
      <c r="BX76" s="26"/>
      <c r="BY76" s="26"/>
      <c r="BZ76" s="26"/>
    </row>
    <row r="77" spans="1:78" s="21" customFormat="1" hidden="1" x14ac:dyDescent="0.25">
      <c r="A77" s="22" t="s">
        <v>94</v>
      </c>
      <c r="B77" s="106" t="s">
        <v>95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1293</v>
      </c>
      <c r="M77" s="26">
        <v>1393</v>
      </c>
      <c r="N77" s="26">
        <v>1265</v>
      </c>
      <c r="O77" s="106" t="s">
        <v>95</v>
      </c>
      <c r="P77" s="26">
        <v>1402</v>
      </c>
      <c r="Q77" s="26">
        <v>1079</v>
      </c>
      <c r="R77" s="26">
        <v>881</v>
      </c>
      <c r="S77" s="26">
        <v>881</v>
      </c>
      <c r="T77" s="26">
        <v>1095</v>
      </c>
      <c r="U77" s="26">
        <v>1076</v>
      </c>
      <c r="V77" s="26">
        <v>874</v>
      </c>
      <c r="W77" s="26">
        <v>1329</v>
      </c>
      <c r="X77" s="26">
        <v>1352</v>
      </c>
      <c r="Y77" s="26">
        <v>1246</v>
      </c>
      <c r="Z77" s="26">
        <v>1369</v>
      </c>
      <c r="AA77" s="26">
        <v>1734</v>
      </c>
      <c r="AB77" s="106"/>
      <c r="AC77" s="26">
        <v>1759</v>
      </c>
      <c r="AD77" s="26">
        <v>1480</v>
      </c>
      <c r="AE77" s="26">
        <v>2161</v>
      </c>
      <c r="AF77" s="26">
        <v>2131</v>
      </c>
      <c r="AG77" s="26">
        <v>1780</v>
      </c>
      <c r="AH77" s="26">
        <v>1459</v>
      </c>
      <c r="AI77" s="26">
        <v>461</v>
      </c>
      <c r="AJ77" s="26"/>
      <c r="AK77" s="26">
        <v>723</v>
      </c>
      <c r="AL77" s="26"/>
      <c r="AM77" s="26">
        <v>1184</v>
      </c>
      <c r="AN77" s="26">
        <v>1258</v>
      </c>
      <c r="AO77" s="26">
        <v>1450</v>
      </c>
      <c r="AP77" s="26">
        <v>1674</v>
      </c>
      <c r="AQ77" s="26">
        <v>1511</v>
      </c>
      <c r="AR77" s="26">
        <v>1587</v>
      </c>
      <c r="AS77" s="107" t="s">
        <v>95</v>
      </c>
      <c r="AT77" s="26">
        <v>1768</v>
      </c>
      <c r="AU77" s="26">
        <v>2083</v>
      </c>
      <c r="AV77" s="26">
        <v>2329</v>
      </c>
      <c r="AW77" s="26">
        <v>2582</v>
      </c>
      <c r="AX77" s="26">
        <v>2180</v>
      </c>
      <c r="AY77" s="26">
        <v>1516</v>
      </c>
      <c r="AZ77" s="26">
        <v>1750</v>
      </c>
      <c r="BA77" s="26">
        <v>1327</v>
      </c>
      <c r="BB77" s="26">
        <f t="shared" si="50"/>
        <v>382</v>
      </c>
      <c r="BC77" s="26">
        <v>1709</v>
      </c>
      <c r="BD77" s="26">
        <v>1717</v>
      </c>
      <c r="BE77" s="26"/>
      <c r="BF77" s="26">
        <v>875</v>
      </c>
      <c r="BG77" s="26">
        <v>2051</v>
      </c>
      <c r="BH77" s="108" t="s">
        <v>94</v>
      </c>
      <c r="BI77" s="109"/>
      <c r="BJ77" s="109"/>
      <c r="BK77" s="26">
        <f t="shared" si="51"/>
        <v>1176</v>
      </c>
      <c r="BL77" s="109"/>
      <c r="BM77" s="26">
        <f t="shared" si="52"/>
        <v>2051</v>
      </c>
      <c r="BN77" s="26">
        <v>1993</v>
      </c>
      <c r="BO77" s="26">
        <v>2101</v>
      </c>
      <c r="BP77" s="26">
        <v>2106</v>
      </c>
      <c r="BQ77" s="26">
        <v>2129</v>
      </c>
      <c r="BR77" s="26">
        <v>2563</v>
      </c>
      <c r="BS77" s="26">
        <v>2916</v>
      </c>
      <c r="BT77" s="26">
        <v>2751</v>
      </c>
      <c r="BU77" s="26">
        <v>2581</v>
      </c>
      <c r="BV77" s="26">
        <v>2523</v>
      </c>
      <c r="BW77" s="26">
        <v>2612</v>
      </c>
      <c r="BX77" s="26"/>
      <c r="BY77" s="26"/>
      <c r="BZ77" s="26"/>
    </row>
    <row r="78" spans="1:78" s="21" customFormat="1" hidden="1" x14ac:dyDescent="0.25">
      <c r="A78" s="22" t="s">
        <v>96</v>
      </c>
      <c r="B78" s="106" t="s">
        <v>97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649</v>
      </c>
      <c r="M78" s="26">
        <v>835</v>
      </c>
      <c r="N78" s="26">
        <v>1228</v>
      </c>
      <c r="O78" s="106" t="s">
        <v>97</v>
      </c>
      <c r="P78" s="26">
        <v>1428</v>
      </c>
      <c r="Q78" s="26">
        <v>1336</v>
      </c>
      <c r="R78" s="26">
        <v>1063</v>
      </c>
      <c r="S78" s="26">
        <v>1004</v>
      </c>
      <c r="T78" s="26">
        <v>1378</v>
      </c>
      <c r="U78" s="26">
        <v>1628</v>
      </c>
      <c r="V78" s="26">
        <v>1424</v>
      </c>
      <c r="W78" s="26">
        <v>1474</v>
      </c>
      <c r="X78" s="26">
        <v>1585</v>
      </c>
      <c r="Y78" s="26">
        <v>1679</v>
      </c>
      <c r="Z78" s="26">
        <v>2074</v>
      </c>
      <c r="AA78" s="26">
        <v>2791</v>
      </c>
      <c r="AB78" s="106"/>
      <c r="AC78" s="26">
        <v>2946</v>
      </c>
      <c r="AD78" s="26">
        <v>2127</v>
      </c>
      <c r="AE78" s="26">
        <v>2449</v>
      </c>
      <c r="AF78" s="26">
        <v>2368</v>
      </c>
      <c r="AG78" s="26">
        <v>2863</v>
      </c>
      <c r="AH78" s="26">
        <v>3156</v>
      </c>
      <c r="AI78" s="26">
        <v>992</v>
      </c>
      <c r="AJ78" s="26"/>
      <c r="AK78" s="26">
        <v>1797</v>
      </c>
      <c r="AL78" s="26"/>
      <c r="AM78" s="26">
        <v>2789</v>
      </c>
      <c r="AN78" s="26">
        <v>3094</v>
      </c>
      <c r="AO78" s="26">
        <v>3070</v>
      </c>
      <c r="AP78" s="26">
        <v>3175</v>
      </c>
      <c r="AQ78" s="26">
        <v>3524</v>
      </c>
      <c r="AR78" s="26">
        <v>3746</v>
      </c>
      <c r="AS78" s="107" t="s">
        <v>97</v>
      </c>
      <c r="AT78" s="26">
        <v>3826</v>
      </c>
      <c r="AU78" s="26">
        <v>3920</v>
      </c>
      <c r="AV78" s="26">
        <v>4441</v>
      </c>
      <c r="AW78" s="26">
        <v>3758</v>
      </c>
      <c r="AX78" s="26">
        <v>3257</v>
      </c>
      <c r="AY78" s="26">
        <v>2959</v>
      </c>
      <c r="AZ78" s="26">
        <v>2744</v>
      </c>
      <c r="BA78" s="26">
        <v>2009</v>
      </c>
      <c r="BB78" s="26">
        <f t="shared" si="50"/>
        <v>632</v>
      </c>
      <c r="BC78" s="26">
        <v>2641</v>
      </c>
      <c r="BD78" s="26">
        <v>2881</v>
      </c>
      <c r="BE78" s="26"/>
      <c r="BF78" s="26">
        <v>1459</v>
      </c>
      <c r="BG78" s="26">
        <v>2960</v>
      </c>
      <c r="BH78" s="108" t="s">
        <v>96</v>
      </c>
      <c r="BI78" s="109"/>
      <c r="BJ78" s="109"/>
      <c r="BK78" s="26">
        <f t="shared" si="51"/>
        <v>1501</v>
      </c>
      <c r="BL78" s="109"/>
      <c r="BM78" s="26">
        <f t="shared" si="52"/>
        <v>2960</v>
      </c>
      <c r="BN78" s="26">
        <v>2384</v>
      </c>
      <c r="BO78" s="26">
        <v>2591</v>
      </c>
      <c r="BP78" s="26">
        <v>3162</v>
      </c>
      <c r="BQ78" s="26">
        <v>3208</v>
      </c>
      <c r="BR78" s="26">
        <v>3401</v>
      </c>
      <c r="BS78" s="26">
        <v>3503</v>
      </c>
      <c r="BT78" s="26">
        <v>2813</v>
      </c>
      <c r="BU78" s="26">
        <v>2297</v>
      </c>
      <c r="BV78" s="26">
        <v>2212</v>
      </c>
      <c r="BW78" s="26">
        <v>2389</v>
      </c>
      <c r="BX78" s="26"/>
      <c r="BY78" s="26"/>
      <c r="BZ78" s="26"/>
    </row>
    <row r="79" spans="1:78" s="21" customFormat="1" hidden="1" x14ac:dyDescent="0.25">
      <c r="A79" s="22" t="s">
        <v>98</v>
      </c>
      <c r="B79" s="106" t="s">
        <v>99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46</v>
      </c>
      <c r="M79" s="26">
        <v>19</v>
      </c>
      <c r="N79" s="26">
        <v>126</v>
      </c>
      <c r="O79" s="106" t="s">
        <v>99</v>
      </c>
      <c r="P79" s="26">
        <v>29</v>
      </c>
      <c r="Q79" s="26">
        <v>15</v>
      </c>
      <c r="R79" s="26">
        <v>151</v>
      </c>
      <c r="S79" s="26">
        <v>68</v>
      </c>
      <c r="T79" s="26">
        <v>51</v>
      </c>
      <c r="U79" s="26">
        <v>12</v>
      </c>
      <c r="V79" s="26">
        <v>87</v>
      </c>
      <c r="W79" s="26">
        <v>40</v>
      </c>
      <c r="X79" s="26">
        <v>39</v>
      </c>
      <c r="Y79" s="26">
        <v>10</v>
      </c>
      <c r="Z79" s="26">
        <v>6</v>
      </c>
      <c r="AA79" s="26">
        <v>6</v>
      </c>
      <c r="AB79" s="106"/>
      <c r="AC79" s="26">
        <v>25</v>
      </c>
      <c r="AD79" s="26">
        <v>47</v>
      </c>
      <c r="AE79" s="26">
        <v>3</v>
      </c>
      <c r="AF79" s="26">
        <v>8</v>
      </c>
      <c r="AG79" s="26">
        <v>4</v>
      </c>
      <c r="AH79" s="26">
        <v>22</v>
      </c>
      <c r="AI79" s="26">
        <v>39</v>
      </c>
      <c r="AJ79" s="26"/>
      <c r="AK79" s="26">
        <v>96</v>
      </c>
      <c r="AL79" s="26"/>
      <c r="AM79" s="26">
        <v>135</v>
      </c>
      <c r="AN79" s="26">
        <v>45</v>
      </c>
      <c r="AO79" s="26">
        <v>29</v>
      </c>
      <c r="AP79" s="26">
        <v>19</v>
      </c>
      <c r="AQ79" s="26">
        <v>33</v>
      </c>
      <c r="AR79" s="26">
        <v>35</v>
      </c>
      <c r="AS79" s="107" t="s">
        <v>99</v>
      </c>
      <c r="AT79" s="26">
        <v>38</v>
      </c>
      <c r="AU79" s="26">
        <v>6</v>
      </c>
      <c r="AV79" s="26">
        <v>9</v>
      </c>
      <c r="AW79" s="26">
        <v>12</v>
      </c>
      <c r="AX79" s="26">
        <v>11</v>
      </c>
      <c r="AY79" s="26">
        <v>110</v>
      </c>
      <c r="AZ79" s="26">
        <v>33</v>
      </c>
      <c r="BA79" s="26">
        <v>9</v>
      </c>
      <c r="BB79" s="26">
        <f t="shared" si="50"/>
        <v>15</v>
      </c>
      <c r="BC79" s="26">
        <v>24</v>
      </c>
      <c r="BD79" s="26">
        <v>57</v>
      </c>
      <c r="BE79" s="26"/>
      <c r="BF79" s="26">
        <v>16</v>
      </c>
      <c r="BG79" s="26">
        <v>32</v>
      </c>
      <c r="BH79" s="108" t="s">
        <v>98</v>
      </c>
      <c r="BI79" s="109"/>
      <c r="BJ79" s="109"/>
      <c r="BK79" s="26">
        <f t="shared" si="51"/>
        <v>16</v>
      </c>
      <c r="BL79" s="109"/>
      <c r="BM79" s="26">
        <f t="shared" si="52"/>
        <v>32</v>
      </c>
      <c r="BN79" s="26">
        <v>17</v>
      </c>
      <c r="BO79" s="26">
        <v>59</v>
      </c>
      <c r="BP79" s="26">
        <v>95</v>
      </c>
      <c r="BQ79" s="26">
        <v>137</v>
      </c>
      <c r="BR79" s="26">
        <v>136</v>
      </c>
      <c r="BS79" s="26">
        <v>61</v>
      </c>
      <c r="BT79" s="26">
        <v>84</v>
      </c>
      <c r="BU79" s="26">
        <v>61</v>
      </c>
      <c r="BV79" s="26">
        <v>34</v>
      </c>
      <c r="BW79" s="26">
        <v>26</v>
      </c>
      <c r="BX79" s="26"/>
      <c r="BY79" s="26"/>
      <c r="BZ79" s="26"/>
    </row>
    <row r="80" spans="1:78" s="21" customFormat="1" hidden="1" x14ac:dyDescent="0.25">
      <c r="A80" s="22" t="s">
        <v>100</v>
      </c>
      <c r="B80" s="110" t="s">
        <v>101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106</v>
      </c>
      <c r="M80" s="26">
        <v>114</v>
      </c>
      <c r="N80" s="26">
        <v>141</v>
      </c>
      <c r="O80" s="110" t="s">
        <v>101</v>
      </c>
      <c r="P80" s="26">
        <v>107</v>
      </c>
      <c r="Q80" s="26">
        <v>90</v>
      </c>
      <c r="R80" s="26">
        <v>152</v>
      </c>
      <c r="S80" s="26">
        <v>185</v>
      </c>
      <c r="T80" s="26">
        <v>146</v>
      </c>
      <c r="U80" s="26">
        <v>176</v>
      </c>
      <c r="V80" s="26">
        <v>557</v>
      </c>
      <c r="W80" s="26">
        <v>172</v>
      </c>
      <c r="X80" s="26">
        <v>150</v>
      </c>
      <c r="Y80" s="26">
        <v>410</v>
      </c>
      <c r="Z80" s="26">
        <v>121</v>
      </c>
      <c r="AA80" s="26">
        <v>186</v>
      </c>
      <c r="AB80" s="106"/>
      <c r="AC80" s="26">
        <v>100</v>
      </c>
      <c r="AD80" s="26">
        <v>93</v>
      </c>
      <c r="AE80" s="26">
        <v>90</v>
      </c>
      <c r="AF80" s="26">
        <v>132</v>
      </c>
      <c r="AG80" s="26">
        <v>8</v>
      </c>
      <c r="AH80" s="26">
        <v>20</v>
      </c>
      <c r="AI80" s="26">
        <v>0</v>
      </c>
      <c r="AJ80" s="26"/>
      <c r="AK80" s="26">
        <v>12</v>
      </c>
      <c r="AL80" s="26"/>
      <c r="AM80" s="26">
        <v>12</v>
      </c>
      <c r="AN80" s="26">
        <v>138</v>
      </c>
      <c r="AO80" s="26">
        <v>157</v>
      </c>
      <c r="AP80" s="26">
        <v>157</v>
      </c>
      <c r="AQ80" s="26">
        <v>121</v>
      </c>
      <c r="AR80" s="26">
        <v>249</v>
      </c>
      <c r="AS80" s="111" t="s">
        <v>101</v>
      </c>
      <c r="AT80" s="26">
        <v>199</v>
      </c>
      <c r="AU80" s="26">
        <v>178</v>
      </c>
      <c r="AV80" s="26">
        <v>178</v>
      </c>
      <c r="AW80" s="26">
        <v>173</v>
      </c>
      <c r="AX80" s="26">
        <v>188</v>
      </c>
      <c r="AY80" s="26">
        <v>264</v>
      </c>
      <c r="AZ80" s="26">
        <v>233</v>
      </c>
      <c r="BA80" s="26">
        <v>168</v>
      </c>
      <c r="BB80" s="26">
        <f t="shared" si="50"/>
        <v>80</v>
      </c>
      <c r="BC80" s="26">
        <v>248</v>
      </c>
      <c r="BD80" s="26">
        <v>239</v>
      </c>
      <c r="BE80" s="26"/>
      <c r="BF80" s="26">
        <v>136</v>
      </c>
      <c r="BG80" s="26">
        <v>262</v>
      </c>
      <c r="BH80" s="108" t="s">
        <v>100</v>
      </c>
      <c r="BI80" s="109"/>
      <c r="BJ80" s="109"/>
      <c r="BK80" s="26">
        <f t="shared" si="51"/>
        <v>126</v>
      </c>
      <c r="BL80" s="109"/>
      <c r="BM80" s="26">
        <f t="shared" si="52"/>
        <v>262</v>
      </c>
      <c r="BN80" s="26">
        <v>383</v>
      </c>
      <c r="BO80" s="26">
        <v>165</v>
      </c>
      <c r="BP80" s="26">
        <v>123</v>
      </c>
      <c r="BQ80" s="26">
        <v>157</v>
      </c>
      <c r="BR80" s="26">
        <v>236</v>
      </c>
      <c r="BS80" s="26">
        <v>252</v>
      </c>
      <c r="BT80" s="26">
        <v>273</v>
      </c>
      <c r="BU80" s="26">
        <v>266</v>
      </c>
      <c r="BV80" s="26">
        <v>286</v>
      </c>
      <c r="BW80" s="26">
        <v>224</v>
      </c>
      <c r="BX80" s="26"/>
      <c r="BY80" s="26"/>
      <c r="BZ80" s="26"/>
    </row>
    <row r="81" spans="1:78" s="98" customFormat="1" hidden="1" x14ac:dyDescent="0.25">
      <c r="A81" s="112" t="s">
        <v>33</v>
      </c>
      <c r="B81" s="113"/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  <c r="J81" s="114">
        <v>0</v>
      </c>
      <c r="K81" s="114">
        <v>0</v>
      </c>
      <c r="L81" s="114">
        <v>2881</v>
      </c>
      <c r="M81" s="114">
        <v>3078</v>
      </c>
      <c r="N81" s="114">
        <v>3489</v>
      </c>
      <c r="O81" s="113"/>
      <c r="P81" s="114">
        <v>3726</v>
      </c>
      <c r="Q81" s="114">
        <v>3100</v>
      </c>
      <c r="R81" s="114">
        <v>2673</v>
      </c>
      <c r="S81" s="114">
        <v>2574</v>
      </c>
      <c r="T81" s="114">
        <v>3103</v>
      </c>
      <c r="U81" s="114">
        <v>3387</v>
      </c>
      <c r="V81" s="114">
        <v>3419</v>
      </c>
      <c r="W81" s="114">
        <v>3595</v>
      </c>
      <c r="X81" s="114">
        <v>3819</v>
      </c>
      <c r="Y81" s="114">
        <v>3934</v>
      </c>
      <c r="Z81" s="114">
        <v>4135</v>
      </c>
      <c r="AA81" s="114">
        <v>5374</v>
      </c>
      <c r="AB81" s="113"/>
      <c r="AC81" s="114">
        <v>5642</v>
      </c>
      <c r="AD81" s="114">
        <v>4319</v>
      </c>
      <c r="AE81" s="114">
        <v>5376</v>
      </c>
      <c r="AF81" s="114">
        <v>5404</v>
      </c>
      <c r="AG81" s="114">
        <v>5202</v>
      </c>
      <c r="AH81" s="114">
        <v>5275</v>
      </c>
      <c r="AI81" s="114">
        <v>1605</v>
      </c>
      <c r="AJ81" s="114">
        <v>0</v>
      </c>
      <c r="AK81" s="114">
        <v>2880</v>
      </c>
      <c r="AL81" s="114"/>
      <c r="AM81" s="114">
        <v>4485</v>
      </c>
      <c r="AN81" s="114">
        <v>5021</v>
      </c>
      <c r="AO81" s="114">
        <v>5191</v>
      </c>
      <c r="AP81" s="114">
        <v>5519</v>
      </c>
      <c r="AQ81" s="114">
        <v>5758</v>
      </c>
      <c r="AR81" s="114">
        <v>6182</v>
      </c>
      <c r="AS81" s="115"/>
      <c r="AT81" s="60">
        <f t="shared" ref="AT81:BZ81" si="53">SUM(AT75:AT80)</f>
        <v>6399</v>
      </c>
      <c r="AU81" s="60">
        <f t="shared" si="53"/>
        <v>6719</v>
      </c>
      <c r="AV81" s="60">
        <f t="shared" si="53"/>
        <v>7854</v>
      </c>
      <c r="AW81" s="60">
        <f t="shared" si="53"/>
        <v>7477</v>
      </c>
      <c r="AX81" s="60">
        <f t="shared" si="53"/>
        <v>6427</v>
      </c>
      <c r="AY81" s="60">
        <f t="shared" si="53"/>
        <v>5340</v>
      </c>
      <c r="AZ81" s="60">
        <f t="shared" si="53"/>
        <v>5358</v>
      </c>
      <c r="BA81" s="60">
        <f t="shared" si="53"/>
        <v>3981</v>
      </c>
      <c r="BB81" s="60">
        <f t="shared" si="53"/>
        <v>1277</v>
      </c>
      <c r="BC81" s="60">
        <f t="shared" si="53"/>
        <v>5258</v>
      </c>
      <c r="BD81" s="60">
        <f t="shared" si="53"/>
        <v>5605</v>
      </c>
      <c r="BE81" s="60"/>
      <c r="BF81" s="60">
        <f>SUM(BF75:BF80)</f>
        <v>2819</v>
      </c>
      <c r="BG81" s="60">
        <f t="shared" si="53"/>
        <v>6088</v>
      </c>
      <c r="BH81" s="116" t="s">
        <v>33</v>
      </c>
      <c r="BI81" s="117"/>
      <c r="BJ81" s="117"/>
      <c r="BK81" s="62">
        <f>SUM(BK75:BK80)</f>
        <v>3269</v>
      </c>
      <c r="BL81" s="117"/>
      <c r="BM81" s="62">
        <f t="shared" si="53"/>
        <v>6088</v>
      </c>
      <c r="BN81" s="62">
        <f t="shared" si="53"/>
        <v>5722</v>
      </c>
      <c r="BO81" s="62">
        <f t="shared" si="53"/>
        <v>5830</v>
      </c>
      <c r="BP81" s="62">
        <f t="shared" si="53"/>
        <v>6326</v>
      </c>
      <c r="BQ81" s="62">
        <f t="shared" si="53"/>
        <v>6305</v>
      </c>
      <c r="BR81" s="62">
        <f t="shared" si="53"/>
        <v>7287</v>
      </c>
      <c r="BS81" s="62">
        <f t="shared" si="53"/>
        <v>8052</v>
      </c>
      <c r="BT81" s="62">
        <f t="shared" si="53"/>
        <v>7177</v>
      </c>
      <c r="BU81" s="62">
        <f t="shared" si="53"/>
        <v>6227</v>
      </c>
      <c r="BV81" s="62">
        <f t="shared" si="53"/>
        <v>6142</v>
      </c>
      <c r="BW81" s="62">
        <f t="shared" si="53"/>
        <v>6198</v>
      </c>
      <c r="BX81" s="62">
        <f t="shared" si="53"/>
        <v>0</v>
      </c>
      <c r="BY81" s="62">
        <f t="shared" si="53"/>
        <v>0</v>
      </c>
      <c r="BZ81" s="62">
        <f t="shared" si="53"/>
        <v>0</v>
      </c>
    </row>
    <row r="82" spans="1:78" hidden="1" x14ac:dyDescent="0.25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67"/>
      <c r="AK82" s="54"/>
      <c r="AL82" s="67"/>
      <c r="AM82" s="54"/>
      <c r="AN82" s="54"/>
      <c r="AO82" s="54"/>
      <c r="AP82" s="54"/>
      <c r="AQ82" s="54"/>
      <c r="AR82" s="54"/>
      <c r="AS82" s="67"/>
      <c r="AT82" s="54"/>
      <c r="AU82" s="54"/>
      <c r="AV82" s="54"/>
      <c r="AW82" s="54"/>
      <c r="AX82" s="54"/>
      <c r="AY82" s="54"/>
      <c r="AZ82" s="54"/>
      <c r="BA82" s="67"/>
      <c r="BB82" s="67"/>
      <c r="BC82" s="54"/>
      <c r="BD82" s="54"/>
      <c r="BE82" s="54"/>
      <c r="BF82" s="54"/>
      <c r="BG82" s="54"/>
      <c r="BH82" s="53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</row>
    <row r="83" spans="1:78" s="52" customFormat="1" hidden="1" x14ac:dyDescent="0.25">
      <c r="A83" s="32" t="s">
        <v>102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4" t="s">
        <v>8</v>
      </c>
      <c r="AJ83" s="35" t="s">
        <v>7</v>
      </c>
      <c r="AK83" s="34" t="s">
        <v>10</v>
      </c>
      <c r="AL83" s="35" t="s">
        <v>7</v>
      </c>
      <c r="AM83" s="34">
        <v>44743</v>
      </c>
      <c r="AN83" s="34">
        <v>44774</v>
      </c>
      <c r="AO83" s="34">
        <v>44805</v>
      </c>
      <c r="AP83" s="34">
        <v>44835</v>
      </c>
      <c r="AQ83" s="34">
        <v>44866</v>
      </c>
      <c r="AR83" s="34">
        <v>44896</v>
      </c>
      <c r="AS83" s="35" t="s">
        <v>7</v>
      </c>
      <c r="AT83" s="34" t="e">
        <f t="shared" ref="AT83:BD83" ca="1" si="54">AT$5</f>
        <v>#NAME?</v>
      </c>
      <c r="AU83" s="34" t="e">
        <f t="shared" ca="1" si="54"/>
        <v>#NAME?</v>
      </c>
      <c r="AV83" s="34" t="e">
        <f t="shared" ca="1" si="54"/>
        <v>#NAME?</v>
      </c>
      <c r="AW83" s="34" t="e">
        <f t="shared" ca="1" si="54"/>
        <v>#NAME?</v>
      </c>
      <c r="AX83" s="34" t="e">
        <f t="shared" ca="1" si="54"/>
        <v>#NAME?</v>
      </c>
      <c r="AY83" s="34" t="e">
        <f t="shared" ca="1" si="54"/>
        <v>#NAME?</v>
      </c>
      <c r="AZ83" s="34" t="e">
        <f t="shared" ca="1" si="54"/>
        <v>#NAME?</v>
      </c>
      <c r="BA83" s="35" t="str">
        <f t="shared" si="54"/>
        <v>1 - 24 de Ago-23</v>
      </c>
      <c r="BB83" s="35" t="str">
        <f t="shared" si="54"/>
        <v>24 - 31 de Ago-23</v>
      </c>
      <c r="BC83" s="34" t="e">
        <f t="shared" ca="1" si="54"/>
        <v>#NAME?</v>
      </c>
      <c r="BD83" s="34" t="e">
        <f t="shared" ca="1" si="54"/>
        <v>#NAME?</v>
      </c>
      <c r="BE83" s="36" t="s">
        <v>14</v>
      </c>
      <c r="BF83" s="34" t="str">
        <f>BF$5</f>
        <v>01 - 15-Out-2023</v>
      </c>
      <c r="BG83" s="34" t="e">
        <f ca="1">BG$5</f>
        <v>#NAME?</v>
      </c>
      <c r="BH83" s="104" t="s">
        <v>103</v>
      </c>
      <c r="BI83" s="105"/>
      <c r="BJ83" s="105"/>
      <c r="BK83" s="10" t="str">
        <f t="shared" ref="BK83:BZ83" si="55">BK$5</f>
        <v>16 - 31-Out-2023</v>
      </c>
      <c r="BL83" s="105"/>
      <c r="BM83" s="10">
        <f t="shared" si="55"/>
        <v>45200</v>
      </c>
      <c r="BN83" s="38" t="e">
        <f t="shared" ca="1" si="55"/>
        <v>#NAME?</v>
      </c>
      <c r="BO83" s="38" t="e">
        <f t="shared" ca="1" si="55"/>
        <v>#NAME?</v>
      </c>
      <c r="BP83" s="38" t="e">
        <f t="shared" ca="1" si="55"/>
        <v>#NAME?</v>
      </c>
      <c r="BQ83" s="38" t="e">
        <f t="shared" ca="1" si="55"/>
        <v>#NAME?</v>
      </c>
      <c r="BR83" s="38" t="e">
        <f t="shared" ca="1" si="55"/>
        <v>#NAME?</v>
      </c>
      <c r="BS83" s="38" t="e">
        <f t="shared" ca="1" si="55"/>
        <v>#NAME?</v>
      </c>
      <c r="BT83" s="38" t="e">
        <f t="shared" ca="1" si="55"/>
        <v>#NAME?</v>
      </c>
      <c r="BU83" s="38" t="e">
        <f t="shared" ca="1" si="55"/>
        <v>#NAME?</v>
      </c>
      <c r="BV83" s="38" t="e">
        <f t="shared" ca="1" si="55"/>
        <v>#NAME?</v>
      </c>
      <c r="BW83" s="38" t="e">
        <f t="shared" ca="1" si="55"/>
        <v>#NAME?</v>
      </c>
      <c r="BX83" s="38" t="e">
        <f t="shared" ca="1" si="55"/>
        <v>#NAME?</v>
      </c>
      <c r="BY83" s="38" t="e">
        <f t="shared" ca="1" si="55"/>
        <v>#NAME?</v>
      </c>
      <c r="BZ83" s="38" t="e">
        <f t="shared" ca="1" si="55"/>
        <v>#NAME?</v>
      </c>
    </row>
    <row r="84" spans="1:78" s="21" customFormat="1" hidden="1" x14ac:dyDescent="0.25">
      <c r="A84" s="22" t="s">
        <v>83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9">
        <v>0</v>
      </c>
      <c r="AJ84" s="24"/>
      <c r="AK84" s="24">
        <v>0</v>
      </c>
      <c r="AL84" s="24">
        <v>80</v>
      </c>
      <c r="AM84" s="24">
        <v>0</v>
      </c>
      <c r="AN84" s="24">
        <v>40</v>
      </c>
      <c r="AO84" s="24">
        <v>100</v>
      </c>
      <c r="AP84" s="24">
        <v>80</v>
      </c>
      <c r="AQ84" s="24">
        <v>40</v>
      </c>
      <c r="AR84" s="24">
        <v>100</v>
      </c>
      <c r="AS84" s="24">
        <v>80</v>
      </c>
      <c r="AT84" s="24">
        <v>80</v>
      </c>
      <c r="AU84" s="24">
        <v>80</v>
      </c>
      <c r="AV84" s="24">
        <v>120</v>
      </c>
      <c r="AW84" s="24">
        <v>80</v>
      </c>
      <c r="AX84" s="24">
        <v>168</v>
      </c>
      <c r="AY84" s="24">
        <v>120</v>
      </c>
      <c r="AZ84" s="24">
        <v>96</v>
      </c>
      <c r="BA84" s="24">
        <v>96</v>
      </c>
      <c r="BB84" s="24">
        <v>0</v>
      </c>
      <c r="BC84" s="24">
        <v>96</v>
      </c>
      <c r="BD84" s="24">
        <v>100</v>
      </c>
      <c r="BE84" s="24">
        <v>39</v>
      </c>
      <c r="BF84" s="24">
        <v>44</v>
      </c>
      <c r="BG84" s="24">
        <f>BF84+BK84</f>
        <v>88</v>
      </c>
      <c r="BH84" s="120" t="s">
        <v>83</v>
      </c>
      <c r="BI84" s="121"/>
      <c r="BJ84" s="121"/>
      <c r="BK84" s="24">
        <v>44</v>
      </c>
      <c r="BL84" s="121"/>
      <c r="BM84" s="24">
        <f>BG84</f>
        <v>88</v>
      </c>
      <c r="BN84" s="24">
        <v>40</v>
      </c>
      <c r="BO84" s="24">
        <v>40</v>
      </c>
      <c r="BP84" s="24">
        <v>45</v>
      </c>
      <c r="BQ84" s="24">
        <v>32</v>
      </c>
      <c r="BR84" s="24">
        <v>36</v>
      </c>
      <c r="BS84" s="24">
        <v>32</v>
      </c>
      <c r="BT84" s="24">
        <v>32</v>
      </c>
      <c r="BU84" s="24">
        <v>32</v>
      </c>
      <c r="BV84" s="24">
        <v>32</v>
      </c>
      <c r="BW84" s="24">
        <v>32</v>
      </c>
      <c r="BX84" s="24"/>
      <c r="BY84" s="24"/>
      <c r="BZ84" s="24"/>
    </row>
    <row r="85" spans="1:78" s="21" customFormat="1" hidden="1" x14ac:dyDescent="0.25">
      <c r="A85" s="22" t="s">
        <v>84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9">
        <v>80</v>
      </c>
      <c r="AJ85" s="24">
        <v>200</v>
      </c>
      <c r="AK85" s="24">
        <v>180</v>
      </c>
      <c r="AL85" s="24">
        <v>200</v>
      </c>
      <c r="AM85" s="24">
        <v>260</v>
      </c>
      <c r="AN85" s="24">
        <v>270</v>
      </c>
      <c r="AO85" s="24">
        <v>252</v>
      </c>
      <c r="AP85" s="24">
        <v>240</v>
      </c>
      <c r="AQ85" s="24">
        <v>240</v>
      </c>
      <c r="AR85" s="24">
        <v>264</v>
      </c>
      <c r="AS85" s="24">
        <v>200</v>
      </c>
      <c r="AT85" s="24">
        <v>264</v>
      </c>
      <c r="AU85" s="24">
        <v>240</v>
      </c>
      <c r="AV85" s="24">
        <v>276</v>
      </c>
      <c r="AW85" s="24">
        <v>216</v>
      </c>
      <c r="AX85" s="24">
        <v>276</v>
      </c>
      <c r="AY85" s="24">
        <v>252</v>
      </c>
      <c r="AZ85" s="24">
        <v>252</v>
      </c>
      <c r="BA85" s="24">
        <v>216</v>
      </c>
      <c r="BB85" s="24">
        <v>50</v>
      </c>
      <c r="BC85" s="24">
        <v>266</v>
      </c>
      <c r="BD85" s="24">
        <v>252</v>
      </c>
      <c r="BE85" s="24">
        <v>97</v>
      </c>
      <c r="BF85" s="24">
        <v>120</v>
      </c>
      <c r="BG85" s="24">
        <v>252</v>
      </c>
      <c r="BH85" s="120"/>
      <c r="BI85" s="121"/>
      <c r="BJ85" s="121"/>
      <c r="BK85" s="24"/>
      <c r="BL85" s="121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</row>
    <row r="86" spans="1:78" s="21" customFormat="1" hidden="1" x14ac:dyDescent="0.25">
      <c r="A86" s="22" t="s">
        <v>104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9">
        <v>80</v>
      </c>
      <c r="AJ86" s="24">
        <v>200</v>
      </c>
      <c r="AK86" s="24">
        <v>180</v>
      </c>
      <c r="AL86" s="24">
        <v>200</v>
      </c>
      <c r="AM86" s="24">
        <v>260</v>
      </c>
      <c r="AN86" s="24">
        <v>270</v>
      </c>
      <c r="AO86" s="24">
        <v>250</v>
      </c>
      <c r="AP86" s="24">
        <v>250</v>
      </c>
      <c r="AQ86" s="24">
        <v>240</v>
      </c>
      <c r="AR86" s="24">
        <v>270</v>
      </c>
      <c r="AS86" s="24">
        <v>200</v>
      </c>
      <c r="AT86" s="24">
        <v>260</v>
      </c>
      <c r="AU86" s="24">
        <v>200</v>
      </c>
      <c r="AV86" s="24">
        <v>230</v>
      </c>
      <c r="AW86" s="24">
        <v>200</v>
      </c>
      <c r="AX86" s="24">
        <v>230</v>
      </c>
      <c r="AY86" s="24">
        <v>210</v>
      </c>
      <c r="AZ86" s="24">
        <v>210</v>
      </c>
      <c r="BA86" s="24">
        <v>180</v>
      </c>
      <c r="BB86" s="24">
        <v>50</v>
      </c>
      <c r="BC86" s="24">
        <v>230</v>
      </c>
      <c r="BD86" s="24">
        <v>210</v>
      </c>
      <c r="BE86" s="24">
        <v>97</v>
      </c>
      <c r="BF86" s="24">
        <v>100</v>
      </c>
      <c r="BG86" s="24">
        <f>BF86+BK86</f>
        <v>220</v>
      </c>
      <c r="BH86" s="120" t="s">
        <v>104</v>
      </c>
      <c r="BI86" s="121"/>
      <c r="BJ86" s="121"/>
      <c r="BK86" s="24">
        <v>120</v>
      </c>
      <c r="BL86" s="121"/>
      <c r="BM86" s="24">
        <f>BG86</f>
        <v>220</v>
      </c>
      <c r="BN86" s="24">
        <v>40</v>
      </c>
      <c r="BO86" s="24">
        <v>16</v>
      </c>
      <c r="BP86" s="24">
        <v>20</v>
      </c>
      <c r="BQ86" s="24">
        <v>16</v>
      </c>
      <c r="BR86" s="24">
        <v>12</v>
      </c>
      <c r="BS86" s="24">
        <v>15</v>
      </c>
      <c r="BT86" s="24">
        <v>12</v>
      </c>
      <c r="BU86" s="24">
        <v>12</v>
      </c>
      <c r="BV86" s="24">
        <v>12</v>
      </c>
      <c r="BW86" s="24">
        <v>12</v>
      </c>
      <c r="BX86" s="24"/>
      <c r="BY86" s="24"/>
      <c r="BZ86" s="24"/>
    </row>
    <row r="87" spans="1:78" s="21" customFormat="1" hidden="1" x14ac:dyDescent="0.25">
      <c r="A87" s="22" t="s">
        <v>86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9">
        <v>120</v>
      </c>
      <c r="AJ87" s="24"/>
      <c r="AK87" s="24">
        <v>400</v>
      </c>
      <c r="AL87" s="24">
        <v>400</v>
      </c>
      <c r="AM87" s="24">
        <v>520</v>
      </c>
      <c r="AN87" s="24">
        <v>460</v>
      </c>
      <c r="AO87" s="24">
        <v>420</v>
      </c>
      <c r="AP87" s="24">
        <v>400</v>
      </c>
      <c r="AQ87" s="24">
        <v>400</v>
      </c>
      <c r="AR87" s="24">
        <v>440</v>
      </c>
      <c r="AS87" s="24">
        <v>400</v>
      </c>
      <c r="AT87" s="24">
        <v>440</v>
      </c>
      <c r="AU87" s="24">
        <v>480</v>
      </c>
      <c r="AV87" s="24">
        <v>540</v>
      </c>
      <c r="AW87" s="24">
        <v>440</v>
      </c>
      <c r="AX87" s="24">
        <v>460</v>
      </c>
      <c r="AY87" s="24">
        <v>420</v>
      </c>
      <c r="AZ87" s="24">
        <v>420</v>
      </c>
      <c r="BA87" s="24">
        <v>360</v>
      </c>
      <c r="BB87" s="24">
        <v>100</v>
      </c>
      <c r="BC87" s="24">
        <v>460</v>
      </c>
      <c r="BD87" s="24">
        <v>440</v>
      </c>
      <c r="BE87" s="24">
        <v>194</v>
      </c>
      <c r="BF87" s="24">
        <v>200</v>
      </c>
      <c r="BG87" s="24">
        <f>BF87+BK87</f>
        <v>440</v>
      </c>
      <c r="BH87" s="120" t="s">
        <v>86</v>
      </c>
      <c r="BI87" s="121"/>
      <c r="BJ87" s="121"/>
      <c r="BK87" s="24">
        <v>240</v>
      </c>
      <c r="BL87" s="121"/>
      <c r="BM87" s="24">
        <f>BG87</f>
        <v>440</v>
      </c>
      <c r="BN87" s="24">
        <v>140</v>
      </c>
      <c r="BO87" s="24">
        <v>131</v>
      </c>
      <c r="BP87" s="24">
        <v>185</v>
      </c>
      <c r="BQ87" s="24">
        <v>104</v>
      </c>
      <c r="BR87" s="24">
        <v>104</v>
      </c>
      <c r="BS87" s="24">
        <v>107</v>
      </c>
      <c r="BT87" s="24">
        <v>100</v>
      </c>
      <c r="BU87" s="24">
        <v>100</v>
      </c>
      <c r="BV87" s="24">
        <v>100</v>
      </c>
      <c r="BW87" s="24">
        <v>100</v>
      </c>
      <c r="BX87" s="24"/>
      <c r="BY87" s="24"/>
      <c r="BZ87" s="24"/>
    </row>
    <row r="88" spans="1:78" s="21" customFormat="1" hidden="1" x14ac:dyDescent="0.25">
      <c r="A88" s="22" t="s">
        <v>87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9">
        <v>25</v>
      </c>
      <c r="AJ88" s="24">
        <v>120</v>
      </c>
      <c r="AK88" s="24">
        <v>75</v>
      </c>
      <c r="AL88" s="24">
        <v>120</v>
      </c>
      <c r="AM88" s="24">
        <v>100</v>
      </c>
      <c r="AN88" s="24">
        <v>120</v>
      </c>
      <c r="AO88" s="24">
        <v>150</v>
      </c>
      <c r="AP88" s="24">
        <v>120</v>
      </c>
      <c r="AQ88" s="24">
        <v>120</v>
      </c>
      <c r="AR88" s="24">
        <v>150</v>
      </c>
      <c r="AS88" s="24">
        <v>120</v>
      </c>
      <c r="AT88" s="24">
        <v>140</v>
      </c>
      <c r="AU88" s="24">
        <v>120</v>
      </c>
      <c r="AV88" s="24">
        <v>150</v>
      </c>
      <c r="AW88" s="24">
        <v>120</v>
      </c>
      <c r="AX88" s="24">
        <v>245</v>
      </c>
      <c r="AY88" s="24">
        <v>175</v>
      </c>
      <c r="AZ88" s="24">
        <v>120</v>
      </c>
      <c r="BA88" s="24">
        <v>120</v>
      </c>
      <c r="BB88" s="24">
        <v>0</v>
      </c>
      <c r="BC88" s="24">
        <v>120</v>
      </c>
      <c r="BD88" s="24">
        <v>150</v>
      </c>
      <c r="BE88" s="24">
        <v>58</v>
      </c>
      <c r="BF88" s="24">
        <v>60</v>
      </c>
      <c r="BG88" s="24">
        <f>BF88+BK88</f>
        <v>120</v>
      </c>
      <c r="BH88" s="120" t="s">
        <v>87</v>
      </c>
      <c r="BI88" s="121"/>
      <c r="BJ88" s="121"/>
      <c r="BK88" s="24">
        <v>60</v>
      </c>
      <c r="BL88" s="121"/>
      <c r="BM88" s="24">
        <f>BG88</f>
        <v>120</v>
      </c>
      <c r="BN88" s="24">
        <v>60</v>
      </c>
      <c r="BO88" s="24">
        <v>50</v>
      </c>
      <c r="BP88" s="24">
        <v>63</v>
      </c>
      <c r="BQ88" s="24">
        <v>40</v>
      </c>
      <c r="BR88" s="24">
        <v>45</v>
      </c>
      <c r="BS88" s="24">
        <v>40</v>
      </c>
      <c r="BT88" s="24">
        <v>40</v>
      </c>
      <c r="BU88" s="24">
        <v>40</v>
      </c>
      <c r="BV88" s="24">
        <v>40</v>
      </c>
      <c r="BW88" s="24">
        <v>40</v>
      </c>
      <c r="BX88" s="24"/>
      <c r="BY88" s="24"/>
      <c r="BZ88" s="24"/>
    </row>
    <row r="89" spans="1:78" s="98" customFormat="1" hidden="1" x14ac:dyDescent="0.25">
      <c r="A89" s="58" t="s">
        <v>33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3">
        <v>305</v>
      </c>
      <c r="AJ89" s="95">
        <v>520</v>
      </c>
      <c r="AK89" s="90">
        <v>835</v>
      </c>
      <c r="AL89" s="95">
        <v>1000</v>
      </c>
      <c r="AM89" s="90">
        <v>1140</v>
      </c>
      <c r="AN89" s="90">
        <v>1160</v>
      </c>
      <c r="AO89" s="90">
        <v>1172</v>
      </c>
      <c r="AP89" s="90">
        <v>1090</v>
      </c>
      <c r="AQ89" s="90">
        <v>1040</v>
      </c>
      <c r="AR89" s="90">
        <v>1224</v>
      </c>
      <c r="AS89" s="95">
        <f t="shared" ref="AS89:BZ89" si="56">SUM(AS84:AS88)</f>
        <v>1000</v>
      </c>
      <c r="AT89" s="90">
        <f t="shared" si="56"/>
        <v>1184</v>
      </c>
      <c r="AU89" s="90">
        <f t="shared" si="56"/>
        <v>1120</v>
      </c>
      <c r="AV89" s="90">
        <f t="shared" si="56"/>
        <v>1316</v>
      </c>
      <c r="AW89" s="90">
        <f t="shared" si="56"/>
        <v>1056</v>
      </c>
      <c r="AX89" s="90">
        <f t="shared" si="56"/>
        <v>1379</v>
      </c>
      <c r="AY89" s="90">
        <f t="shared" si="56"/>
        <v>1177</v>
      </c>
      <c r="AZ89" s="90">
        <f t="shared" si="56"/>
        <v>1098</v>
      </c>
      <c r="BA89" s="95">
        <f t="shared" si="56"/>
        <v>972</v>
      </c>
      <c r="BB89" s="95">
        <f t="shared" si="56"/>
        <v>200</v>
      </c>
      <c r="BC89" s="90">
        <f t="shared" si="56"/>
        <v>1172</v>
      </c>
      <c r="BD89" s="90">
        <f>SUM(BD84:BD88)</f>
        <v>1152</v>
      </c>
      <c r="BE89" s="90">
        <v>484</v>
      </c>
      <c r="BF89" s="90">
        <f>SUM(BF84:BF88)</f>
        <v>524</v>
      </c>
      <c r="BG89" s="90">
        <f t="shared" si="56"/>
        <v>1120</v>
      </c>
      <c r="BH89" s="124" t="s">
        <v>33</v>
      </c>
      <c r="BI89" s="125"/>
      <c r="BJ89" s="125"/>
      <c r="BK89" s="97">
        <f>SUM(BK84:BK88)</f>
        <v>464</v>
      </c>
      <c r="BL89" s="125"/>
      <c r="BM89" s="97">
        <f t="shared" si="56"/>
        <v>868</v>
      </c>
      <c r="BN89" s="97">
        <f t="shared" si="56"/>
        <v>280</v>
      </c>
      <c r="BO89" s="97">
        <f t="shared" si="56"/>
        <v>237</v>
      </c>
      <c r="BP89" s="97">
        <f t="shared" si="56"/>
        <v>313</v>
      </c>
      <c r="BQ89" s="97">
        <f t="shared" si="56"/>
        <v>192</v>
      </c>
      <c r="BR89" s="97">
        <f t="shared" si="56"/>
        <v>197</v>
      </c>
      <c r="BS89" s="97">
        <f t="shared" si="56"/>
        <v>194</v>
      </c>
      <c r="BT89" s="97">
        <f t="shared" si="56"/>
        <v>184</v>
      </c>
      <c r="BU89" s="97">
        <f t="shared" si="56"/>
        <v>184</v>
      </c>
      <c r="BV89" s="97">
        <f t="shared" si="56"/>
        <v>184</v>
      </c>
      <c r="BW89" s="97">
        <f t="shared" si="56"/>
        <v>184</v>
      </c>
      <c r="BX89" s="97">
        <f t="shared" si="56"/>
        <v>0</v>
      </c>
      <c r="BY89" s="97">
        <f t="shared" si="56"/>
        <v>0</v>
      </c>
      <c r="BZ89" s="97">
        <f t="shared" si="56"/>
        <v>0</v>
      </c>
    </row>
    <row r="90" spans="1:78" x14ac:dyDescent="0.25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67"/>
      <c r="AK90" s="54"/>
      <c r="AL90" s="67"/>
      <c r="AM90" s="54"/>
      <c r="AN90" s="54"/>
      <c r="AO90" s="54"/>
      <c r="AP90" s="54"/>
      <c r="AQ90" s="54"/>
      <c r="AR90" s="54"/>
      <c r="AS90" s="67"/>
      <c r="AT90" s="54"/>
      <c r="AU90" s="54"/>
      <c r="AV90" s="54"/>
      <c r="AW90" s="54"/>
      <c r="AX90" s="54"/>
      <c r="AY90" s="54"/>
      <c r="AZ90" s="54"/>
      <c r="BA90" s="67"/>
      <c r="BB90" s="67"/>
      <c r="BC90" s="54"/>
      <c r="BD90" s="54"/>
      <c r="BE90" s="54"/>
      <c r="BF90" s="54"/>
      <c r="BG90" s="54"/>
      <c r="BH90" s="53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</row>
    <row r="91" spans="1:78" s="52" customFormat="1" x14ac:dyDescent="0.25">
      <c r="A91" s="99" t="s">
        <v>105</v>
      </c>
      <c r="B91" s="100"/>
      <c r="C91" s="101">
        <v>43831</v>
      </c>
      <c r="D91" s="101">
        <v>43862</v>
      </c>
      <c r="E91" s="101">
        <v>43891</v>
      </c>
      <c r="F91" s="101">
        <v>43922</v>
      </c>
      <c r="G91" s="101">
        <v>43952</v>
      </c>
      <c r="H91" s="101">
        <v>43983</v>
      </c>
      <c r="I91" s="101">
        <v>44013</v>
      </c>
      <c r="J91" s="101">
        <v>44044</v>
      </c>
      <c r="K91" s="101">
        <v>44075</v>
      </c>
      <c r="L91" s="101">
        <v>44105</v>
      </c>
      <c r="M91" s="101">
        <v>44136</v>
      </c>
      <c r="N91" s="101">
        <v>44166</v>
      </c>
      <c r="O91" s="100"/>
      <c r="P91" s="101">
        <v>44197</v>
      </c>
      <c r="Q91" s="101">
        <v>44228</v>
      </c>
      <c r="R91" s="101">
        <v>44256</v>
      </c>
      <c r="S91" s="101">
        <v>44287</v>
      </c>
      <c r="T91" s="101">
        <v>44317</v>
      </c>
      <c r="U91" s="101">
        <v>44348</v>
      </c>
      <c r="V91" s="101">
        <v>44378</v>
      </c>
      <c r="W91" s="101">
        <v>44409</v>
      </c>
      <c r="X91" s="101">
        <v>44440</v>
      </c>
      <c r="Y91" s="101">
        <v>44470</v>
      </c>
      <c r="Z91" s="101">
        <v>44501</v>
      </c>
      <c r="AA91" s="101">
        <v>44531</v>
      </c>
      <c r="AB91" s="100"/>
      <c r="AC91" s="101">
        <v>44562</v>
      </c>
      <c r="AD91" s="101">
        <v>44593</v>
      </c>
      <c r="AE91" s="101">
        <v>44621</v>
      </c>
      <c r="AF91" s="101">
        <v>44652</v>
      </c>
      <c r="AG91" s="101">
        <v>44682</v>
      </c>
      <c r="AH91" s="101">
        <v>44713</v>
      </c>
      <c r="AI91" s="101" t="s">
        <v>8</v>
      </c>
      <c r="AJ91" s="102" t="s">
        <v>7</v>
      </c>
      <c r="AK91" s="101" t="s">
        <v>10</v>
      </c>
      <c r="AL91" s="102"/>
      <c r="AM91" s="101">
        <v>44743</v>
      </c>
      <c r="AN91" s="101">
        <v>44774</v>
      </c>
      <c r="AO91" s="101">
        <v>44805</v>
      </c>
      <c r="AP91" s="101">
        <v>44835</v>
      </c>
      <c r="AQ91" s="101">
        <v>44866</v>
      </c>
      <c r="AR91" s="101">
        <v>44896</v>
      </c>
      <c r="AS91" s="103"/>
      <c r="AT91" s="34" t="e">
        <f t="shared" ref="AT91:BD91" ca="1" si="57">AT$5</f>
        <v>#NAME?</v>
      </c>
      <c r="AU91" s="34" t="e">
        <f t="shared" ca="1" si="57"/>
        <v>#NAME?</v>
      </c>
      <c r="AV91" s="34" t="e">
        <f t="shared" ca="1" si="57"/>
        <v>#NAME?</v>
      </c>
      <c r="AW91" s="34" t="e">
        <f t="shared" ca="1" si="57"/>
        <v>#NAME?</v>
      </c>
      <c r="AX91" s="34" t="e">
        <f t="shared" ca="1" si="57"/>
        <v>#NAME?</v>
      </c>
      <c r="AY91" s="34" t="e">
        <f t="shared" ca="1" si="57"/>
        <v>#NAME?</v>
      </c>
      <c r="AZ91" s="34" t="e">
        <f t="shared" ca="1" si="57"/>
        <v>#NAME?</v>
      </c>
      <c r="BA91" s="35" t="str">
        <f t="shared" si="57"/>
        <v>1 - 24 de Ago-23</v>
      </c>
      <c r="BB91" s="35" t="str">
        <f t="shared" si="57"/>
        <v>24 - 31 de Ago-23</v>
      </c>
      <c r="BC91" s="34" t="e">
        <f t="shared" ca="1" si="57"/>
        <v>#NAME?</v>
      </c>
      <c r="BD91" s="34" t="e">
        <f t="shared" ca="1" si="57"/>
        <v>#NAME?</v>
      </c>
      <c r="BE91" s="103"/>
      <c r="BF91" s="34" t="str">
        <f>BF$5</f>
        <v>01 - 15-Out-2023</v>
      </c>
      <c r="BG91" s="34" t="e">
        <f ca="1">BG$5</f>
        <v>#NAME?</v>
      </c>
      <c r="BH91" s="104" t="s">
        <v>106</v>
      </c>
      <c r="BI91" s="105"/>
      <c r="BJ91" s="105"/>
      <c r="BK91" s="10" t="str">
        <f t="shared" ref="BK91:BZ91" si="58">BK$5</f>
        <v>16 - 31-Out-2023</v>
      </c>
      <c r="BL91" s="105"/>
      <c r="BM91" s="10">
        <f t="shared" si="58"/>
        <v>45200</v>
      </c>
      <c r="BN91" s="38" t="e">
        <f t="shared" ca="1" si="58"/>
        <v>#NAME?</v>
      </c>
      <c r="BO91" s="38" t="e">
        <f t="shared" ca="1" si="58"/>
        <v>#NAME?</v>
      </c>
      <c r="BP91" s="38" t="e">
        <f t="shared" ca="1" si="58"/>
        <v>#NAME?</v>
      </c>
      <c r="BQ91" s="38" t="e">
        <f t="shared" ca="1" si="58"/>
        <v>#NAME?</v>
      </c>
      <c r="BR91" s="38" t="e">
        <f t="shared" ca="1" si="58"/>
        <v>#NAME?</v>
      </c>
      <c r="BS91" s="38" t="e">
        <f t="shared" ca="1" si="58"/>
        <v>#NAME?</v>
      </c>
      <c r="BT91" s="38" t="e">
        <f t="shared" ca="1" si="58"/>
        <v>#NAME?</v>
      </c>
      <c r="BU91" s="38" t="e">
        <f t="shared" ca="1" si="58"/>
        <v>#NAME?</v>
      </c>
      <c r="BV91" s="38" t="e">
        <f t="shared" ca="1" si="58"/>
        <v>#NAME?</v>
      </c>
      <c r="BW91" s="38" t="e">
        <f t="shared" ca="1" si="58"/>
        <v>#NAME?</v>
      </c>
      <c r="BX91" s="38" t="e">
        <f t="shared" ca="1" si="58"/>
        <v>#NAME?</v>
      </c>
      <c r="BY91" s="38" t="e">
        <f t="shared" ca="1" si="58"/>
        <v>#NAME?</v>
      </c>
      <c r="BZ91" s="38" t="e">
        <f t="shared" ca="1" si="58"/>
        <v>#NAME?</v>
      </c>
    </row>
    <row r="92" spans="1:78" s="21" customFormat="1" x14ac:dyDescent="0.25">
      <c r="A92" s="126" t="s">
        <v>107</v>
      </c>
      <c r="B92" s="127"/>
      <c r="C92" s="128">
        <v>0</v>
      </c>
      <c r="D92" s="128">
        <v>0</v>
      </c>
      <c r="E92" s="128">
        <v>0</v>
      </c>
      <c r="F92" s="128">
        <v>0</v>
      </c>
      <c r="G92" s="128">
        <v>0</v>
      </c>
      <c r="H92" s="128">
        <v>7624</v>
      </c>
      <c r="I92" s="128">
        <v>10106</v>
      </c>
      <c r="J92" s="128">
        <v>10797</v>
      </c>
      <c r="K92" s="128">
        <v>8549</v>
      </c>
      <c r="L92" s="128">
        <v>8082</v>
      </c>
      <c r="M92" s="128">
        <v>6125</v>
      </c>
      <c r="N92" s="128">
        <v>6757</v>
      </c>
      <c r="O92" s="127"/>
      <c r="P92" s="128">
        <v>8361</v>
      </c>
      <c r="Q92" s="128">
        <v>8428</v>
      </c>
      <c r="R92" s="128">
        <v>9228</v>
      </c>
      <c r="S92" s="128">
        <v>8309</v>
      </c>
      <c r="T92" s="128">
        <v>8306</v>
      </c>
      <c r="U92" s="128">
        <v>8907</v>
      </c>
      <c r="V92" s="128">
        <v>9390</v>
      </c>
      <c r="W92" s="128">
        <v>11187</v>
      </c>
      <c r="X92" s="128">
        <v>10548</v>
      </c>
      <c r="Y92" s="128">
        <v>9055</v>
      </c>
      <c r="Z92" s="128">
        <v>9691</v>
      </c>
      <c r="AA92" s="128">
        <v>11865</v>
      </c>
      <c r="AB92" s="127"/>
      <c r="AC92" s="128">
        <v>13437</v>
      </c>
      <c r="AD92" s="128">
        <v>10814</v>
      </c>
      <c r="AE92" s="128">
        <v>15040</v>
      </c>
      <c r="AF92" s="128">
        <v>13933</v>
      </c>
      <c r="AG92" s="128">
        <v>14920</v>
      </c>
      <c r="AH92" s="128">
        <v>13553</v>
      </c>
      <c r="AI92" s="128">
        <v>4560</v>
      </c>
      <c r="AJ92" s="128"/>
      <c r="AK92" s="127">
        <v>10006</v>
      </c>
      <c r="AL92" s="128"/>
      <c r="AM92" s="128">
        <v>14566</v>
      </c>
      <c r="AN92" s="128">
        <v>14403</v>
      </c>
      <c r="AO92" s="128">
        <v>14090</v>
      </c>
      <c r="AP92" s="128">
        <v>15231</v>
      </c>
      <c r="AQ92" s="128">
        <v>15784</v>
      </c>
      <c r="AR92" s="128">
        <v>16156</v>
      </c>
      <c r="AS92" s="121"/>
      <c r="AT92" s="24">
        <v>14859</v>
      </c>
      <c r="AU92" s="24">
        <v>13353</v>
      </c>
      <c r="AV92" s="24">
        <v>13717</v>
      </c>
      <c r="AW92" s="24">
        <v>14920</v>
      </c>
      <c r="AX92" s="24">
        <v>13539</v>
      </c>
      <c r="AY92" s="24">
        <v>9483</v>
      </c>
      <c r="AZ92" s="24">
        <v>10654</v>
      </c>
      <c r="BA92" s="24">
        <v>10840</v>
      </c>
      <c r="BB92" s="24">
        <f t="shared" ref="BB92:BB97" si="59">BC92-BA92</f>
        <v>913</v>
      </c>
      <c r="BC92" s="24">
        <v>11753</v>
      </c>
      <c r="BD92" s="24">
        <v>10424</v>
      </c>
      <c r="BE92" s="121"/>
      <c r="BF92" s="24">
        <v>6609</v>
      </c>
      <c r="BG92" s="24">
        <v>14773</v>
      </c>
      <c r="BH92" s="120" t="s">
        <v>108</v>
      </c>
      <c r="BI92" s="121"/>
      <c r="BJ92" s="121"/>
      <c r="BK92" s="24">
        <f>BG92-BF92</f>
        <v>8164</v>
      </c>
      <c r="BL92" s="121"/>
      <c r="BM92" s="24">
        <f t="shared" ref="BM92:BM97" si="60">BG92</f>
        <v>14773</v>
      </c>
      <c r="BN92" s="24">
        <v>14465</v>
      </c>
      <c r="BO92" s="24">
        <v>14962</v>
      </c>
      <c r="BP92" s="24">
        <v>15902</v>
      </c>
      <c r="BQ92" s="24">
        <v>12929</v>
      </c>
      <c r="BR92" s="24">
        <v>13746</v>
      </c>
      <c r="BS92" s="24">
        <v>15907</v>
      </c>
      <c r="BT92" s="24">
        <v>14992</v>
      </c>
      <c r="BU92" s="24">
        <v>14910.5</v>
      </c>
      <c r="BV92" s="24">
        <v>16497</v>
      </c>
      <c r="BW92" s="24">
        <v>12349</v>
      </c>
      <c r="BX92" s="24">
        <v>16709</v>
      </c>
      <c r="BY92" s="24"/>
      <c r="BZ92" s="24"/>
    </row>
    <row r="93" spans="1:78" s="21" customFormat="1" x14ac:dyDescent="0.25">
      <c r="A93" s="126" t="s">
        <v>83</v>
      </c>
      <c r="B93" s="127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7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7"/>
      <c r="AC93" s="128"/>
      <c r="AD93" s="128"/>
      <c r="AE93" s="128"/>
      <c r="AF93" s="128"/>
      <c r="AG93" s="128"/>
      <c r="AH93" s="128">
        <v>3</v>
      </c>
      <c r="AI93" s="128">
        <v>0</v>
      </c>
      <c r="AJ93" s="128"/>
      <c r="AK93" s="128">
        <v>3</v>
      </c>
      <c r="AL93" s="128"/>
      <c r="AM93" s="128">
        <v>3</v>
      </c>
      <c r="AN93" s="128">
        <v>5</v>
      </c>
      <c r="AO93" s="128">
        <v>2</v>
      </c>
      <c r="AP93" s="128">
        <v>6</v>
      </c>
      <c r="AQ93" s="128">
        <v>4</v>
      </c>
      <c r="AR93" s="128">
        <v>1</v>
      </c>
      <c r="AS93" s="121"/>
      <c r="AT93" s="24">
        <v>5</v>
      </c>
      <c r="AU93" s="24">
        <v>8</v>
      </c>
      <c r="AV93" s="24">
        <v>9</v>
      </c>
      <c r="AW93" s="24">
        <v>4</v>
      </c>
      <c r="AX93" s="24">
        <v>16</v>
      </c>
      <c r="AY93" s="24">
        <v>7</v>
      </c>
      <c r="AZ93" s="24">
        <v>10</v>
      </c>
      <c r="BA93" s="24">
        <v>6</v>
      </c>
      <c r="BB93" s="24">
        <f t="shared" si="59"/>
        <v>0</v>
      </c>
      <c r="BC93" s="24">
        <v>6</v>
      </c>
      <c r="BD93" s="24">
        <v>6</v>
      </c>
      <c r="BE93" s="121"/>
      <c r="BF93" s="24">
        <v>8</v>
      </c>
      <c r="BG93" s="24">
        <v>8</v>
      </c>
      <c r="BH93" s="120" t="s">
        <v>83</v>
      </c>
      <c r="BI93" s="121"/>
      <c r="BJ93" s="121"/>
      <c r="BK93" s="24">
        <f>BG93-BF93</f>
        <v>0</v>
      </c>
      <c r="BL93" s="121"/>
      <c r="BM93" s="24">
        <f t="shared" si="60"/>
        <v>8</v>
      </c>
      <c r="BN93" s="24">
        <v>19</v>
      </c>
      <c r="BO93" s="24">
        <v>5</v>
      </c>
      <c r="BP93" s="24">
        <v>4</v>
      </c>
      <c r="BQ93" s="24">
        <v>15</v>
      </c>
      <c r="BR93" s="24">
        <v>11</v>
      </c>
      <c r="BS93" s="24">
        <v>5</v>
      </c>
      <c r="BT93" s="24">
        <v>14</v>
      </c>
      <c r="BU93" s="24">
        <v>2</v>
      </c>
      <c r="BV93" s="24">
        <v>11</v>
      </c>
      <c r="BW93" s="24">
        <v>13</v>
      </c>
      <c r="BX93" s="24">
        <v>21</v>
      </c>
      <c r="BY93" s="24"/>
      <c r="BZ93" s="24"/>
    </row>
    <row r="94" spans="1:78" s="21" customFormat="1" x14ac:dyDescent="0.25">
      <c r="A94" s="126" t="s">
        <v>84</v>
      </c>
      <c r="B94" s="127"/>
      <c r="C94" s="128">
        <v>476</v>
      </c>
      <c r="D94" s="128">
        <v>629</v>
      </c>
      <c r="E94" s="128">
        <v>438</v>
      </c>
      <c r="F94" s="128">
        <v>234</v>
      </c>
      <c r="G94" s="128">
        <v>259</v>
      </c>
      <c r="H94" s="128">
        <v>296</v>
      </c>
      <c r="I94" s="128">
        <v>469</v>
      </c>
      <c r="J94" s="128">
        <v>395</v>
      </c>
      <c r="K94" s="128">
        <v>421</v>
      </c>
      <c r="L94" s="128">
        <v>343</v>
      </c>
      <c r="M94" s="128">
        <v>362</v>
      </c>
      <c r="N94" s="128">
        <v>633</v>
      </c>
      <c r="O94" s="127"/>
      <c r="P94" s="128">
        <v>706</v>
      </c>
      <c r="Q94" s="128">
        <v>556</v>
      </c>
      <c r="R94" s="128">
        <v>318</v>
      </c>
      <c r="S94" s="128">
        <v>229</v>
      </c>
      <c r="T94" s="128">
        <v>271</v>
      </c>
      <c r="U94" s="128">
        <v>283</v>
      </c>
      <c r="V94" s="128">
        <v>294</v>
      </c>
      <c r="W94" s="128">
        <v>551</v>
      </c>
      <c r="X94" s="128">
        <v>560</v>
      </c>
      <c r="Y94" s="128">
        <v>685</v>
      </c>
      <c r="Z94" s="128">
        <v>486</v>
      </c>
      <c r="AA94" s="128">
        <v>522</v>
      </c>
      <c r="AB94" s="127"/>
      <c r="AC94" s="128">
        <v>554</v>
      </c>
      <c r="AD94" s="128">
        <v>298</v>
      </c>
      <c r="AE94" s="128">
        <v>1070</v>
      </c>
      <c r="AF94" s="128">
        <v>664</v>
      </c>
      <c r="AG94" s="128">
        <v>734</v>
      </c>
      <c r="AH94" s="128">
        <v>481</v>
      </c>
      <c r="AI94" s="128">
        <v>118</v>
      </c>
      <c r="AJ94" s="128"/>
      <c r="AK94" s="128">
        <v>351</v>
      </c>
      <c r="AL94" s="128"/>
      <c r="AM94" s="128">
        <v>469</v>
      </c>
      <c r="AN94" s="128">
        <v>741</v>
      </c>
      <c r="AO94" s="128">
        <v>186</v>
      </c>
      <c r="AP94" s="128">
        <v>228</v>
      </c>
      <c r="AQ94" s="128">
        <v>327</v>
      </c>
      <c r="AR94" s="128">
        <v>183</v>
      </c>
      <c r="AS94" s="121"/>
      <c r="AT94" s="24">
        <v>463</v>
      </c>
      <c r="AU94" s="24">
        <v>357</v>
      </c>
      <c r="AV94" s="24">
        <v>302</v>
      </c>
      <c r="AW94" s="24">
        <v>409</v>
      </c>
      <c r="AX94" s="24">
        <v>415</v>
      </c>
      <c r="AY94" s="24">
        <v>398</v>
      </c>
      <c r="AZ94" s="24">
        <v>406</v>
      </c>
      <c r="BA94" s="24">
        <v>353</v>
      </c>
      <c r="BB94" s="24">
        <f t="shared" si="59"/>
        <v>101</v>
      </c>
      <c r="BC94" s="24">
        <v>454</v>
      </c>
      <c r="BD94" s="24">
        <v>438</v>
      </c>
      <c r="BE94" s="121"/>
      <c r="BF94" s="24">
        <v>180</v>
      </c>
      <c r="BG94" s="24">
        <v>234</v>
      </c>
      <c r="BH94" s="120" t="s">
        <v>109</v>
      </c>
      <c r="BI94" s="121"/>
      <c r="BJ94" s="121"/>
      <c r="BK94" s="24">
        <f>(BG94-BF94)+(BG68-BF68)</f>
        <v>251</v>
      </c>
      <c r="BL94" s="121"/>
      <c r="BM94" s="24">
        <f t="shared" si="60"/>
        <v>234</v>
      </c>
      <c r="BN94" s="24">
        <v>624</v>
      </c>
      <c r="BO94" s="24">
        <v>658</v>
      </c>
      <c r="BP94" s="24">
        <v>713</v>
      </c>
      <c r="BQ94" s="24">
        <v>596</v>
      </c>
      <c r="BR94" s="24">
        <v>512</v>
      </c>
      <c r="BS94" s="24">
        <v>607</v>
      </c>
      <c r="BT94" s="24">
        <v>497</v>
      </c>
      <c r="BU94" s="24">
        <v>568</v>
      </c>
      <c r="BV94" s="24">
        <v>655</v>
      </c>
      <c r="BW94" s="24">
        <v>588</v>
      </c>
      <c r="BX94" s="24">
        <v>615</v>
      </c>
      <c r="BY94" s="24"/>
      <c r="BZ94" s="24"/>
    </row>
    <row r="95" spans="1:78" s="21" customFormat="1" x14ac:dyDescent="0.25">
      <c r="A95" s="126" t="s">
        <v>104</v>
      </c>
      <c r="B95" s="127"/>
      <c r="C95" s="128">
        <v>0</v>
      </c>
      <c r="D95" s="128">
        <v>0</v>
      </c>
      <c r="E95" s="128">
        <v>0</v>
      </c>
      <c r="F95" s="128">
        <v>0</v>
      </c>
      <c r="G95" s="128">
        <v>0</v>
      </c>
      <c r="H95" s="128">
        <v>0</v>
      </c>
      <c r="I95" s="128">
        <v>1475</v>
      </c>
      <c r="J95" s="128">
        <v>1561</v>
      </c>
      <c r="K95" s="128">
        <v>1294</v>
      </c>
      <c r="L95" s="128">
        <v>1138</v>
      </c>
      <c r="M95" s="128">
        <v>972</v>
      </c>
      <c r="N95" s="128">
        <v>796</v>
      </c>
      <c r="O95" s="127"/>
      <c r="P95" s="128">
        <v>1342</v>
      </c>
      <c r="Q95" s="128">
        <v>1269</v>
      </c>
      <c r="R95" s="128">
        <v>1448</v>
      </c>
      <c r="S95" s="128">
        <v>991</v>
      </c>
      <c r="T95" s="128">
        <v>1271</v>
      </c>
      <c r="U95" s="128">
        <v>1380</v>
      </c>
      <c r="V95" s="128">
        <v>1606</v>
      </c>
      <c r="W95" s="128">
        <v>1633</v>
      </c>
      <c r="X95" s="128">
        <v>1612</v>
      </c>
      <c r="Y95" s="128">
        <v>1562</v>
      </c>
      <c r="Z95" s="128">
        <v>1482</v>
      </c>
      <c r="AA95" s="128">
        <v>1968</v>
      </c>
      <c r="AB95" s="127"/>
      <c r="AC95" s="128">
        <v>1860</v>
      </c>
      <c r="AD95" s="128">
        <v>1038</v>
      </c>
      <c r="AE95" s="128">
        <v>1410</v>
      </c>
      <c r="AF95" s="128">
        <v>1823</v>
      </c>
      <c r="AG95" s="128">
        <v>2316</v>
      </c>
      <c r="AH95" s="128">
        <v>1570</v>
      </c>
      <c r="AI95" s="128">
        <v>496</v>
      </c>
      <c r="AJ95" s="128"/>
      <c r="AK95" s="128">
        <v>1361</v>
      </c>
      <c r="AL95" s="128"/>
      <c r="AM95" s="128">
        <v>1857</v>
      </c>
      <c r="AN95" s="128">
        <v>1278</v>
      </c>
      <c r="AO95" s="128">
        <v>1267</v>
      </c>
      <c r="AP95" s="128">
        <v>1419</v>
      </c>
      <c r="AQ95" s="128">
        <v>1377</v>
      </c>
      <c r="AR95" s="128">
        <v>1615</v>
      </c>
      <c r="AS95" s="121"/>
      <c r="AT95" s="24">
        <v>1630</v>
      </c>
      <c r="AU95" s="24">
        <v>1901</v>
      </c>
      <c r="AV95" s="24">
        <v>1638</v>
      </c>
      <c r="AW95" s="24">
        <v>1888</v>
      </c>
      <c r="AX95" s="24">
        <v>1849</v>
      </c>
      <c r="AY95" s="24">
        <v>1785</v>
      </c>
      <c r="AZ95" s="24">
        <v>1648</v>
      </c>
      <c r="BA95" s="24">
        <v>1237</v>
      </c>
      <c r="BB95" s="24">
        <f t="shared" si="59"/>
        <v>320</v>
      </c>
      <c r="BC95" s="24">
        <v>1557</v>
      </c>
      <c r="BD95" s="24">
        <v>1579</v>
      </c>
      <c r="BE95" s="121"/>
      <c r="BF95" s="24">
        <v>812</v>
      </c>
      <c r="BG95" s="24">
        <v>1640</v>
      </c>
      <c r="BH95" s="120" t="s">
        <v>104</v>
      </c>
      <c r="BI95" s="121"/>
      <c r="BJ95" s="121"/>
      <c r="BK95" s="24">
        <f>BG95-BF95</f>
        <v>828</v>
      </c>
      <c r="BL95" s="121"/>
      <c r="BM95" s="24">
        <f t="shared" si="60"/>
        <v>1640</v>
      </c>
      <c r="BN95" s="24">
        <v>1720</v>
      </c>
      <c r="BO95" s="24">
        <v>1938</v>
      </c>
      <c r="BP95" s="24">
        <v>2090</v>
      </c>
      <c r="BQ95" s="24">
        <v>1903</v>
      </c>
      <c r="BR95" s="24">
        <v>2407</v>
      </c>
      <c r="BS95" s="24">
        <v>2617</v>
      </c>
      <c r="BT95" s="24">
        <v>2650</v>
      </c>
      <c r="BU95" s="24">
        <v>2503</v>
      </c>
      <c r="BV95" s="24">
        <v>2406</v>
      </c>
      <c r="BW95" s="24">
        <v>2340</v>
      </c>
      <c r="BX95" s="24">
        <v>2639</v>
      </c>
      <c r="BY95" s="24"/>
      <c r="BZ95" s="24"/>
    </row>
    <row r="96" spans="1:78" s="21" customFormat="1" x14ac:dyDescent="0.25">
      <c r="A96" s="126" t="s">
        <v>86</v>
      </c>
      <c r="B96" s="127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7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7"/>
      <c r="AC96" s="128"/>
      <c r="AD96" s="128"/>
      <c r="AE96" s="128"/>
      <c r="AF96" s="128"/>
      <c r="AG96" s="128"/>
      <c r="AH96" s="128">
        <v>344</v>
      </c>
      <c r="AI96" s="128">
        <v>108</v>
      </c>
      <c r="AJ96" s="128"/>
      <c r="AK96" s="128">
        <v>192</v>
      </c>
      <c r="AL96" s="128"/>
      <c r="AM96" s="128">
        <v>300</v>
      </c>
      <c r="AN96" s="128">
        <v>299</v>
      </c>
      <c r="AO96" s="128">
        <v>450</v>
      </c>
      <c r="AP96" s="128">
        <v>416</v>
      </c>
      <c r="AQ96" s="128">
        <v>426</v>
      </c>
      <c r="AR96" s="128">
        <v>354</v>
      </c>
      <c r="AS96" s="121"/>
      <c r="AT96" s="24">
        <v>376</v>
      </c>
      <c r="AU96" s="24">
        <v>404</v>
      </c>
      <c r="AV96" s="24">
        <v>568</v>
      </c>
      <c r="AW96" s="24">
        <v>613</v>
      </c>
      <c r="AX96" s="24">
        <v>597</v>
      </c>
      <c r="AY96" s="24">
        <v>474</v>
      </c>
      <c r="AZ96" s="24">
        <v>741</v>
      </c>
      <c r="BA96" s="24">
        <v>523</v>
      </c>
      <c r="BB96" s="24">
        <f t="shared" si="59"/>
        <v>156</v>
      </c>
      <c r="BC96" s="24">
        <v>679</v>
      </c>
      <c r="BD96" s="24">
        <v>699</v>
      </c>
      <c r="BE96" s="121"/>
      <c r="BF96" s="24">
        <v>358</v>
      </c>
      <c r="BG96" s="24">
        <v>752</v>
      </c>
      <c r="BH96" s="120" t="s">
        <v>86</v>
      </c>
      <c r="BI96" s="121"/>
      <c r="BJ96" s="121"/>
      <c r="BK96" s="24">
        <f>BG96-BF96</f>
        <v>394</v>
      </c>
      <c r="BL96" s="121"/>
      <c r="BM96" s="24">
        <f t="shared" si="60"/>
        <v>752</v>
      </c>
      <c r="BN96" s="24">
        <v>1257</v>
      </c>
      <c r="BO96" s="24">
        <v>1531</v>
      </c>
      <c r="BP96" s="24">
        <v>1712</v>
      </c>
      <c r="BQ96" s="24">
        <v>1283</v>
      </c>
      <c r="BR96" s="24">
        <v>1382</v>
      </c>
      <c r="BS96" s="24">
        <v>1606</v>
      </c>
      <c r="BT96" s="24">
        <v>1646</v>
      </c>
      <c r="BU96" s="24">
        <v>1665</v>
      </c>
      <c r="BV96" s="24">
        <v>1560</v>
      </c>
      <c r="BW96" s="24">
        <v>1268</v>
      </c>
      <c r="BX96" s="24">
        <v>1527</v>
      </c>
      <c r="BY96" s="24"/>
      <c r="BZ96" s="24"/>
    </row>
    <row r="97" spans="1:78" s="21" customFormat="1" x14ac:dyDescent="0.25">
      <c r="A97" s="126" t="s">
        <v>87</v>
      </c>
      <c r="B97" s="127"/>
      <c r="C97" s="128">
        <v>0</v>
      </c>
      <c r="D97" s="128">
        <v>0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16</v>
      </c>
      <c r="K97" s="128">
        <v>39</v>
      </c>
      <c r="L97" s="128">
        <v>29</v>
      </c>
      <c r="M97" s="128">
        <v>36</v>
      </c>
      <c r="N97" s="128">
        <v>37</v>
      </c>
      <c r="O97" s="127"/>
      <c r="P97" s="128">
        <v>74</v>
      </c>
      <c r="Q97" s="128">
        <v>65</v>
      </c>
      <c r="R97" s="128">
        <v>25</v>
      </c>
      <c r="S97" s="128">
        <v>0</v>
      </c>
      <c r="T97" s="128">
        <v>0</v>
      </c>
      <c r="U97" s="128">
        <v>0</v>
      </c>
      <c r="V97" s="128">
        <v>0</v>
      </c>
      <c r="W97" s="128">
        <v>19</v>
      </c>
      <c r="X97" s="128">
        <v>2</v>
      </c>
      <c r="Y97" s="128">
        <v>37</v>
      </c>
      <c r="Z97" s="128">
        <v>76</v>
      </c>
      <c r="AA97" s="128">
        <v>87</v>
      </c>
      <c r="AB97" s="127"/>
      <c r="AC97" s="128">
        <v>93</v>
      </c>
      <c r="AD97" s="128">
        <v>4</v>
      </c>
      <c r="AE97" s="128">
        <v>47</v>
      </c>
      <c r="AF97" s="128">
        <v>128</v>
      </c>
      <c r="AG97" s="128">
        <v>78</v>
      </c>
      <c r="AH97" s="128">
        <v>36</v>
      </c>
      <c r="AI97" s="128">
        <v>2</v>
      </c>
      <c r="AJ97" s="128"/>
      <c r="AK97" s="128">
        <v>11</v>
      </c>
      <c r="AL97" s="128"/>
      <c r="AM97" s="128">
        <v>13</v>
      </c>
      <c r="AN97" s="128">
        <v>25</v>
      </c>
      <c r="AO97" s="128">
        <v>17</v>
      </c>
      <c r="AP97" s="128">
        <v>17</v>
      </c>
      <c r="AQ97" s="128">
        <v>12</v>
      </c>
      <c r="AR97" s="128">
        <v>3</v>
      </c>
      <c r="AS97" s="121"/>
      <c r="AT97" s="24">
        <v>10</v>
      </c>
      <c r="AU97" s="24">
        <v>6</v>
      </c>
      <c r="AV97" s="24">
        <v>8</v>
      </c>
      <c r="AW97" s="24">
        <v>6</v>
      </c>
      <c r="AX97" s="24">
        <v>10</v>
      </c>
      <c r="AY97" s="24">
        <v>17</v>
      </c>
      <c r="AZ97" s="24">
        <v>18</v>
      </c>
      <c r="BA97" s="24">
        <v>6</v>
      </c>
      <c r="BB97" s="24">
        <f t="shared" si="59"/>
        <v>0</v>
      </c>
      <c r="BC97" s="24">
        <v>6</v>
      </c>
      <c r="BD97" s="24">
        <v>11</v>
      </c>
      <c r="BE97" s="121"/>
      <c r="BF97" s="24">
        <v>5</v>
      </c>
      <c r="BG97" s="24">
        <v>9</v>
      </c>
      <c r="BH97" s="120" t="s">
        <v>87</v>
      </c>
      <c r="BI97" s="121"/>
      <c r="BJ97" s="121"/>
      <c r="BK97" s="24">
        <f>BG97-BF97</f>
        <v>4</v>
      </c>
      <c r="BL97" s="121"/>
      <c r="BM97" s="24">
        <f t="shared" si="60"/>
        <v>9</v>
      </c>
      <c r="BN97" s="24">
        <v>21</v>
      </c>
      <c r="BO97" s="24">
        <v>17</v>
      </c>
      <c r="BP97" s="24">
        <v>38</v>
      </c>
      <c r="BQ97" s="24">
        <v>20</v>
      </c>
      <c r="BR97" s="24">
        <v>15</v>
      </c>
      <c r="BS97" s="24">
        <v>22</v>
      </c>
      <c r="BT97" s="24">
        <v>18</v>
      </c>
      <c r="BU97" s="24">
        <v>29</v>
      </c>
      <c r="BV97" s="24">
        <v>23</v>
      </c>
      <c r="BW97" s="24">
        <v>23</v>
      </c>
      <c r="BX97" s="24">
        <v>28</v>
      </c>
      <c r="BY97" s="24"/>
      <c r="BZ97" s="24"/>
    </row>
    <row r="98" spans="1:78" s="98" customFormat="1" x14ac:dyDescent="0.25">
      <c r="A98" s="112" t="s">
        <v>33</v>
      </c>
      <c r="B98" s="129"/>
      <c r="C98" s="130">
        <v>476</v>
      </c>
      <c r="D98" s="130">
        <v>629</v>
      </c>
      <c r="E98" s="130">
        <v>438</v>
      </c>
      <c r="F98" s="130">
        <v>234</v>
      </c>
      <c r="G98" s="130">
        <v>259</v>
      </c>
      <c r="H98" s="130">
        <v>7920</v>
      </c>
      <c r="I98" s="130">
        <v>12050</v>
      </c>
      <c r="J98" s="130">
        <v>12769</v>
      </c>
      <c r="K98" s="130">
        <v>10303</v>
      </c>
      <c r="L98" s="130">
        <v>9592</v>
      </c>
      <c r="M98" s="130">
        <v>7495</v>
      </c>
      <c r="N98" s="130">
        <v>8223</v>
      </c>
      <c r="O98" s="129"/>
      <c r="P98" s="130">
        <v>10483</v>
      </c>
      <c r="Q98" s="130">
        <v>10318</v>
      </c>
      <c r="R98" s="130">
        <v>11019</v>
      </c>
      <c r="S98" s="130">
        <v>9529</v>
      </c>
      <c r="T98" s="130">
        <v>9848</v>
      </c>
      <c r="U98" s="130">
        <v>10570</v>
      </c>
      <c r="V98" s="130">
        <v>11290</v>
      </c>
      <c r="W98" s="130">
        <v>13390</v>
      </c>
      <c r="X98" s="130">
        <v>12722</v>
      </c>
      <c r="Y98" s="130">
        <v>11339</v>
      </c>
      <c r="Z98" s="130">
        <v>11735</v>
      </c>
      <c r="AA98" s="130">
        <v>14442</v>
      </c>
      <c r="AB98" s="129"/>
      <c r="AC98" s="130">
        <v>15944</v>
      </c>
      <c r="AD98" s="130">
        <v>12154</v>
      </c>
      <c r="AE98" s="130">
        <v>17567</v>
      </c>
      <c r="AF98" s="130">
        <v>16548</v>
      </c>
      <c r="AG98" s="130">
        <v>18048</v>
      </c>
      <c r="AH98" s="130">
        <v>15987</v>
      </c>
      <c r="AI98" s="130">
        <v>5284</v>
      </c>
      <c r="AJ98" s="130">
        <v>0</v>
      </c>
      <c r="AK98" s="130">
        <v>11924</v>
      </c>
      <c r="AL98" s="130"/>
      <c r="AM98" s="130">
        <v>17208</v>
      </c>
      <c r="AN98" s="130">
        <v>16751</v>
      </c>
      <c r="AO98" s="130">
        <v>16012</v>
      </c>
      <c r="AP98" s="130">
        <v>17317</v>
      </c>
      <c r="AQ98" s="130">
        <v>17930</v>
      </c>
      <c r="AR98" s="130">
        <v>18312</v>
      </c>
      <c r="AS98" s="131"/>
      <c r="AT98" s="69">
        <f t="shared" ref="AT98:BM98" si="61">SUM(AT92:AT97)</f>
        <v>17343</v>
      </c>
      <c r="AU98" s="69">
        <f t="shared" si="61"/>
        <v>16029</v>
      </c>
      <c r="AV98" s="69">
        <f t="shared" si="61"/>
        <v>16242</v>
      </c>
      <c r="AW98" s="69">
        <f t="shared" si="61"/>
        <v>17840</v>
      </c>
      <c r="AX98" s="69">
        <f t="shared" si="61"/>
        <v>16426</v>
      </c>
      <c r="AY98" s="69">
        <f t="shared" si="61"/>
        <v>12164</v>
      </c>
      <c r="AZ98" s="69">
        <f t="shared" si="61"/>
        <v>13477</v>
      </c>
      <c r="BA98" s="69">
        <f t="shared" si="61"/>
        <v>12965</v>
      </c>
      <c r="BB98" s="69">
        <f t="shared" si="61"/>
        <v>1490</v>
      </c>
      <c r="BC98" s="69">
        <f t="shared" si="61"/>
        <v>14455</v>
      </c>
      <c r="BD98" s="69">
        <f t="shared" si="61"/>
        <v>13157</v>
      </c>
      <c r="BE98" s="131"/>
      <c r="BF98" s="69">
        <f>SUM(BF92:BF97)</f>
        <v>7972</v>
      </c>
      <c r="BG98" s="69">
        <f t="shared" si="61"/>
        <v>17416</v>
      </c>
      <c r="BH98" s="132" t="s">
        <v>33</v>
      </c>
      <c r="BI98" s="133"/>
      <c r="BJ98" s="133"/>
      <c r="BK98" s="71">
        <f>SUM(BK92:BK97)</f>
        <v>9641</v>
      </c>
      <c r="BL98" s="133"/>
      <c r="BM98" s="71">
        <f t="shared" si="61"/>
        <v>17416</v>
      </c>
      <c r="BN98" s="71">
        <f t="shared" ref="BN98:BZ98" si="62">SUM(BN92:BN97)</f>
        <v>18106</v>
      </c>
      <c r="BO98" s="71">
        <f t="shared" si="62"/>
        <v>19111</v>
      </c>
      <c r="BP98" s="71">
        <f t="shared" si="62"/>
        <v>20459</v>
      </c>
      <c r="BQ98" s="71">
        <f t="shared" si="62"/>
        <v>16746</v>
      </c>
      <c r="BR98" s="71">
        <f t="shared" si="62"/>
        <v>18073</v>
      </c>
      <c r="BS98" s="71">
        <f t="shared" si="62"/>
        <v>20764</v>
      </c>
      <c r="BT98" s="71">
        <f t="shared" si="62"/>
        <v>19817</v>
      </c>
      <c r="BU98" s="71">
        <f t="shared" si="62"/>
        <v>19677.5</v>
      </c>
      <c r="BV98" s="71">
        <f t="shared" si="62"/>
        <v>21152</v>
      </c>
      <c r="BW98" s="71">
        <f t="shared" si="62"/>
        <v>16581</v>
      </c>
      <c r="BX98" s="71">
        <f t="shared" si="62"/>
        <v>21539</v>
      </c>
      <c r="BY98" s="71">
        <f t="shared" si="62"/>
        <v>0</v>
      </c>
      <c r="BZ98" s="71">
        <f t="shared" si="62"/>
        <v>0</v>
      </c>
    </row>
    <row r="99" spans="1:78" x14ac:dyDescent="0.25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67"/>
      <c r="AK99" s="54"/>
      <c r="AL99" s="67"/>
      <c r="AM99" s="54"/>
      <c r="AN99" s="54"/>
      <c r="AO99" s="54"/>
      <c r="AP99" s="54"/>
      <c r="AQ99" s="54"/>
      <c r="AR99" s="54"/>
      <c r="AS99" s="67"/>
      <c r="AT99" s="54"/>
      <c r="AU99" s="54"/>
      <c r="AV99" s="54"/>
      <c r="AW99" s="54"/>
      <c r="AX99" s="54"/>
      <c r="AY99" s="54"/>
      <c r="AZ99" s="54"/>
      <c r="BA99" s="67"/>
      <c r="BB99" s="67"/>
      <c r="BC99" s="54"/>
      <c r="BD99" s="54"/>
      <c r="BE99" s="67"/>
      <c r="BF99" s="54"/>
      <c r="BG99" s="54"/>
      <c r="BH99" s="53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</row>
    <row r="100" spans="1:78" s="52" customFormat="1" x14ac:dyDescent="0.25">
      <c r="A100" s="99" t="s">
        <v>110</v>
      </c>
      <c r="B100" s="100"/>
      <c r="C100" s="101">
        <v>43831</v>
      </c>
      <c r="D100" s="101">
        <v>43862</v>
      </c>
      <c r="E100" s="101">
        <v>43891</v>
      </c>
      <c r="F100" s="101">
        <v>43922</v>
      </c>
      <c r="G100" s="101">
        <v>43952</v>
      </c>
      <c r="H100" s="101">
        <v>43983</v>
      </c>
      <c r="I100" s="101">
        <v>44013</v>
      </c>
      <c r="J100" s="101">
        <v>44044</v>
      </c>
      <c r="K100" s="101">
        <v>44075</v>
      </c>
      <c r="L100" s="101">
        <v>44105</v>
      </c>
      <c r="M100" s="101">
        <v>44136</v>
      </c>
      <c r="N100" s="101">
        <v>44166</v>
      </c>
      <c r="O100" s="100"/>
      <c r="P100" s="101">
        <v>44197</v>
      </c>
      <c r="Q100" s="101">
        <v>44228</v>
      </c>
      <c r="R100" s="101">
        <v>44256</v>
      </c>
      <c r="S100" s="101">
        <v>44287</v>
      </c>
      <c r="T100" s="101">
        <v>44317</v>
      </c>
      <c r="U100" s="101">
        <v>44348</v>
      </c>
      <c r="V100" s="101">
        <v>44378</v>
      </c>
      <c r="W100" s="101">
        <v>44409</v>
      </c>
      <c r="X100" s="101">
        <v>44440</v>
      </c>
      <c r="Y100" s="101">
        <v>44470</v>
      </c>
      <c r="Z100" s="101">
        <v>44501</v>
      </c>
      <c r="AA100" s="101">
        <v>44531</v>
      </c>
      <c r="AB100" s="100"/>
      <c r="AC100" s="101">
        <v>44562</v>
      </c>
      <c r="AD100" s="101">
        <v>44593</v>
      </c>
      <c r="AE100" s="101">
        <v>44621</v>
      </c>
      <c r="AF100" s="101">
        <v>44652</v>
      </c>
      <c r="AG100" s="101">
        <v>44682</v>
      </c>
      <c r="AH100" s="101">
        <v>44713</v>
      </c>
      <c r="AI100" s="101" t="s">
        <v>8</v>
      </c>
      <c r="AJ100" s="102" t="s">
        <v>111</v>
      </c>
      <c r="AK100" s="101" t="s">
        <v>10</v>
      </c>
      <c r="AL100" s="102" t="s">
        <v>111</v>
      </c>
      <c r="AM100" s="101">
        <v>44743</v>
      </c>
      <c r="AN100" s="101">
        <v>44774</v>
      </c>
      <c r="AO100" s="101">
        <v>44805</v>
      </c>
      <c r="AP100" s="101">
        <v>44835</v>
      </c>
      <c r="AQ100" s="101">
        <v>44866</v>
      </c>
      <c r="AR100" s="101">
        <v>44896</v>
      </c>
      <c r="AS100" s="103"/>
      <c r="AT100" s="34" t="e">
        <f t="shared" ref="AT100:BD100" ca="1" si="63">AT$5</f>
        <v>#NAME?</v>
      </c>
      <c r="AU100" s="34" t="e">
        <f t="shared" ca="1" si="63"/>
        <v>#NAME?</v>
      </c>
      <c r="AV100" s="34" t="e">
        <f t="shared" ca="1" si="63"/>
        <v>#NAME?</v>
      </c>
      <c r="AW100" s="34" t="e">
        <f t="shared" ca="1" si="63"/>
        <v>#NAME?</v>
      </c>
      <c r="AX100" s="34" t="e">
        <f t="shared" ca="1" si="63"/>
        <v>#NAME?</v>
      </c>
      <c r="AY100" s="34" t="e">
        <f t="shared" ca="1" si="63"/>
        <v>#NAME?</v>
      </c>
      <c r="AZ100" s="34" t="e">
        <f t="shared" ca="1" si="63"/>
        <v>#NAME?</v>
      </c>
      <c r="BA100" s="35" t="str">
        <f t="shared" si="63"/>
        <v>1 - 24 de Ago-23</v>
      </c>
      <c r="BB100" s="35" t="str">
        <f t="shared" si="63"/>
        <v>24 - 31 de Ago-23</v>
      </c>
      <c r="BC100" s="34" t="e">
        <f t="shared" ca="1" si="63"/>
        <v>#NAME?</v>
      </c>
      <c r="BD100" s="34" t="e">
        <f t="shared" ca="1" si="63"/>
        <v>#NAME?</v>
      </c>
      <c r="BE100" s="103"/>
      <c r="BF100" s="34" t="str">
        <f>BF$5</f>
        <v>01 - 15-Out-2023</v>
      </c>
      <c r="BG100" s="34" t="e">
        <f ca="1">BG$5</f>
        <v>#NAME?</v>
      </c>
      <c r="BH100" s="104" t="s">
        <v>112</v>
      </c>
      <c r="BI100" s="105"/>
      <c r="BJ100" s="105"/>
      <c r="BK100" s="10" t="str">
        <f t="shared" ref="BK100:BZ100" si="64">BK$5</f>
        <v>16 - 31-Out-2023</v>
      </c>
      <c r="BL100" s="105"/>
      <c r="BM100" s="10">
        <f t="shared" si="64"/>
        <v>45200</v>
      </c>
      <c r="BN100" s="38" t="e">
        <f t="shared" ca="1" si="64"/>
        <v>#NAME?</v>
      </c>
      <c r="BO100" s="38" t="e">
        <f t="shared" ca="1" si="64"/>
        <v>#NAME?</v>
      </c>
      <c r="BP100" s="38" t="e">
        <f t="shared" ca="1" si="64"/>
        <v>#NAME?</v>
      </c>
      <c r="BQ100" s="38" t="e">
        <f t="shared" ca="1" si="64"/>
        <v>#NAME?</v>
      </c>
      <c r="BR100" s="38" t="e">
        <f t="shared" ca="1" si="64"/>
        <v>#NAME?</v>
      </c>
      <c r="BS100" s="38" t="e">
        <f t="shared" ca="1" si="64"/>
        <v>#NAME?</v>
      </c>
      <c r="BT100" s="38" t="e">
        <f t="shared" ca="1" si="64"/>
        <v>#NAME?</v>
      </c>
      <c r="BU100" s="38" t="e">
        <f t="shared" ca="1" si="64"/>
        <v>#NAME?</v>
      </c>
      <c r="BV100" s="38" t="e">
        <f t="shared" ca="1" si="64"/>
        <v>#NAME?</v>
      </c>
      <c r="BW100" s="38" t="e">
        <f t="shared" ca="1" si="64"/>
        <v>#NAME?</v>
      </c>
      <c r="BX100" s="38" t="e">
        <f t="shared" ca="1" si="64"/>
        <v>#NAME?</v>
      </c>
      <c r="BY100" s="38" t="e">
        <f t="shared" ca="1" si="64"/>
        <v>#NAME?</v>
      </c>
      <c r="BZ100" s="38" t="e">
        <f t="shared" ca="1" si="64"/>
        <v>#NAME?</v>
      </c>
    </row>
    <row r="101" spans="1:78" s="21" customFormat="1" x14ac:dyDescent="0.25">
      <c r="A101" s="126" t="s">
        <v>113</v>
      </c>
      <c r="B101" s="127"/>
      <c r="C101" s="128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>
        <v>3419</v>
      </c>
      <c r="AD101" s="127">
        <v>4031</v>
      </c>
      <c r="AE101" s="127">
        <v>5376</v>
      </c>
      <c r="AF101" s="127">
        <v>5380</v>
      </c>
      <c r="AG101" s="127">
        <v>5477</v>
      </c>
      <c r="AH101" s="127">
        <v>5591</v>
      </c>
      <c r="AI101" s="127">
        <v>1736</v>
      </c>
      <c r="AJ101" s="443">
        <v>3500</v>
      </c>
      <c r="AK101" s="127">
        <v>3068</v>
      </c>
      <c r="AL101" s="443">
        <v>3500</v>
      </c>
      <c r="AM101" s="127">
        <v>4804</v>
      </c>
      <c r="AN101" s="127">
        <v>5021</v>
      </c>
      <c r="AO101" s="127">
        <v>5191</v>
      </c>
      <c r="AP101" s="127">
        <v>5519</v>
      </c>
      <c r="AQ101" s="127">
        <v>5758</v>
      </c>
      <c r="AR101" s="127">
        <v>6182</v>
      </c>
      <c r="AS101" s="134"/>
      <c r="AT101" s="85">
        <v>6399</v>
      </c>
      <c r="AU101" s="85">
        <v>6719</v>
      </c>
      <c r="AV101" s="85">
        <v>7854</v>
      </c>
      <c r="AW101" s="85">
        <v>7477</v>
      </c>
      <c r="AX101" s="85">
        <v>6427</v>
      </c>
      <c r="AY101" s="85">
        <v>5340</v>
      </c>
      <c r="AZ101" s="85">
        <v>5358</v>
      </c>
      <c r="BA101" s="135">
        <v>3981</v>
      </c>
      <c r="BB101" s="135">
        <f>BC101-BA101</f>
        <v>1277</v>
      </c>
      <c r="BC101" s="85">
        <v>5258</v>
      </c>
      <c r="BD101" s="85">
        <v>5605</v>
      </c>
      <c r="BE101" s="85"/>
      <c r="BF101" s="85">
        <v>2819</v>
      </c>
      <c r="BG101" s="85">
        <v>6080</v>
      </c>
      <c r="BH101" s="126" t="s">
        <v>113</v>
      </c>
      <c r="BI101" s="136"/>
      <c r="BJ101" s="136"/>
      <c r="BK101" s="85">
        <f>BG101-BF101</f>
        <v>3261</v>
      </c>
      <c r="BL101" s="136"/>
      <c r="BM101" s="85">
        <f>BG101</f>
        <v>6080</v>
      </c>
      <c r="BN101" s="85">
        <f>BN110-BN102</f>
        <v>5656</v>
      </c>
      <c r="BO101" s="85">
        <v>5423</v>
      </c>
      <c r="BP101" s="85">
        <v>5883</v>
      </c>
      <c r="BQ101" s="85">
        <v>5857</v>
      </c>
      <c r="BR101" s="85">
        <v>6737</v>
      </c>
      <c r="BS101" s="85">
        <v>7428</v>
      </c>
      <c r="BT101" s="85">
        <v>6526</v>
      </c>
      <c r="BU101" s="85">
        <v>5618</v>
      </c>
      <c r="BV101" s="85">
        <v>5537</v>
      </c>
      <c r="BW101" s="85">
        <v>5730</v>
      </c>
      <c r="BX101" s="85">
        <v>6535</v>
      </c>
      <c r="BY101" s="85"/>
      <c r="BZ101" s="85"/>
    </row>
    <row r="102" spans="1:78" s="21" customFormat="1" x14ac:dyDescent="0.25">
      <c r="A102" s="126" t="s">
        <v>114</v>
      </c>
      <c r="B102" s="127"/>
      <c r="C102" s="128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>
        <v>0</v>
      </c>
      <c r="AD102" s="127">
        <v>288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444"/>
      <c r="AK102" s="127">
        <v>0</v>
      </c>
      <c r="AL102" s="444"/>
      <c r="AM102" s="127">
        <v>0</v>
      </c>
      <c r="AN102" s="127">
        <v>0</v>
      </c>
      <c r="AO102" s="127">
        <v>0</v>
      </c>
      <c r="AP102" s="127">
        <v>0</v>
      </c>
      <c r="AQ102" s="127">
        <v>0</v>
      </c>
      <c r="AR102" s="127">
        <v>0</v>
      </c>
      <c r="AS102" s="134"/>
      <c r="AT102" s="85">
        <v>0</v>
      </c>
      <c r="AU102" s="85">
        <v>0</v>
      </c>
      <c r="AV102" s="85">
        <v>0</v>
      </c>
      <c r="AW102" s="85">
        <v>0</v>
      </c>
      <c r="AX102" s="85">
        <v>0</v>
      </c>
      <c r="AY102" s="85">
        <v>0</v>
      </c>
      <c r="AZ102" s="85">
        <v>0</v>
      </c>
      <c r="BA102" s="135">
        <v>0</v>
      </c>
      <c r="BB102" s="135">
        <v>0</v>
      </c>
      <c r="BC102" s="85">
        <v>0</v>
      </c>
      <c r="BD102" s="85">
        <v>0</v>
      </c>
      <c r="BE102" s="85"/>
      <c r="BF102" s="85">
        <v>0</v>
      </c>
      <c r="BG102" s="85">
        <v>0</v>
      </c>
      <c r="BH102" s="126" t="s">
        <v>114</v>
      </c>
      <c r="BI102" s="136"/>
      <c r="BJ102" s="136"/>
      <c r="BK102" s="85">
        <v>0</v>
      </c>
      <c r="BL102" s="136"/>
      <c r="BM102" s="85">
        <f>BG102</f>
        <v>0</v>
      </c>
      <c r="BN102" s="85">
        <v>66</v>
      </c>
      <c r="BO102" s="85">
        <v>450</v>
      </c>
      <c r="BP102" s="85">
        <v>443</v>
      </c>
      <c r="BQ102" s="85">
        <v>544</v>
      </c>
      <c r="BR102" s="85">
        <v>550</v>
      </c>
      <c r="BS102" s="85">
        <v>624</v>
      </c>
      <c r="BT102" s="85">
        <v>651</v>
      </c>
      <c r="BU102" s="85">
        <v>609</v>
      </c>
      <c r="BV102" s="85">
        <v>605</v>
      </c>
      <c r="BW102" s="85">
        <v>468</v>
      </c>
      <c r="BX102" s="85">
        <v>464</v>
      </c>
      <c r="BY102" s="85"/>
      <c r="BZ102" s="85"/>
    </row>
    <row r="103" spans="1:78" s="98" customFormat="1" x14ac:dyDescent="0.25">
      <c r="A103" s="112" t="s">
        <v>33</v>
      </c>
      <c r="B103" s="130">
        <v>0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30">
        <v>0</v>
      </c>
      <c r="N103" s="130">
        <v>0</v>
      </c>
      <c r="O103" s="130">
        <v>0</v>
      </c>
      <c r="P103" s="130">
        <v>0</v>
      </c>
      <c r="Q103" s="130">
        <v>0</v>
      </c>
      <c r="R103" s="130">
        <v>0</v>
      </c>
      <c r="S103" s="130">
        <v>0</v>
      </c>
      <c r="T103" s="130">
        <v>0</v>
      </c>
      <c r="U103" s="130">
        <v>0</v>
      </c>
      <c r="V103" s="130">
        <v>0</v>
      </c>
      <c r="W103" s="130">
        <v>0</v>
      </c>
      <c r="X103" s="130">
        <v>0</v>
      </c>
      <c r="Y103" s="130">
        <v>0</v>
      </c>
      <c r="Z103" s="130">
        <v>0</v>
      </c>
      <c r="AA103" s="130">
        <v>0</v>
      </c>
      <c r="AB103" s="130">
        <v>0</v>
      </c>
      <c r="AC103" s="130">
        <v>3419</v>
      </c>
      <c r="AD103" s="130">
        <v>4319</v>
      </c>
      <c r="AE103" s="130">
        <v>5376</v>
      </c>
      <c r="AF103" s="130">
        <v>5380</v>
      </c>
      <c r="AG103" s="130">
        <v>5477</v>
      </c>
      <c r="AH103" s="130">
        <v>5591</v>
      </c>
      <c r="AI103" s="130">
        <v>1736</v>
      </c>
      <c r="AJ103" s="130">
        <v>3500</v>
      </c>
      <c r="AK103" s="130">
        <v>3068</v>
      </c>
      <c r="AL103" s="130">
        <v>3500</v>
      </c>
      <c r="AM103" s="130">
        <v>4804</v>
      </c>
      <c r="AN103" s="130">
        <v>5021</v>
      </c>
      <c r="AO103" s="130">
        <v>5191</v>
      </c>
      <c r="AP103" s="130">
        <v>5519</v>
      </c>
      <c r="AQ103" s="130">
        <v>5758</v>
      </c>
      <c r="AR103" s="130">
        <v>6182</v>
      </c>
      <c r="AS103" s="131"/>
      <c r="AT103" s="69">
        <f t="shared" ref="AT103:BM103" si="65">SUM(AT101:AT102)</f>
        <v>6399</v>
      </c>
      <c r="AU103" s="69">
        <f t="shared" si="65"/>
        <v>6719</v>
      </c>
      <c r="AV103" s="69">
        <f t="shared" si="65"/>
        <v>7854</v>
      </c>
      <c r="AW103" s="69">
        <f t="shared" si="65"/>
        <v>7477</v>
      </c>
      <c r="AX103" s="69">
        <f t="shared" si="65"/>
        <v>6427</v>
      </c>
      <c r="AY103" s="69">
        <f t="shared" si="65"/>
        <v>5340</v>
      </c>
      <c r="AZ103" s="69">
        <f t="shared" si="65"/>
        <v>5358</v>
      </c>
      <c r="BA103" s="69">
        <f t="shared" si="65"/>
        <v>3981</v>
      </c>
      <c r="BB103" s="69">
        <f t="shared" si="65"/>
        <v>1277</v>
      </c>
      <c r="BC103" s="69">
        <f t="shared" si="65"/>
        <v>5258</v>
      </c>
      <c r="BD103" s="69">
        <f t="shared" si="65"/>
        <v>5605</v>
      </c>
      <c r="BE103" s="69"/>
      <c r="BF103" s="69">
        <f>SUM(BF101:BF102)</f>
        <v>2819</v>
      </c>
      <c r="BG103" s="69">
        <f t="shared" si="65"/>
        <v>6080</v>
      </c>
      <c r="BH103" s="132" t="s">
        <v>33</v>
      </c>
      <c r="BI103" s="133"/>
      <c r="BJ103" s="133"/>
      <c r="BK103" s="71">
        <f>SUM(BK101:BK102)</f>
        <v>3261</v>
      </c>
      <c r="BL103" s="133"/>
      <c r="BM103" s="71">
        <f t="shared" si="65"/>
        <v>6080</v>
      </c>
      <c r="BN103" s="71">
        <f t="shared" ref="BN103:BZ103" si="66">SUM(BN101:BN102)</f>
        <v>5722</v>
      </c>
      <c r="BO103" s="71">
        <f t="shared" si="66"/>
        <v>5873</v>
      </c>
      <c r="BP103" s="71">
        <f t="shared" si="66"/>
        <v>6326</v>
      </c>
      <c r="BQ103" s="71">
        <f t="shared" si="66"/>
        <v>6401</v>
      </c>
      <c r="BR103" s="71">
        <f t="shared" si="66"/>
        <v>7287</v>
      </c>
      <c r="BS103" s="71">
        <f t="shared" si="66"/>
        <v>8052</v>
      </c>
      <c r="BT103" s="71">
        <f t="shared" si="66"/>
        <v>7177</v>
      </c>
      <c r="BU103" s="71">
        <f t="shared" si="66"/>
        <v>6227</v>
      </c>
      <c r="BV103" s="71">
        <f t="shared" si="66"/>
        <v>6142</v>
      </c>
      <c r="BW103" s="71">
        <f t="shared" si="66"/>
        <v>6198</v>
      </c>
      <c r="BX103" s="71">
        <f t="shared" si="66"/>
        <v>6999</v>
      </c>
      <c r="BY103" s="71">
        <f t="shared" si="66"/>
        <v>0</v>
      </c>
      <c r="BZ103" s="71">
        <f t="shared" si="66"/>
        <v>0</v>
      </c>
    </row>
    <row r="104" spans="1:78" x14ac:dyDescent="0.25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67"/>
      <c r="AK104" s="54"/>
      <c r="AL104" s="67"/>
      <c r="AM104" s="54"/>
      <c r="AN104" s="54"/>
      <c r="AO104" s="54"/>
      <c r="AP104" s="54"/>
      <c r="AQ104" s="54"/>
      <c r="AR104" s="54"/>
      <c r="AS104" s="67"/>
      <c r="AT104" s="54"/>
      <c r="AU104" s="54"/>
      <c r="AV104" s="54"/>
      <c r="AW104" s="54"/>
      <c r="AX104" s="54"/>
      <c r="AY104" s="54"/>
      <c r="AZ104" s="54"/>
      <c r="BA104" s="67"/>
      <c r="BB104" s="67"/>
      <c r="BC104" s="54"/>
      <c r="BD104" s="54"/>
      <c r="BE104" s="54"/>
      <c r="BF104" s="54"/>
      <c r="BG104" s="54"/>
      <c r="BH104" s="53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</row>
    <row r="105" spans="1:78" s="52" customFormat="1" x14ac:dyDescent="0.25">
      <c r="A105" s="99" t="s">
        <v>115</v>
      </c>
      <c r="B105" s="100"/>
      <c r="C105" s="101">
        <v>43831</v>
      </c>
      <c r="D105" s="101">
        <v>43862</v>
      </c>
      <c r="E105" s="101">
        <v>43891</v>
      </c>
      <c r="F105" s="101">
        <v>43922</v>
      </c>
      <c r="G105" s="101">
        <v>43952</v>
      </c>
      <c r="H105" s="101">
        <v>43983</v>
      </c>
      <c r="I105" s="101">
        <v>44013</v>
      </c>
      <c r="J105" s="101">
        <v>44044</v>
      </c>
      <c r="K105" s="101">
        <v>44075</v>
      </c>
      <c r="L105" s="101">
        <v>44105</v>
      </c>
      <c r="M105" s="101">
        <v>44136</v>
      </c>
      <c r="N105" s="101">
        <v>44166</v>
      </c>
      <c r="O105" s="100"/>
      <c r="P105" s="101">
        <v>44197</v>
      </c>
      <c r="Q105" s="101">
        <v>44228</v>
      </c>
      <c r="R105" s="101">
        <v>44256</v>
      </c>
      <c r="S105" s="101">
        <v>44287</v>
      </c>
      <c r="T105" s="101">
        <v>44317</v>
      </c>
      <c r="U105" s="101">
        <v>44348</v>
      </c>
      <c r="V105" s="101">
        <v>44378</v>
      </c>
      <c r="W105" s="101">
        <v>44409</v>
      </c>
      <c r="X105" s="101">
        <v>44440</v>
      </c>
      <c r="Y105" s="101">
        <v>44470</v>
      </c>
      <c r="Z105" s="101">
        <v>44501</v>
      </c>
      <c r="AA105" s="101">
        <v>44531</v>
      </c>
      <c r="AB105" s="100"/>
      <c r="AC105" s="101">
        <v>44562</v>
      </c>
      <c r="AD105" s="101">
        <v>44593</v>
      </c>
      <c r="AE105" s="101">
        <v>44621</v>
      </c>
      <c r="AF105" s="101">
        <v>44652</v>
      </c>
      <c r="AG105" s="101">
        <v>44682</v>
      </c>
      <c r="AH105" s="101">
        <v>44713</v>
      </c>
      <c r="AI105" s="101" t="s">
        <v>8</v>
      </c>
      <c r="AJ105" s="102" t="s">
        <v>7</v>
      </c>
      <c r="AK105" s="101" t="s">
        <v>10</v>
      </c>
      <c r="AL105" s="102"/>
      <c r="AM105" s="101">
        <v>44743</v>
      </c>
      <c r="AN105" s="101">
        <v>44774</v>
      </c>
      <c r="AO105" s="101">
        <v>44805</v>
      </c>
      <c r="AP105" s="101">
        <v>44835</v>
      </c>
      <c r="AQ105" s="101">
        <v>44866</v>
      </c>
      <c r="AR105" s="101">
        <v>44896</v>
      </c>
      <c r="AS105" s="103"/>
      <c r="AT105" s="34" t="e">
        <f t="shared" ref="AT105:BD105" ca="1" si="67">AT$5</f>
        <v>#NAME?</v>
      </c>
      <c r="AU105" s="34" t="e">
        <f t="shared" ca="1" si="67"/>
        <v>#NAME?</v>
      </c>
      <c r="AV105" s="34" t="e">
        <f t="shared" ca="1" si="67"/>
        <v>#NAME?</v>
      </c>
      <c r="AW105" s="34" t="e">
        <f t="shared" ca="1" si="67"/>
        <v>#NAME?</v>
      </c>
      <c r="AX105" s="34" t="e">
        <f t="shared" ca="1" si="67"/>
        <v>#NAME?</v>
      </c>
      <c r="AY105" s="34" t="e">
        <f t="shared" ca="1" si="67"/>
        <v>#NAME?</v>
      </c>
      <c r="AZ105" s="34" t="e">
        <f t="shared" ca="1" si="67"/>
        <v>#NAME?</v>
      </c>
      <c r="BA105" s="35" t="str">
        <f t="shared" si="67"/>
        <v>1 - 24 de Ago-23</v>
      </c>
      <c r="BB105" s="35" t="str">
        <f t="shared" si="67"/>
        <v>24 - 31 de Ago-23</v>
      </c>
      <c r="BC105" s="34" t="e">
        <f t="shared" ca="1" si="67"/>
        <v>#NAME?</v>
      </c>
      <c r="BD105" s="34" t="e">
        <f t="shared" ca="1" si="67"/>
        <v>#NAME?</v>
      </c>
      <c r="BE105" s="34"/>
      <c r="BF105" s="34" t="str">
        <f>BF$5</f>
        <v>01 - 15-Out-2023</v>
      </c>
      <c r="BG105" s="34" t="e">
        <f ca="1">BG$5</f>
        <v>#NAME?</v>
      </c>
      <c r="BH105" s="104" t="s">
        <v>116</v>
      </c>
      <c r="BI105" s="105"/>
      <c r="BJ105" s="105"/>
      <c r="BK105" s="10" t="str">
        <f t="shared" ref="BK105:BZ105" si="68">BK$5</f>
        <v>16 - 31-Out-2023</v>
      </c>
      <c r="BL105" s="105"/>
      <c r="BM105" s="10">
        <f t="shared" si="68"/>
        <v>45200</v>
      </c>
      <c r="BN105" s="38" t="e">
        <f t="shared" ca="1" si="68"/>
        <v>#NAME?</v>
      </c>
      <c r="BO105" s="38" t="e">
        <f t="shared" ca="1" si="68"/>
        <v>#NAME?</v>
      </c>
      <c r="BP105" s="38" t="e">
        <f t="shared" ca="1" si="68"/>
        <v>#NAME?</v>
      </c>
      <c r="BQ105" s="38" t="e">
        <f t="shared" ca="1" si="68"/>
        <v>#NAME?</v>
      </c>
      <c r="BR105" s="38" t="e">
        <f t="shared" ca="1" si="68"/>
        <v>#NAME?</v>
      </c>
      <c r="BS105" s="38" t="e">
        <f t="shared" ca="1" si="68"/>
        <v>#NAME?</v>
      </c>
      <c r="BT105" s="38" t="e">
        <f t="shared" ca="1" si="68"/>
        <v>#NAME?</v>
      </c>
      <c r="BU105" s="38" t="e">
        <f t="shared" ca="1" si="68"/>
        <v>#NAME?</v>
      </c>
      <c r="BV105" s="38" t="e">
        <f t="shared" ca="1" si="68"/>
        <v>#NAME?</v>
      </c>
      <c r="BW105" s="38" t="e">
        <f t="shared" ca="1" si="68"/>
        <v>#NAME?</v>
      </c>
      <c r="BX105" s="38" t="e">
        <f t="shared" ca="1" si="68"/>
        <v>#NAME?</v>
      </c>
      <c r="BY105" s="38" t="e">
        <f t="shared" ca="1" si="68"/>
        <v>#NAME?</v>
      </c>
      <c r="BZ105" s="38" t="e">
        <f t="shared" ca="1" si="68"/>
        <v>#NAME?</v>
      </c>
    </row>
    <row r="106" spans="1:78" s="21" customFormat="1" x14ac:dyDescent="0.25">
      <c r="A106" s="126" t="s">
        <v>117</v>
      </c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>
        <v>0</v>
      </c>
      <c r="AJ106" s="137"/>
      <c r="AK106" s="127">
        <v>0</v>
      </c>
      <c r="AL106" s="137"/>
      <c r="AM106" s="127">
        <v>0</v>
      </c>
      <c r="AN106" s="127">
        <v>0</v>
      </c>
      <c r="AO106" s="127">
        <v>0</v>
      </c>
      <c r="AP106" s="127">
        <v>0</v>
      </c>
      <c r="AQ106" s="127">
        <v>0</v>
      </c>
      <c r="AR106" s="127">
        <v>0</v>
      </c>
      <c r="AS106" s="138"/>
      <c r="AT106" s="85">
        <v>0</v>
      </c>
      <c r="AU106" s="85">
        <v>0</v>
      </c>
      <c r="AV106" s="85">
        <v>0</v>
      </c>
      <c r="AW106" s="85">
        <v>0</v>
      </c>
      <c r="AX106" s="85">
        <v>0</v>
      </c>
      <c r="AY106" s="85">
        <v>0</v>
      </c>
      <c r="AZ106" s="85">
        <v>0</v>
      </c>
      <c r="BA106" s="135">
        <v>0</v>
      </c>
      <c r="BB106" s="135">
        <v>0</v>
      </c>
      <c r="BC106" s="85">
        <v>0</v>
      </c>
      <c r="BD106" s="85">
        <v>0</v>
      </c>
      <c r="BE106" s="85"/>
      <c r="BF106" s="85">
        <v>0</v>
      </c>
      <c r="BG106" s="85">
        <v>0</v>
      </c>
      <c r="BH106" s="126" t="s">
        <v>117</v>
      </c>
      <c r="BI106" s="136"/>
      <c r="BJ106" s="136"/>
      <c r="BK106" s="85">
        <v>0</v>
      </c>
      <c r="BL106" s="136"/>
      <c r="BM106" s="85">
        <f>BG106</f>
        <v>0</v>
      </c>
      <c r="BN106" s="85">
        <v>306</v>
      </c>
      <c r="BO106" s="85">
        <v>429</v>
      </c>
      <c r="BP106" s="85">
        <v>419</v>
      </c>
      <c r="BQ106" s="85">
        <v>280</v>
      </c>
      <c r="BR106" s="85">
        <v>333</v>
      </c>
      <c r="BS106" s="85">
        <v>433</v>
      </c>
      <c r="BT106" s="85">
        <v>379</v>
      </c>
      <c r="BU106" s="85">
        <v>380</v>
      </c>
      <c r="BV106" s="85">
        <v>459</v>
      </c>
      <c r="BW106" s="85">
        <v>377</v>
      </c>
      <c r="BX106" s="85">
        <v>358</v>
      </c>
      <c r="BY106" s="85"/>
      <c r="BZ106" s="85"/>
    </row>
    <row r="107" spans="1:78" s="21" customFormat="1" x14ac:dyDescent="0.25">
      <c r="A107" s="126" t="s">
        <v>28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>
        <v>1736</v>
      </c>
      <c r="AJ107" s="137"/>
      <c r="AK107" s="127">
        <v>3068</v>
      </c>
      <c r="AL107" s="137"/>
      <c r="AM107" s="127">
        <v>4804</v>
      </c>
      <c r="AN107" s="127">
        <v>5021</v>
      </c>
      <c r="AO107" s="127">
        <v>5191</v>
      </c>
      <c r="AP107" s="127">
        <v>5519</v>
      </c>
      <c r="AQ107" s="127">
        <v>5758</v>
      </c>
      <c r="AR107" s="127">
        <v>6182</v>
      </c>
      <c r="AS107" s="138"/>
      <c r="AT107" s="85">
        <v>6399</v>
      </c>
      <c r="AU107" s="85">
        <v>6719</v>
      </c>
      <c r="AV107" s="85">
        <v>7854</v>
      </c>
      <c r="AW107" s="85">
        <v>7477</v>
      </c>
      <c r="AX107" s="85">
        <v>6427</v>
      </c>
      <c r="AY107" s="85">
        <v>5340</v>
      </c>
      <c r="AZ107" s="85">
        <v>5358</v>
      </c>
      <c r="BA107" s="135">
        <v>3981</v>
      </c>
      <c r="BB107" s="135">
        <f>BC107-BA107</f>
        <v>1277</v>
      </c>
      <c r="BC107" s="85">
        <v>5258</v>
      </c>
      <c r="BD107" s="85">
        <v>5605</v>
      </c>
      <c r="BE107" s="85"/>
      <c r="BF107" s="85">
        <v>2819</v>
      </c>
      <c r="BG107" s="85">
        <v>6080</v>
      </c>
      <c r="BH107" s="126" t="s">
        <v>118</v>
      </c>
      <c r="BI107" s="136"/>
      <c r="BJ107" s="136"/>
      <c r="BK107" s="85">
        <v>3261</v>
      </c>
      <c r="BL107" s="136"/>
      <c r="BM107" s="85">
        <f>BG107</f>
        <v>6080</v>
      </c>
      <c r="BN107" s="85">
        <f>BN81-BN106-BN108-BN109</f>
        <v>5297</v>
      </c>
      <c r="BO107" s="85">
        <v>5059</v>
      </c>
      <c r="BP107" s="85">
        <f>BP103-(BP106+BP108+BP109)</f>
        <v>5533</v>
      </c>
      <c r="BQ107" s="85">
        <v>5818</v>
      </c>
      <c r="BR107" s="85">
        <v>6588</v>
      </c>
      <c r="BS107" s="85">
        <v>7219</v>
      </c>
      <c r="BT107" s="85">
        <v>6424</v>
      </c>
      <c r="BU107" s="85">
        <v>5398</v>
      </c>
      <c r="BV107" s="85">
        <v>5265</v>
      </c>
      <c r="BW107" s="85">
        <f>BW103-(BW106+BW108+BW109)</f>
        <v>5349</v>
      </c>
      <c r="BX107" s="85">
        <f>BX103-(BX106+BX108+BX109)</f>
        <v>6135</v>
      </c>
      <c r="BY107" s="85"/>
      <c r="BZ107" s="85"/>
    </row>
    <row r="108" spans="1:78" s="21" customFormat="1" ht="15" customHeight="1" x14ac:dyDescent="0.25">
      <c r="A108" s="126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37"/>
      <c r="AK108" s="127"/>
      <c r="AL108" s="137"/>
      <c r="AM108" s="127"/>
      <c r="AN108" s="127"/>
      <c r="AO108" s="127"/>
      <c r="AP108" s="127"/>
      <c r="AQ108" s="127"/>
      <c r="AR108" s="127"/>
      <c r="AS108" s="138"/>
      <c r="AT108" s="85"/>
      <c r="AU108" s="85"/>
      <c r="AV108" s="85"/>
      <c r="AW108" s="85"/>
      <c r="AX108" s="85"/>
      <c r="AY108" s="85"/>
      <c r="AZ108" s="85"/>
      <c r="BA108" s="135"/>
      <c r="BB108" s="135"/>
      <c r="BC108" s="85"/>
      <c r="BD108" s="85"/>
      <c r="BE108" s="85"/>
      <c r="BF108" s="85"/>
      <c r="BG108" s="85"/>
      <c r="BH108" s="126" t="s">
        <v>119</v>
      </c>
      <c r="BI108" s="136"/>
      <c r="BJ108" s="136"/>
      <c r="BK108" s="85"/>
      <c r="BL108" s="136"/>
      <c r="BM108" s="85"/>
      <c r="BN108" s="85">
        <v>113</v>
      </c>
      <c r="BO108" s="85">
        <v>353</v>
      </c>
      <c r="BP108" s="85">
        <v>349</v>
      </c>
      <c r="BQ108" s="85">
        <v>268</v>
      </c>
      <c r="BR108" s="85">
        <v>332</v>
      </c>
      <c r="BS108" s="85">
        <v>350</v>
      </c>
      <c r="BT108" s="85">
        <v>342</v>
      </c>
      <c r="BU108" s="85">
        <v>406</v>
      </c>
      <c r="BV108" s="85">
        <v>381</v>
      </c>
      <c r="BW108" s="85">
        <v>418</v>
      </c>
      <c r="BX108" s="85">
        <v>435</v>
      </c>
      <c r="BY108" s="85"/>
      <c r="BZ108" s="85"/>
    </row>
    <row r="109" spans="1:78" s="21" customFormat="1" ht="15" customHeight="1" x14ac:dyDescent="0.25">
      <c r="A109" s="126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37"/>
      <c r="AK109" s="127"/>
      <c r="AL109" s="137"/>
      <c r="AM109" s="127"/>
      <c r="AN109" s="127"/>
      <c r="AO109" s="127"/>
      <c r="AP109" s="127"/>
      <c r="AQ109" s="127"/>
      <c r="AR109" s="127"/>
      <c r="AS109" s="138"/>
      <c r="AT109" s="85"/>
      <c r="AU109" s="85"/>
      <c r="AV109" s="85"/>
      <c r="AW109" s="85"/>
      <c r="AX109" s="85"/>
      <c r="AY109" s="85"/>
      <c r="AZ109" s="85"/>
      <c r="BA109" s="135"/>
      <c r="BB109" s="135"/>
      <c r="BC109" s="85"/>
      <c r="BD109" s="85"/>
      <c r="BE109" s="85"/>
      <c r="BF109" s="85"/>
      <c r="BG109" s="85"/>
      <c r="BH109" s="126" t="s">
        <v>120</v>
      </c>
      <c r="BI109" s="136"/>
      <c r="BJ109" s="136"/>
      <c r="BK109" s="85"/>
      <c r="BL109" s="136"/>
      <c r="BM109" s="85"/>
      <c r="BN109" s="85">
        <v>6</v>
      </c>
      <c r="BO109" s="85">
        <v>32</v>
      </c>
      <c r="BP109" s="85">
        <v>25</v>
      </c>
      <c r="BQ109" s="85">
        <v>35</v>
      </c>
      <c r="BR109" s="85">
        <v>34</v>
      </c>
      <c r="BS109" s="85">
        <v>50</v>
      </c>
      <c r="BT109" s="85">
        <v>32</v>
      </c>
      <c r="BU109" s="85">
        <v>43</v>
      </c>
      <c r="BV109" s="85">
        <v>37</v>
      </c>
      <c r="BW109" s="85">
        <v>54</v>
      </c>
      <c r="BX109" s="85">
        <v>71</v>
      </c>
      <c r="BY109" s="85"/>
      <c r="BZ109" s="85"/>
    </row>
    <row r="110" spans="1:78" s="98" customFormat="1" x14ac:dyDescent="0.25">
      <c r="A110" s="112" t="s">
        <v>33</v>
      </c>
      <c r="B110" s="130">
        <v>0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130">
        <v>0</v>
      </c>
      <c r="P110" s="130">
        <v>0</v>
      </c>
      <c r="Q110" s="130">
        <v>0</v>
      </c>
      <c r="R110" s="130">
        <v>0</v>
      </c>
      <c r="S110" s="130">
        <v>0</v>
      </c>
      <c r="T110" s="130">
        <v>0</v>
      </c>
      <c r="U110" s="130">
        <v>0</v>
      </c>
      <c r="V110" s="130">
        <v>0</v>
      </c>
      <c r="W110" s="130">
        <v>0</v>
      </c>
      <c r="X110" s="130">
        <v>0</v>
      </c>
      <c r="Y110" s="130">
        <v>0</v>
      </c>
      <c r="Z110" s="130">
        <v>0</v>
      </c>
      <c r="AA110" s="130">
        <v>0</v>
      </c>
      <c r="AB110" s="130">
        <v>0</v>
      </c>
      <c r="AC110" s="130">
        <v>0</v>
      </c>
      <c r="AD110" s="130">
        <v>0</v>
      </c>
      <c r="AE110" s="130">
        <v>0</v>
      </c>
      <c r="AF110" s="130">
        <v>0</v>
      </c>
      <c r="AG110" s="130">
        <v>0</v>
      </c>
      <c r="AH110" s="130">
        <v>0</v>
      </c>
      <c r="AI110" s="130">
        <v>1736</v>
      </c>
      <c r="AJ110" s="130">
        <v>0</v>
      </c>
      <c r="AK110" s="130">
        <v>3068</v>
      </c>
      <c r="AL110" s="130"/>
      <c r="AM110" s="130">
        <v>4804</v>
      </c>
      <c r="AN110" s="130">
        <v>5021</v>
      </c>
      <c r="AO110" s="130">
        <v>5191</v>
      </c>
      <c r="AP110" s="130">
        <v>5519</v>
      </c>
      <c r="AQ110" s="130">
        <v>5758</v>
      </c>
      <c r="AR110" s="130">
        <v>6182</v>
      </c>
      <c r="AS110" s="131"/>
      <c r="AT110" s="69">
        <f t="shared" ref="AT110:BG110" si="69">SUM(AT106:AT107)</f>
        <v>6399</v>
      </c>
      <c r="AU110" s="69">
        <f t="shared" si="69"/>
        <v>6719</v>
      </c>
      <c r="AV110" s="69">
        <f t="shared" si="69"/>
        <v>7854</v>
      </c>
      <c r="AW110" s="69">
        <f t="shared" si="69"/>
        <v>7477</v>
      </c>
      <c r="AX110" s="69">
        <f t="shared" si="69"/>
        <v>6427</v>
      </c>
      <c r="AY110" s="69">
        <f t="shared" si="69"/>
        <v>5340</v>
      </c>
      <c r="AZ110" s="69">
        <f t="shared" si="69"/>
        <v>5358</v>
      </c>
      <c r="BA110" s="69">
        <f t="shared" si="69"/>
        <v>3981</v>
      </c>
      <c r="BB110" s="69">
        <f t="shared" si="69"/>
        <v>1277</v>
      </c>
      <c r="BC110" s="69">
        <f t="shared" si="69"/>
        <v>5258</v>
      </c>
      <c r="BD110" s="69">
        <f t="shared" si="69"/>
        <v>5605</v>
      </c>
      <c r="BE110" s="69"/>
      <c r="BF110" s="69">
        <f>SUM(BF106:BF107)</f>
        <v>2819</v>
      </c>
      <c r="BG110" s="69">
        <f t="shared" si="69"/>
        <v>6080</v>
      </c>
      <c r="BH110" s="132" t="s">
        <v>33</v>
      </c>
      <c r="BI110" s="133"/>
      <c r="BJ110" s="133"/>
      <c r="BK110" s="71">
        <f>SUM(BK106:BK109)</f>
        <v>3261</v>
      </c>
      <c r="BL110" s="133"/>
      <c r="BM110" s="71">
        <f>SUM(BM106:BM109)</f>
        <v>6080</v>
      </c>
      <c r="BN110" s="71">
        <f t="shared" ref="BN110:BZ110" si="70">SUM(BN106:BN109)</f>
        <v>5722</v>
      </c>
      <c r="BO110" s="71">
        <f t="shared" si="70"/>
        <v>5873</v>
      </c>
      <c r="BP110" s="71">
        <f t="shared" si="70"/>
        <v>6326</v>
      </c>
      <c r="BQ110" s="71">
        <f t="shared" si="70"/>
        <v>6401</v>
      </c>
      <c r="BR110" s="71">
        <f t="shared" si="70"/>
        <v>7287</v>
      </c>
      <c r="BS110" s="71">
        <f t="shared" si="70"/>
        <v>8052</v>
      </c>
      <c r="BT110" s="71">
        <f t="shared" si="70"/>
        <v>7177</v>
      </c>
      <c r="BU110" s="71">
        <f t="shared" si="70"/>
        <v>6227</v>
      </c>
      <c r="BV110" s="71">
        <f t="shared" si="70"/>
        <v>6142</v>
      </c>
      <c r="BW110" s="71">
        <f t="shared" si="70"/>
        <v>6198</v>
      </c>
      <c r="BX110" s="71">
        <f t="shared" si="70"/>
        <v>6999</v>
      </c>
      <c r="BY110" s="71">
        <f t="shared" si="70"/>
        <v>0</v>
      </c>
      <c r="BZ110" s="71">
        <f t="shared" si="70"/>
        <v>0</v>
      </c>
    </row>
    <row r="111" spans="1:78" x14ac:dyDescent="0.25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67"/>
      <c r="AK111" s="54"/>
      <c r="AL111" s="67"/>
      <c r="AM111" s="54"/>
      <c r="AN111" s="54"/>
      <c r="AO111" s="54"/>
      <c r="AP111" s="54"/>
      <c r="AQ111" s="54"/>
      <c r="AR111" s="54"/>
      <c r="AS111" s="67"/>
      <c r="AT111" s="54"/>
      <c r="AU111" s="54"/>
      <c r="AV111" s="54"/>
      <c r="AW111" s="54"/>
      <c r="AX111" s="54"/>
      <c r="AY111" s="54"/>
      <c r="AZ111" s="54"/>
      <c r="BA111" s="67"/>
      <c r="BB111" s="67"/>
      <c r="BC111" s="54"/>
      <c r="BD111" s="54"/>
      <c r="BE111" s="54"/>
      <c r="BF111" s="54"/>
      <c r="BG111" s="54"/>
      <c r="BH111" s="53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</row>
    <row r="112" spans="1:78" s="52" customFormat="1" x14ac:dyDescent="0.25">
      <c r="A112" s="99" t="s">
        <v>121</v>
      </c>
      <c r="B112" s="100"/>
      <c r="C112" s="101">
        <v>43831</v>
      </c>
      <c r="D112" s="101">
        <v>43862</v>
      </c>
      <c r="E112" s="101">
        <v>43891</v>
      </c>
      <c r="F112" s="101">
        <v>43922</v>
      </c>
      <c r="G112" s="101">
        <v>43952</v>
      </c>
      <c r="H112" s="101">
        <v>43983</v>
      </c>
      <c r="I112" s="101">
        <v>44013</v>
      </c>
      <c r="J112" s="101">
        <v>44044</v>
      </c>
      <c r="K112" s="101">
        <v>44075</v>
      </c>
      <c r="L112" s="101">
        <v>44105</v>
      </c>
      <c r="M112" s="101">
        <v>44136</v>
      </c>
      <c r="N112" s="101">
        <v>44166</v>
      </c>
      <c r="O112" s="100"/>
      <c r="P112" s="101">
        <v>44197</v>
      </c>
      <c r="Q112" s="101">
        <v>44228</v>
      </c>
      <c r="R112" s="101">
        <v>44256</v>
      </c>
      <c r="S112" s="101">
        <v>44287</v>
      </c>
      <c r="T112" s="101">
        <v>44317</v>
      </c>
      <c r="U112" s="101">
        <v>44348</v>
      </c>
      <c r="V112" s="101">
        <v>44378</v>
      </c>
      <c r="W112" s="101">
        <v>44409</v>
      </c>
      <c r="X112" s="101">
        <v>44440</v>
      </c>
      <c r="Y112" s="101">
        <v>44470</v>
      </c>
      <c r="Z112" s="101">
        <v>44501</v>
      </c>
      <c r="AA112" s="101">
        <v>44531</v>
      </c>
      <c r="AB112" s="100"/>
      <c r="AC112" s="101">
        <v>44562</v>
      </c>
      <c r="AD112" s="101">
        <v>44593</v>
      </c>
      <c r="AE112" s="101">
        <v>44621</v>
      </c>
      <c r="AF112" s="101">
        <v>44652</v>
      </c>
      <c r="AG112" s="101">
        <v>44682</v>
      </c>
      <c r="AH112" s="101">
        <v>44713</v>
      </c>
      <c r="AI112" s="101" t="s">
        <v>8</v>
      </c>
      <c r="AJ112" s="102" t="s">
        <v>7</v>
      </c>
      <c r="AK112" s="101" t="s">
        <v>10</v>
      </c>
      <c r="AL112" s="102"/>
      <c r="AM112" s="101">
        <v>44743</v>
      </c>
      <c r="AN112" s="101">
        <v>44774</v>
      </c>
      <c r="AO112" s="101">
        <v>44805</v>
      </c>
      <c r="AP112" s="101">
        <v>44835</v>
      </c>
      <c r="AQ112" s="101">
        <v>44866</v>
      </c>
      <c r="AR112" s="101">
        <v>44896</v>
      </c>
      <c r="AS112" s="103"/>
      <c r="AT112" s="34" t="e">
        <f t="shared" ref="AT112:BD112" ca="1" si="71">AT$5</f>
        <v>#NAME?</v>
      </c>
      <c r="AU112" s="34" t="e">
        <f t="shared" ca="1" si="71"/>
        <v>#NAME?</v>
      </c>
      <c r="AV112" s="34" t="e">
        <f t="shared" ca="1" si="71"/>
        <v>#NAME?</v>
      </c>
      <c r="AW112" s="34" t="e">
        <f t="shared" ca="1" si="71"/>
        <v>#NAME?</v>
      </c>
      <c r="AX112" s="34" t="e">
        <f t="shared" ca="1" si="71"/>
        <v>#NAME?</v>
      </c>
      <c r="AY112" s="34" t="e">
        <f t="shared" ca="1" si="71"/>
        <v>#NAME?</v>
      </c>
      <c r="AZ112" s="34" t="e">
        <f t="shared" ca="1" si="71"/>
        <v>#NAME?</v>
      </c>
      <c r="BA112" s="35" t="str">
        <f t="shared" si="71"/>
        <v>1 - 24 de Ago-23</v>
      </c>
      <c r="BB112" s="35" t="str">
        <f t="shared" si="71"/>
        <v>24 - 31 de Ago-23</v>
      </c>
      <c r="BC112" s="34" t="e">
        <f t="shared" ca="1" si="71"/>
        <v>#NAME?</v>
      </c>
      <c r="BD112" s="34" t="e">
        <f t="shared" ca="1" si="71"/>
        <v>#NAME?</v>
      </c>
      <c r="BE112" s="34"/>
      <c r="BF112" s="34" t="str">
        <f>BF$5</f>
        <v>01 - 15-Out-2023</v>
      </c>
      <c r="BG112" s="34" t="e">
        <f ca="1">BG$5</f>
        <v>#NAME?</v>
      </c>
      <c r="BH112" s="104" t="s">
        <v>122</v>
      </c>
      <c r="BI112" s="105"/>
      <c r="BJ112" s="105"/>
      <c r="BK112" s="10" t="str">
        <f t="shared" ref="BK112:BZ112" si="72">BK$5</f>
        <v>16 - 31-Out-2023</v>
      </c>
      <c r="BL112" s="105"/>
      <c r="BM112" s="10">
        <f t="shared" si="72"/>
        <v>45200</v>
      </c>
      <c r="BN112" s="38" t="e">
        <f t="shared" ca="1" si="72"/>
        <v>#NAME?</v>
      </c>
      <c r="BO112" s="38" t="e">
        <f t="shared" ca="1" si="72"/>
        <v>#NAME?</v>
      </c>
      <c r="BP112" s="38" t="e">
        <f t="shared" ca="1" si="72"/>
        <v>#NAME?</v>
      </c>
      <c r="BQ112" s="38" t="e">
        <f t="shared" ca="1" si="72"/>
        <v>#NAME?</v>
      </c>
      <c r="BR112" s="38" t="e">
        <f t="shared" ca="1" si="72"/>
        <v>#NAME?</v>
      </c>
      <c r="BS112" s="38" t="e">
        <f t="shared" ca="1" si="72"/>
        <v>#NAME?</v>
      </c>
      <c r="BT112" s="38" t="e">
        <f t="shared" ca="1" si="72"/>
        <v>#NAME?</v>
      </c>
      <c r="BU112" s="38" t="e">
        <f t="shared" ca="1" si="72"/>
        <v>#NAME?</v>
      </c>
      <c r="BV112" s="38" t="e">
        <f t="shared" ca="1" si="72"/>
        <v>#NAME?</v>
      </c>
      <c r="BW112" s="38" t="e">
        <f t="shared" ca="1" si="72"/>
        <v>#NAME?</v>
      </c>
      <c r="BX112" s="38" t="e">
        <f t="shared" ca="1" si="72"/>
        <v>#NAME?</v>
      </c>
      <c r="BY112" s="38" t="e">
        <f t="shared" ca="1" si="72"/>
        <v>#NAME?</v>
      </c>
      <c r="BZ112" s="38" t="e">
        <f t="shared" ca="1" si="72"/>
        <v>#NAME?</v>
      </c>
    </row>
    <row r="113" spans="1:78" s="21" customFormat="1" x14ac:dyDescent="0.25">
      <c r="A113" s="126" t="s">
        <v>123</v>
      </c>
      <c r="B113" s="127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>
        <v>3</v>
      </c>
      <c r="AJ113" s="128"/>
      <c r="AK113" s="128">
        <v>10</v>
      </c>
      <c r="AL113" s="128"/>
      <c r="AM113" s="128">
        <v>13</v>
      </c>
      <c r="AN113" s="128">
        <v>19</v>
      </c>
      <c r="AO113" s="128">
        <v>12</v>
      </c>
      <c r="AP113" s="128">
        <v>13</v>
      </c>
      <c r="AQ113" s="128">
        <v>9</v>
      </c>
      <c r="AR113" s="128">
        <v>14</v>
      </c>
      <c r="AS113" s="121"/>
      <c r="AT113" s="24">
        <v>16</v>
      </c>
      <c r="AU113" s="24">
        <v>8</v>
      </c>
      <c r="AV113" s="24">
        <v>11</v>
      </c>
      <c r="AW113" s="24">
        <v>14</v>
      </c>
      <c r="AX113" s="24">
        <v>13</v>
      </c>
      <c r="AY113" s="24">
        <v>12</v>
      </c>
      <c r="AZ113" s="24">
        <v>12</v>
      </c>
      <c r="BA113" s="24">
        <v>10</v>
      </c>
      <c r="BB113" s="24">
        <v>2</v>
      </c>
      <c r="BC113" s="24">
        <v>12</v>
      </c>
      <c r="BD113" s="24">
        <v>19</v>
      </c>
      <c r="BE113" s="24"/>
      <c r="BF113" s="24">
        <v>3</v>
      </c>
      <c r="BG113" s="24">
        <f>BF113+BK113</f>
        <v>14</v>
      </c>
      <c r="BH113" s="120" t="s">
        <v>123</v>
      </c>
      <c r="BI113" s="121"/>
      <c r="BJ113" s="121"/>
      <c r="BK113" s="24">
        <v>11</v>
      </c>
      <c r="BL113" s="121"/>
      <c r="BM113" s="24">
        <f>BG113</f>
        <v>14</v>
      </c>
      <c r="BN113" s="24">
        <v>19</v>
      </c>
      <c r="BO113" s="24">
        <v>20</v>
      </c>
      <c r="BP113" s="24">
        <v>14</v>
      </c>
      <c r="BQ113" s="24">
        <v>19</v>
      </c>
      <c r="BR113" s="24">
        <v>13</v>
      </c>
      <c r="BS113" s="24">
        <v>10</v>
      </c>
      <c r="BT113" s="24">
        <v>12</v>
      </c>
      <c r="BU113" s="24">
        <v>17</v>
      </c>
      <c r="BV113" s="24">
        <v>16</v>
      </c>
      <c r="BW113" s="24">
        <v>11</v>
      </c>
      <c r="BX113" s="24">
        <v>21</v>
      </c>
      <c r="BY113" s="24"/>
      <c r="BZ113" s="24"/>
    </row>
    <row r="114" spans="1:78" s="21" customFormat="1" x14ac:dyDescent="0.25">
      <c r="A114" s="126" t="s">
        <v>124</v>
      </c>
      <c r="B114" s="127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1"/>
      <c r="AT114" s="24"/>
      <c r="AU114" s="24"/>
      <c r="AV114" s="24"/>
      <c r="AW114" s="24"/>
      <c r="AX114" s="24">
        <v>0</v>
      </c>
      <c r="AY114" s="24">
        <v>0</v>
      </c>
      <c r="AZ114" s="24">
        <v>1</v>
      </c>
      <c r="BA114" s="24">
        <v>0</v>
      </c>
      <c r="BB114" s="24">
        <v>0</v>
      </c>
      <c r="BC114" s="24">
        <v>0</v>
      </c>
      <c r="BD114" s="24">
        <v>0</v>
      </c>
      <c r="BE114" s="24"/>
      <c r="BF114" s="24">
        <v>0</v>
      </c>
      <c r="BG114" s="24">
        <f>BF114+BK114</f>
        <v>0</v>
      </c>
      <c r="BH114" s="120" t="s">
        <v>124</v>
      </c>
      <c r="BI114" s="121"/>
      <c r="BJ114" s="121"/>
      <c r="BK114" s="24">
        <v>0</v>
      </c>
      <c r="BL114" s="121"/>
      <c r="BM114" s="24">
        <f>BG114</f>
        <v>0</v>
      </c>
      <c r="BN114" s="24">
        <v>0</v>
      </c>
      <c r="BO114" s="24">
        <v>0</v>
      </c>
      <c r="BP114" s="24">
        <v>1</v>
      </c>
      <c r="BQ114" s="24">
        <v>0</v>
      </c>
      <c r="BR114" s="24">
        <v>0</v>
      </c>
      <c r="BS114" s="24">
        <v>1</v>
      </c>
      <c r="BT114" s="24">
        <v>0</v>
      </c>
      <c r="BU114" s="24">
        <v>0</v>
      </c>
      <c r="BV114" s="24">
        <v>0</v>
      </c>
      <c r="BW114" s="24">
        <v>1</v>
      </c>
      <c r="BX114" s="24">
        <v>1</v>
      </c>
      <c r="BY114" s="24"/>
      <c r="BZ114" s="24"/>
    </row>
    <row r="115" spans="1:78" s="21" customFormat="1" x14ac:dyDescent="0.25">
      <c r="A115" s="126" t="s">
        <v>125</v>
      </c>
      <c r="B115" s="127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>
        <v>0</v>
      </c>
      <c r="AJ115" s="128"/>
      <c r="AK115" s="128">
        <v>0</v>
      </c>
      <c r="AL115" s="128"/>
      <c r="AM115" s="128">
        <v>0</v>
      </c>
      <c r="AN115" s="128">
        <v>1</v>
      </c>
      <c r="AO115" s="128">
        <v>3</v>
      </c>
      <c r="AP115" s="128">
        <v>2</v>
      </c>
      <c r="AQ115" s="128">
        <v>2</v>
      </c>
      <c r="AR115" s="128">
        <v>3</v>
      </c>
      <c r="AS115" s="121"/>
      <c r="AT115" s="24">
        <v>0</v>
      </c>
      <c r="AU115" s="24">
        <v>44</v>
      </c>
      <c r="AV115" s="24">
        <v>1</v>
      </c>
      <c r="AW115" s="24">
        <v>2</v>
      </c>
      <c r="AX115" s="24">
        <v>0</v>
      </c>
      <c r="AY115" s="24">
        <v>3</v>
      </c>
      <c r="AZ115" s="24">
        <v>1</v>
      </c>
      <c r="BA115" s="24">
        <v>3</v>
      </c>
      <c r="BB115" s="24">
        <v>1</v>
      </c>
      <c r="BC115" s="24">
        <v>4</v>
      </c>
      <c r="BD115" s="24">
        <v>0</v>
      </c>
      <c r="BE115" s="24"/>
      <c r="BF115" s="24">
        <v>0</v>
      </c>
      <c r="BG115" s="24">
        <f>BF115+BK115</f>
        <v>2</v>
      </c>
      <c r="BH115" s="120" t="s">
        <v>125</v>
      </c>
      <c r="BI115" s="121"/>
      <c r="BJ115" s="121"/>
      <c r="BK115" s="24">
        <v>2</v>
      </c>
      <c r="BL115" s="121"/>
      <c r="BM115" s="24">
        <f>BG115</f>
        <v>2</v>
      </c>
      <c r="BN115" s="24">
        <v>1</v>
      </c>
      <c r="BO115" s="24">
        <v>1</v>
      </c>
      <c r="BP115" s="24">
        <v>3</v>
      </c>
      <c r="BQ115" s="24">
        <v>1</v>
      </c>
      <c r="BR115" s="24">
        <v>1</v>
      </c>
      <c r="BS115" s="24">
        <v>0</v>
      </c>
      <c r="BT115" s="24">
        <v>2</v>
      </c>
      <c r="BU115" s="24">
        <v>2</v>
      </c>
      <c r="BV115" s="24">
        <v>0</v>
      </c>
      <c r="BW115" s="24">
        <v>3</v>
      </c>
      <c r="BX115" s="24">
        <v>2</v>
      </c>
      <c r="BY115" s="24"/>
      <c r="BZ115" s="24"/>
    </row>
    <row r="116" spans="1:78" s="21" customFormat="1" x14ac:dyDescent="0.25">
      <c r="A116" s="126" t="s">
        <v>126</v>
      </c>
      <c r="B116" s="127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>
        <v>4</v>
      </c>
      <c r="AJ116" s="128"/>
      <c r="AK116" s="128">
        <v>15</v>
      </c>
      <c r="AL116" s="128"/>
      <c r="AM116" s="128">
        <v>19</v>
      </c>
      <c r="AN116" s="128">
        <v>29</v>
      </c>
      <c r="AO116" s="128">
        <v>21</v>
      </c>
      <c r="AP116" s="128">
        <v>31</v>
      </c>
      <c r="AQ116" s="128">
        <v>31</v>
      </c>
      <c r="AR116" s="128">
        <v>22</v>
      </c>
      <c r="AS116" s="121"/>
      <c r="AT116" s="24">
        <v>39</v>
      </c>
      <c r="AU116" s="24">
        <v>2</v>
      </c>
      <c r="AV116" s="24">
        <v>44</v>
      </c>
      <c r="AW116" s="24">
        <v>30</v>
      </c>
      <c r="AX116" s="24">
        <v>30</v>
      </c>
      <c r="AY116" s="24">
        <v>26</v>
      </c>
      <c r="AZ116" s="24">
        <v>26</v>
      </c>
      <c r="BA116" s="24">
        <v>14</v>
      </c>
      <c r="BB116" s="24">
        <v>4</v>
      </c>
      <c r="BC116" s="24">
        <v>18</v>
      </c>
      <c r="BD116" s="24">
        <v>32</v>
      </c>
      <c r="BE116" s="24"/>
      <c r="BF116" s="24">
        <v>14</v>
      </c>
      <c r="BG116" s="24">
        <f>BF116+BK116</f>
        <v>27</v>
      </c>
      <c r="BH116" s="120" t="s">
        <v>126</v>
      </c>
      <c r="BI116" s="121"/>
      <c r="BJ116" s="121"/>
      <c r="BK116" s="24">
        <v>13</v>
      </c>
      <c r="BL116" s="121"/>
      <c r="BM116" s="24">
        <f>BG116</f>
        <v>27</v>
      </c>
      <c r="BN116" s="24">
        <v>30</v>
      </c>
      <c r="BO116" s="24">
        <v>33</v>
      </c>
      <c r="BP116" s="24">
        <v>35</v>
      </c>
      <c r="BQ116" s="24">
        <v>28</v>
      </c>
      <c r="BR116" s="24">
        <v>24</v>
      </c>
      <c r="BS116" s="24">
        <v>15</v>
      </c>
      <c r="BT116" s="24">
        <v>35</v>
      </c>
      <c r="BU116" s="24">
        <v>29</v>
      </c>
      <c r="BV116" s="24">
        <v>18</v>
      </c>
      <c r="BW116" s="24">
        <v>28</v>
      </c>
      <c r="BX116" s="24">
        <v>23</v>
      </c>
      <c r="BY116" s="24"/>
      <c r="BZ116" s="24"/>
    </row>
    <row r="117" spans="1:78" s="98" customFormat="1" x14ac:dyDescent="0.25">
      <c r="A117" s="112" t="s">
        <v>33</v>
      </c>
      <c r="B117" s="130">
        <v>0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  <c r="J117" s="130">
        <v>0</v>
      </c>
      <c r="K117" s="130">
        <v>0</v>
      </c>
      <c r="L117" s="130">
        <v>0</v>
      </c>
      <c r="M117" s="130">
        <v>0</v>
      </c>
      <c r="N117" s="130">
        <v>0</v>
      </c>
      <c r="O117" s="130">
        <v>0</v>
      </c>
      <c r="P117" s="130">
        <v>0</v>
      </c>
      <c r="Q117" s="130">
        <v>0</v>
      </c>
      <c r="R117" s="130">
        <v>0</v>
      </c>
      <c r="S117" s="130">
        <v>0</v>
      </c>
      <c r="T117" s="130">
        <v>0</v>
      </c>
      <c r="U117" s="130">
        <v>0</v>
      </c>
      <c r="V117" s="130">
        <v>0</v>
      </c>
      <c r="W117" s="130">
        <v>0</v>
      </c>
      <c r="X117" s="130">
        <v>0</v>
      </c>
      <c r="Y117" s="130">
        <v>0</v>
      </c>
      <c r="Z117" s="130">
        <v>0</v>
      </c>
      <c r="AA117" s="130">
        <v>0</v>
      </c>
      <c r="AB117" s="130">
        <v>0</v>
      </c>
      <c r="AC117" s="130">
        <v>0</v>
      </c>
      <c r="AD117" s="130">
        <v>0</v>
      </c>
      <c r="AE117" s="130">
        <v>0</v>
      </c>
      <c r="AF117" s="130">
        <v>0</v>
      </c>
      <c r="AG117" s="130">
        <v>0</v>
      </c>
      <c r="AH117" s="130">
        <v>0</v>
      </c>
      <c r="AI117" s="130">
        <v>7</v>
      </c>
      <c r="AJ117" s="130">
        <v>0</v>
      </c>
      <c r="AK117" s="130">
        <v>25</v>
      </c>
      <c r="AL117" s="130"/>
      <c r="AM117" s="130">
        <v>32</v>
      </c>
      <c r="AN117" s="130">
        <v>49</v>
      </c>
      <c r="AO117" s="130">
        <v>36</v>
      </c>
      <c r="AP117" s="130">
        <v>46</v>
      </c>
      <c r="AQ117" s="130">
        <v>42</v>
      </c>
      <c r="AR117" s="130">
        <v>39</v>
      </c>
      <c r="AS117" s="131"/>
      <c r="AT117" s="69">
        <f t="shared" ref="AT117:BZ117" si="73">SUM(AT113:AT116)</f>
        <v>55</v>
      </c>
      <c r="AU117" s="69">
        <f t="shared" si="73"/>
        <v>54</v>
      </c>
      <c r="AV117" s="69">
        <f t="shared" si="73"/>
        <v>56</v>
      </c>
      <c r="AW117" s="69">
        <f t="shared" si="73"/>
        <v>46</v>
      </c>
      <c r="AX117" s="69">
        <f t="shared" si="73"/>
        <v>43</v>
      </c>
      <c r="AY117" s="69">
        <f t="shared" si="73"/>
        <v>41</v>
      </c>
      <c r="AZ117" s="69">
        <f t="shared" si="73"/>
        <v>40</v>
      </c>
      <c r="BA117" s="69">
        <f t="shared" si="73"/>
        <v>27</v>
      </c>
      <c r="BB117" s="69">
        <f t="shared" si="73"/>
        <v>7</v>
      </c>
      <c r="BC117" s="69">
        <f t="shared" si="73"/>
        <v>34</v>
      </c>
      <c r="BD117" s="69">
        <f t="shared" si="73"/>
        <v>51</v>
      </c>
      <c r="BE117" s="69"/>
      <c r="BF117" s="69">
        <f>SUM(BF113:BF116)</f>
        <v>17</v>
      </c>
      <c r="BG117" s="69">
        <f t="shared" si="73"/>
        <v>43</v>
      </c>
      <c r="BH117" s="132" t="s">
        <v>33</v>
      </c>
      <c r="BI117" s="133"/>
      <c r="BJ117" s="133"/>
      <c r="BK117" s="71">
        <f>SUM(BK113:BK116)</f>
        <v>26</v>
      </c>
      <c r="BL117" s="133"/>
      <c r="BM117" s="71">
        <f t="shared" si="73"/>
        <v>43</v>
      </c>
      <c r="BN117" s="71">
        <f t="shared" si="73"/>
        <v>50</v>
      </c>
      <c r="BO117" s="71">
        <f t="shared" si="73"/>
        <v>54</v>
      </c>
      <c r="BP117" s="71">
        <f t="shared" si="73"/>
        <v>53</v>
      </c>
      <c r="BQ117" s="71">
        <f t="shared" si="73"/>
        <v>48</v>
      </c>
      <c r="BR117" s="71">
        <f t="shared" si="73"/>
        <v>38</v>
      </c>
      <c r="BS117" s="71">
        <f t="shared" si="73"/>
        <v>26</v>
      </c>
      <c r="BT117" s="71">
        <f t="shared" si="73"/>
        <v>49</v>
      </c>
      <c r="BU117" s="71">
        <f t="shared" si="73"/>
        <v>48</v>
      </c>
      <c r="BV117" s="71">
        <f t="shared" si="73"/>
        <v>34</v>
      </c>
      <c r="BW117" s="71">
        <f t="shared" si="73"/>
        <v>43</v>
      </c>
      <c r="BX117" s="71">
        <f t="shared" si="73"/>
        <v>47</v>
      </c>
      <c r="BY117" s="71">
        <f t="shared" si="73"/>
        <v>0</v>
      </c>
      <c r="BZ117" s="71">
        <f t="shared" si="73"/>
        <v>0</v>
      </c>
    </row>
  </sheetData>
  <mergeCells count="58">
    <mergeCell ref="A2:BZ2"/>
    <mergeCell ref="B3:AI3"/>
    <mergeCell ref="AJ3:BG3"/>
    <mergeCell ref="BI3:BZ3"/>
    <mergeCell ref="B23:B25"/>
    <mergeCell ref="O23:O25"/>
    <mergeCell ref="AB23:AB25"/>
    <mergeCell ref="AJ23:AJ25"/>
    <mergeCell ref="AL23:AL26"/>
    <mergeCell ref="AS23:AS27"/>
    <mergeCell ref="BE23:BE27"/>
    <mergeCell ref="BI23:BI27"/>
    <mergeCell ref="BJ23:BJ27"/>
    <mergeCell ref="BL23:BL27"/>
    <mergeCell ref="BI31:BI35"/>
    <mergeCell ref="BJ31:BJ35"/>
    <mergeCell ref="BL31:BL35"/>
    <mergeCell ref="B45:B50"/>
    <mergeCell ref="O45:O50"/>
    <mergeCell ref="AB45:AB50"/>
    <mergeCell ref="AJ45:AJ50"/>
    <mergeCell ref="AL45:AL50"/>
    <mergeCell ref="AS45:AS51"/>
    <mergeCell ref="BE45:BE51"/>
    <mergeCell ref="BI45:BI51"/>
    <mergeCell ref="BJ45:BJ51"/>
    <mergeCell ref="BL45:BL51"/>
    <mergeCell ref="B55:B60"/>
    <mergeCell ref="O55:O60"/>
    <mergeCell ref="AB55:AB60"/>
    <mergeCell ref="AJ55:AJ60"/>
    <mergeCell ref="AL55:AL60"/>
    <mergeCell ref="BI55:BI60"/>
    <mergeCell ref="BJ55:BJ60"/>
    <mergeCell ref="BL55:BL60"/>
    <mergeCell ref="AS55:AS60"/>
    <mergeCell ref="AK58:AK60"/>
    <mergeCell ref="AN58:AN60"/>
    <mergeCell ref="AO58:AO60"/>
    <mergeCell ref="AP58:AP60"/>
    <mergeCell ref="AQ58:AQ60"/>
    <mergeCell ref="AR58:AR60"/>
    <mergeCell ref="BX58:BX60"/>
    <mergeCell ref="AJ101:AJ102"/>
    <mergeCell ref="AL101:AL102"/>
    <mergeCell ref="BQ58:BQ60"/>
    <mergeCell ref="BS58:BS60"/>
    <mergeCell ref="BT58:BT60"/>
    <mergeCell ref="BU58:BU60"/>
    <mergeCell ref="BV58:BV60"/>
    <mergeCell ref="BW58:BW60"/>
    <mergeCell ref="AT58:AT60"/>
    <mergeCell ref="AU58:AU60"/>
    <mergeCell ref="AW58:AW60"/>
    <mergeCell ref="AX58:AX60"/>
    <mergeCell ref="AY58:AY60"/>
    <mergeCell ref="BP58:BP60"/>
    <mergeCell ref="BE55:BE60"/>
  </mergeCells>
  <printOptions horizontalCentered="1"/>
  <pageMargins left="0" right="0" top="0.39370078740157483" bottom="0.39370078740157483" header="0" footer="0"/>
  <pageSetup paperSize="9" scale="93" firstPageNumber="0" fitToHeight="3" orientation="portrait" horizontalDpi="300" verticalDpi="300" r:id="rId1"/>
  <headerFooter>
    <oddHeader>&amp;C&amp;A</oddHeader>
    <oddFooter>&amp;C
Diretoria Geral - HETRIN&amp;RPágina &amp;P de &amp;N</oddFooter>
  </headerFooter>
  <rowBreaks count="2" manualBreakCount="2">
    <brk id="52" max="77" man="1"/>
    <brk id="98" max="7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EC5A-0DF7-4E07-9ED4-D619AB33DD03}">
  <sheetPr>
    <tabColor theme="9" tint="0.59999389629810485"/>
    <pageSetUpPr fitToPage="1"/>
  </sheetPr>
  <dimension ref="A1:BZ52"/>
  <sheetViews>
    <sheetView showGridLines="0" view="pageBreakPreview" topLeftCell="BH42" zoomScaleNormal="100" zoomScaleSheetLayoutView="100" workbookViewId="0">
      <selection activeCell="BT50" sqref="BT50"/>
    </sheetView>
  </sheetViews>
  <sheetFormatPr defaultRowHeight="15" x14ac:dyDescent="0.25"/>
  <cols>
    <col min="1" max="1" width="49.5703125" hidden="1" customWidth="1"/>
    <col min="2" max="27" width="21.7109375" hidden="1" customWidth="1"/>
    <col min="28" max="34" width="15.7109375" hidden="1" customWidth="1"/>
    <col min="35" max="35" width="13.85546875" hidden="1" customWidth="1"/>
    <col min="36" max="36" width="15.7109375" hidden="1" customWidth="1"/>
    <col min="37" max="37" width="21.140625" hidden="1" customWidth="1"/>
    <col min="38" max="38" width="20.7109375" hidden="1" customWidth="1"/>
    <col min="39" max="39" width="13.85546875" hidden="1" customWidth="1"/>
    <col min="40" max="42" width="15.7109375" hidden="1" customWidth="1"/>
    <col min="43" max="45" width="20.7109375" hidden="1" customWidth="1"/>
    <col min="46" max="46" width="12.7109375" hidden="1" customWidth="1"/>
    <col min="47" max="50" width="14.85546875" hidden="1" customWidth="1"/>
    <col min="51" max="52" width="20.7109375" hidden="1" customWidth="1"/>
    <col min="53" max="53" width="15.42578125" hidden="1" customWidth="1"/>
    <col min="54" max="54" width="16.42578125" hidden="1" customWidth="1"/>
    <col min="55" max="55" width="13.42578125" hidden="1" customWidth="1"/>
    <col min="56" max="56" width="14.85546875" hidden="1" customWidth="1"/>
    <col min="57" max="57" width="20.28515625" hidden="1" customWidth="1"/>
    <col min="58" max="58" width="15.140625" hidden="1" customWidth="1"/>
    <col min="59" max="59" width="13.5703125" hidden="1" customWidth="1"/>
    <col min="60" max="60" width="65.7109375" style="142" customWidth="1"/>
    <col min="61" max="63" width="20.7109375" style="5" hidden="1" customWidth="1"/>
    <col min="64" max="64" width="15.7109375" style="5" hidden="1" customWidth="1"/>
    <col min="65" max="65" width="20.7109375" style="5" hidden="1" customWidth="1"/>
    <col min="66" max="69" width="21" style="5" hidden="1" customWidth="1"/>
    <col min="70" max="71" width="20.7109375" style="5" hidden="1" customWidth="1"/>
    <col min="72" max="76" width="12.7109375" style="5" customWidth="1"/>
    <col min="77" max="78" width="20.7109375" style="5" hidden="1" customWidth="1"/>
    <col min="79" max="16384" width="9.140625" style="5"/>
  </cols>
  <sheetData>
    <row r="1" spans="1:78" s="3" customFormat="1" ht="53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 s="4"/>
    </row>
    <row r="2" spans="1:78" x14ac:dyDescent="0.25">
      <c r="BH2" s="475" t="s">
        <v>0</v>
      </c>
      <c r="BI2" s="475"/>
      <c r="BJ2" s="475"/>
      <c r="BK2" s="475"/>
      <c r="BL2" s="475"/>
      <c r="BM2" s="475"/>
      <c r="BN2" s="475"/>
      <c r="BO2" s="475"/>
      <c r="BP2" s="475"/>
      <c r="BQ2" s="475"/>
      <c r="BR2" s="475"/>
      <c r="BS2" s="475"/>
      <c r="BT2" s="475"/>
      <c r="BU2" s="475"/>
      <c r="BV2" s="475"/>
      <c r="BW2" s="475"/>
      <c r="BX2" s="475"/>
      <c r="BY2" s="475"/>
      <c r="BZ2" s="475"/>
    </row>
    <row r="3" spans="1:78" ht="42" customHeight="1" x14ac:dyDescent="0.25">
      <c r="BH3" s="143" t="s">
        <v>127</v>
      </c>
      <c r="BI3" s="476" t="s">
        <v>128</v>
      </c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</row>
    <row r="4" spans="1:78" ht="7.5" customHeight="1" x14ac:dyDescent="0.25"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1:78" s="52" customFormat="1" ht="25.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 s="144"/>
      <c r="BF5"/>
      <c r="BG5"/>
      <c r="BH5" s="145" t="s">
        <v>129</v>
      </c>
      <c r="BI5" s="146"/>
      <c r="BJ5" s="146"/>
      <c r="BK5" s="146"/>
      <c r="BL5" s="146"/>
      <c r="BM5" s="146"/>
      <c r="BN5" s="147"/>
      <c r="BO5" s="147"/>
      <c r="BP5" s="147"/>
      <c r="BQ5" s="147"/>
      <c r="BR5" s="147"/>
      <c r="BS5" s="147"/>
      <c r="BT5" s="427" t="s">
        <v>130</v>
      </c>
      <c r="BU5" s="147">
        <v>45444</v>
      </c>
      <c r="BV5" s="147" t="e">
        <f ca="1">_xll.FIMMÊS(BU5,0)+1</f>
        <v>#NAME?</v>
      </c>
      <c r="BW5" s="147" t="e">
        <f ca="1">_xll.FIMMÊS(BV5,0)+1</f>
        <v>#NAME?</v>
      </c>
      <c r="BX5" s="147" t="e">
        <f ca="1">_xll.FIMMÊS(BW5,0)+1</f>
        <v>#NAME?</v>
      </c>
      <c r="BY5" s="147" t="e">
        <f ca="1">_xll.FIMMÊS(BX5,0)+1</f>
        <v>#NAME?</v>
      </c>
      <c r="BZ5" s="147" t="e">
        <f ca="1">_xll.FIMMÊS(BY5,0)+1</f>
        <v>#NAME?</v>
      </c>
    </row>
    <row r="6" spans="1:78" s="2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 s="25" t="s">
        <v>37</v>
      </c>
      <c r="BI6" s="477"/>
      <c r="BJ6" s="477"/>
      <c r="BK6" s="24"/>
      <c r="BL6" s="477"/>
      <c r="BM6" s="24"/>
      <c r="BN6" s="24"/>
      <c r="BO6" s="24"/>
      <c r="BP6" s="24"/>
      <c r="BQ6" s="24"/>
      <c r="BR6" s="24"/>
      <c r="BS6" s="24"/>
      <c r="BT6" s="454">
        <v>822</v>
      </c>
      <c r="BU6" s="24">
        <v>112</v>
      </c>
      <c r="BV6" s="24">
        <v>80</v>
      </c>
      <c r="BW6" s="24">
        <v>95</v>
      </c>
      <c r="BX6" s="24">
        <v>63</v>
      </c>
      <c r="BY6" s="24"/>
      <c r="BZ6" s="24"/>
    </row>
    <row r="7" spans="1:78" s="2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 s="25" t="s">
        <v>51</v>
      </c>
      <c r="BI7" s="477"/>
      <c r="BJ7" s="477"/>
      <c r="BK7" s="24"/>
      <c r="BL7" s="477"/>
      <c r="BM7" s="24"/>
      <c r="BN7" s="24"/>
      <c r="BO7" s="24"/>
      <c r="BP7" s="24"/>
      <c r="BQ7" s="24"/>
      <c r="BR7" s="24"/>
      <c r="BS7" s="24"/>
      <c r="BT7" s="455"/>
      <c r="BU7" s="24">
        <v>48</v>
      </c>
      <c r="BV7" s="24">
        <v>0</v>
      </c>
      <c r="BW7" s="24">
        <v>0</v>
      </c>
      <c r="BX7" s="24">
        <v>29</v>
      </c>
      <c r="BY7" s="24"/>
      <c r="BZ7" s="24"/>
    </row>
    <row r="8" spans="1:78" s="21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 s="25" t="s">
        <v>131</v>
      </c>
      <c r="BI8" s="477"/>
      <c r="BJ8" s="477"/>
      <c r="BK8" s="24"/>
      <c r="BL8" s="477"/>
      <c r="BM8" s="24"/>
      <c r="BN8" s="24"/>
      <c r="BO8" s="24"/>
      <c r="BP8" s="24"/>
      <c r="BQ8" s="24"/>
      <c r="BR8" s="24"/>
      <c r="BS8" s="24"/>
      <c r="BT8" s="455"/>
      <c r="BU8" s="24">
        <v>204</v>
      </c>
      <c r="BV8" s="24">
        <v>102</v>
      </c>
      <c r="BW8" s="24">
        <v>19</v>
      </c>
      <c r="BX8" s="24">
        <v>0</v>
      </c>
      <c r="BY8" s="24"/>
      <c r="BZ8" s="24"/>
    </row>
    <row r="9" spans="1:78" s="21" customFormat="1" ht="15" hidden="1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 s="25"/>
      <c r="BI9" s="477"/>
      <c r="BJ9" s="477"/>
      <c r="BK9" s="24"/>
      <c r="BL9" s="477"/>
      <c r="BM9" s="24"/>
      <c r="BN9" s="24"/>
      <c r="BO9" s="24"/>
      <c r="BP9" s="24"/>
      <c r="BQ9" s="24"/>
      <c r="BR9" s="24"/>
      <c r="BS9" s="24"/>
      <c r="BT9" s="455"/>
      <c r="BU9" s="24"/>
      <c r="BV9" s="24"/>
      <c r="BW9" s="24"/>
      <c r="BX9" s="24"/>
      <c r="BY9" s="24"/>
      <c r="BZ9" s="24"/>
    </row>
    <row r="10" spans="1:78" s="21" customFormat="1" ht="15" hidden="1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 s="25" t="s">
        <v>39</v>
      </c>
      <c r="BI10" s="477"/>
      <c r="BJ10" s="477"/>
      <c r="BK10" s="24"/>
      <c r="BL10" s="477"/>
      <c r="BM10" s="24"/>
      <c r="BN10" s="24"/>
      <c r="BO10" s="24"/>
      <c r="BP10" s="24"/>
      <c r="BQ10" s="24"/>
      <c r="BR10" s="24"/>
      <c r="BS10" s="24"/>
      <c r="BT10" s="455"/>
      <c r="BU10" s="24">
        <v>0</v>
      </c>
      <c r="BV10" s="24"/>
      <c r="BW10" s="24"/>
      <c r="BX10" s="24"/>
      <c r="BY10" s="24"/>
      <c r="BZ10" s="24"/>
    </row>
    <row r="11" spans="1:78" s="21" customForma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 s="25" t="s">
        <v>57</v>
      </c>
      <c r="BI11" s="477"/>
      <c r="BJ11" s="477"/>
      <c r="BK11" s="24"/>
      <c r="BL11" s="477"/>
      <c r="BM11" s="24"/>
      <c r="BN11" s="24"/>
      <c r="BO11" s="24"/>
      <c r="BP11" s="24"/>
      <c r="BQ11" s="24"/>
      <c r="BR11" s="24"/>
      <c r="BS11" s="24"/>
      <c r="BT11" s="456"/>
      <c r="BU11" s="24">
        <v>53</v>
      </c>
      <c r="BV11" s="24">
        <f>27+12</f>
        <v>39</v>
      </c>
      <c r="BW11" s="24">
        <v>23</v>
      </c>
      <c r="BX11" s="24">
        <v>18</v>
      </c>
      <c r="BY11" s="24"/>
      <c r="BZ11" s="24"/>
    </row>
    <row r="12" spans="1:78" s="98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 s="148" t="s">
        <v>33</v>
      </c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>
        <v>822</v>
      </c>
      <c r="BU12" s="149">
        <f t="shared" ref="BU12:BZ12" si="0">SUM(BU6:BU11)</f>
        <v>417</v>
      </c>
      <c r="BV12" s="149">
        <f t="shared" si="0"/>
        <v>221</v>
      </c>
      <c r="BW12" s="149">
        <f t="shared" si="0"/>
        <v>137</v>
      </c>
      <c r="BX12" s="149">
        <f t="shared" si="0"/>
        <v>110</v>
      </c>
      <c r="BY12" s="149">
        <f t="shared" si="0"/>
        <v>0</v>
      </c>
      <c r="BZ12" s="149">
        <f t="shared" si="0"/>
        <v>0</v>
      </c>
    </row>
    <row r="13" spans="1:78" ht="7.5" customHeight="1" x14ac:dyDescent="0.25">
      <c r="BH13" s="150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</row>
    <row r="14" spans="1:78" s="52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144"/>
      <c r="BF14"/>
      <c r="BG14"/>
      <c r="BH14" s="145" t="s">
        <v>132</v>
      </c>
      <c r="BI14" s="146"/>
      <c r="BJ14" s="146"/>
      <c r="BK14" s="146"/>
      <c r="BL14" s="146"/>
      <c r="BM14" s="146"/>
      <c r="BN14" s="147"/>
      <c r="BO14" s="147"/>
      <c r="BP14" s="147"/>
      <c r="BQ14" s="147"/>
      <c r="BR14" s="147"/>
      <c r="BS14" s="147"/>
      <c r="BT14" s="147"/>
      <c r="BU14" s="147">
        <f t="shared" ref="BU14:BZ14" si="1">BU5</f>
        <v>45444</v>
      </c>
      <c r="BV14" s="147" t="e">
        <f t="shared" ca="1" si="1"/>
        <v>#NAME?</v>
      </c>
      <c r="BW14" s="147" t="e">
        <f t="shared" ca="1" si="1"/>
        <v>#NAME?</v>
      </c>
      <c r="BX14" s="147" t="e">
        <f t="shared" ca="1" si="1"/>
        <v>#NAME?</v>
      </c>
      <c r="BY14" s="147" t="e">
        <f t="shared" ca="1" si="1"/>
        <v>#NAME?</v>
      </c>
      <c r="BZ14" s="147" t="e">
        <f t="shared" ca="1" si="1"/>
        <v>#NAME?</v>
      </c>
    </row>
    <row r="15" spans="1:78" s="2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 s="75" t="s">
        <v>61</v>
      </c>
      <c r="BI15" s="152"/>
      <c r="BJ15" s="152"/>
      <c r="BK15" s="23"/>
      <c r="BL15" s="152"/>
      <c r="BM15" s="23"/>
      <c r="BN15" s="23"/>
      <c r="BO15" s="23"/>
      <c r="BP15" s="23"/>
      <c r="BQ15" s="23"/>
      <c r="BR15" s="23"/>
      <c r="BS15" s="23"/>
      <c r="BT15" s="23"/>
      <c r="BU15" s="23">
        <v>219</v>
      </c>
      <c r="BV15" s="23">
        <f>26+24+41</f>
        <v>91</v>
      </c>
      <c r="BW15" s="23">
        <v>109</v>
      </c>
      <c r="BX15" s="23">
        <v>89</v>
      </c>
      <c r="BY15" s="23"/>
      <c r="BZ15" s="23"/>
    </row>
    <row r="16" spans="1:78" s="21" customFormat="1" hidden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 s="153"/>
      <c r="BI16" s="152"/>
      <c r="BJ16" s="152"/>
      <c r="BK16" s="23"/>
      <c r="BL16" s="152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</row>
    <row r="17" spans="1:78" s="21" customFormat="1" ht="15" hidden="1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 s="75"/>
      <c r="BI17" s="152"/>
      <c r="BJ17" s="152"/>
      <c r="BK17" s="23"/>
      <c r="BL17" s="152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</row>
    <row r="18" spans="1:78" s="21" customFormat="1" ht="15" hidden="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 s="75"/>
      <c r="BI18" s="152"/>
      <c r="BJ18" s="152"/>
      <c r="BK18" s="79"/>
      <c r="BL18" s="152"/>
      <c r="BM18" s="78"/>
      <c r="BN18" s="79"/>
      <c r="BO18" s="23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</row>
    <row r="19" spans="1:78" s="21" customFormat="1" ht="15" hidden="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 s="75"/>
      <c r="BI19" s="152"/>
      <c r="BJ19" s="152"/>
      <c r="BK19" s="79"/>
      <c r="BL19" s="152"/>
      <c r="BM19" s="78"/>
      <c r="BN19" s="79"/>
      <c r="BO19" s="23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</row>
    <row r="20" spans="1:78" s="21" customFormat="1" ht="15" hidden="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 s="75"/>
      <c r="BI20" s="152"/>
      <c r="BJ20" s="152"/>
      <c r="BK20" s="79"/>
      <c r="BL20" s="152"/>
      <c r="BM20" s="78"/>
      <c r="BN20" s="79"/>
      <c r="BO20" s="23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</row>
    <row r="21" spans="1:78" s="98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154" t="s">
        <v>33</v>
      </c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>
        <v>0</v>
      </c>
      <c r="BV21" s="155">
        <f>SUM(BV15:BV20)</f>
        <v>91</v>
      </c>
      <c r="BW21" s="155">
        <f>SUM(BW15:BW20)</f>
        <v>109</v>
      </c>
      <c r="BX21" s="155">
        <f>SUM(BX15:BX20)</f>
        <v>89</v>
      </c>
      <c r="BY21" s="155">
        <f>SUM(BY15:BY20)</f>
        <v>0</v>
      </c>
      <c r="BZ21" s="155">
        <f>SUM(BZ15:BZ20)</f>
        <v>0</v>
      </c>
    </row>
    <row r="22" spans="1:78" ht="7.5" customHeight="1" x14ac:dyDescent="0.25">
      <c r="BH22" s="156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</row>
    <row r="23" spans="1:78" s="52" customFormat="1" ht="25.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 s="144"/>
      <c r="BF23"/>
      <c r="BG23"/>
      <c r="BH23" s="145" t="s">
        <v>133</v>
      </c>
      <c r="BI23" s="146"/>
      <c r="BJ23" s="146"/>
      <c r="BK23" s="146"/>
      <c r="BL23" s="146"/>
      <c r="BM23" s="146"/>
      <c r="BN23" s="147"/>
      <c r="BO23" s="147"/>
      <c r="BP23" s="147"/>
      <c r="BQ23" s="147"/>
      <c r="BR23" s="147"/>
      <c r="BS23" s="147"/>
      <c r="BT23" s="427" t="str">
        <f>BT5</f>
        <v>META [Até Dez-24]</v>
      </c>
      <c r="BU23" s="147">
        <f t="shared" ref="BU23:BZ23" si="2">BU14</f>
        <v>45444</v>
      </c>
      <c r="BV23" s="147" t="e">
        <f t="shared" ca="1" si="2"/>
        <v>#NAME?</v>
      </c>
      <c r="BW23" s="147" t="e">
        <f t="shared" ca="1" si="2"/>
        <v>#NAME?</v>
      </c>
      <c r="BX23" s="147" t="e">
        <f t="shared" ca="1" si="2"/>
        <v>#NAME?</v>
      </c>
      <c r="BY23" s="147" t="e">
        <f t="shared" ca="1" si="2"/>
        <v>#NAME?</v>
      </c>
      <c r="BZ23" s="147" t="e">
        <f t="shared" ca="1" si="2"/>
        <v>#NAME?</v>
      </c>
    </row>
    <row r="24" spans="1:78" s="21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 s="25" t="s">
        <v>83</v>
      </c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158" t="s">
        <v>25</v>
      </c>
      <c r="BU24" s="24">
        <v>0</v>
      </c>
      <c r="BV24" s="24">
        <v>12</v>
      </c>
      <c r="BW24" s="24">
        <v>0</v>
      </c>
      <c r="BX24" s="24">
        <v>0</v>
      </c>
      <c r="BY24" s="24"/>
      <c r="BZ24" s="24"/>
    </row>
    <row r="25" spans="1:78" s="21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 s="25" t="s">
        <v>134</v>
      </c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>
        <v>2466</v>
      </c>
      <c r="BU25" s="24">
        <v>791</v>
      </c>
      <c r="BV25" s="24">
        <v>140</v>
      </c>
      <c r="BW25" s="24">
        <v>32</v>
      </c>
      <c r="BX25" s="24">
        <v>0</v>
      </c>
      <c r="BY25" s="24"/>
      <c r="BZ25" s="24"/>
    </row>
    <row r="26" spans="1:78" s="21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 s="25" t="s">
        <v>85</v>
      </c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>
        <v>274</v>
      </c>
      <c r="BU26" s="24">
        <v>113</v>
      </c>
      <c r="BV26" s="24">
        <v>44</v>
      </c>
      <c r="BW26" s="24">
        <v>2</v>
      </c>
      <c r="BX26" s="24">
        <v>1</v>
      </c>
      <c r="BY26" s="24"/>
      <c r="BZ26" s="24"/>
    </row>
    <row r="27" spans="1:78" s="21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 s="25" t="s">
        <v>84</v>
      </c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>
        <v>274</v>
      </c>
      <c r="BU27" s="24">
        <v>107</v>
      </c>
      <c r="BV27" s="24">
        <v>24</v>
      </c>
      <c r="BW27" s="24">
        <v>1</v>
      </c>
      <c r="BX27" s="24">
        <v>1</v>
      </c>
      <c r="BY27" s="24"/>
      <c r="BZ27" s="24"/>
    </row>
    <row r="28" spans="1:78" s="21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 s="25" t="s">
        <v>86</v>
      </c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158" t="s">
        <v>25</v>
      </c>
      <c r="BU28" s="24">
        <v>2</v>
      </c>
      <c r="BV28" s="24">
        <v>1</v>
      </c>
      <c r="BW28" s="24">
        <v>2</v>
      </c>
      <c r="BX28" s="24">
        <v>2</v>
      </c>
      <c r="BY28" s="24"/>
      <c r="BZ28" s="24"/>
    </row>
    <row r="29" spans="1:78" s="21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 s="25" t="s">
        <v>135</v>
      </c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158" t="s">
        <v>25</v>
      </c>
      <c r="BU29" s="24">
        <v>9</v>
      </c>
      <c r="BV29" s="24">
        <v>9</v>
      </c>
      <c r="BW29" s="24">
        <v>0</v>
      </c>
      <c r="BX29" s="24">
        <v>0</v>
      </c>
      <c r="BY29" s="24"/>
      <c r="BZ29" s="24"/>
    </row>
    <row r="30" spans="1:78" s="21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 s="25" t="s">
        <v>136</v>
      </c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158" t="s">
        <v>25</v>
      </c>
      <c r="BU30" s="24">
        <v>3</v>
      </c>
      <c r="BV30" s="24">
        <v>0</v>
      </c>
      <c r="BW30" s="24">
        <v>1</v>
      </c>
      <c r="BX30" s="24">
        <v>0</v>
      </c>
      <c r="BY30" s="24"/>
      <c r="BZ30" s="24"/>
    </row>
    <row r="31" spans="1:78" s="21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 s="25" t="s">
        <v>137</v>
      </c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158" t="s">
        <v>25</v>
      </c>
      <c r="BU31" s="24">
        <v>1</v>
      </c>
      <c r="BV31" s="24">
        <v>1</v>
      </c>
      <c r="BW31" s="24">
        <v>2</v>
      </c>
      <c r="BX31" s="24">
        <v>0</v>
      </c>
      <c r="BY31" s="24"/>
      <c r="BZ31" s="24"/>
    </row>
    <row r="32" spans="1:78" s="21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 s="25" t="s">
        <v>138</v>
      </c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158" t="s">
        <v>25</v>
      </c>
      <c r="BU32" s="24">
        <v>12</v>
      </c>
      <c r="BV32" s="24">
        <v>0</v>
      </c>
      <c r="BW32" s="24">
        <v>2</v>
      </c>
      <c r="BX32" s="24">
        <v>0</v>
      </c>
      <c r="BY32" s="24"/>
      <c r="BZ32" s="24"/>
    </row>
    <row r="33" spans="1:78" s="21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 s="25" t="s">
        <v>87</v>
      </c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>
        <v>143</v>
      </c>
      <c r="BU33" s="24">
        <v>24</v>
      </c>
      <c r="BV33" s="24">
        <v>7</v>
      </c>
      <c r="BW33" s="24">
        <v>3</v>
      </c>
      <c r="BX33" s="24">
        <v>0</v>
      </c>
      <c r="BY33" s="24"/>
      <c r="BZ33" s="24"/>
    </row>
    <row r="34" spans="1:78" s="98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 s="159" t="s">
        <v>33</v>
      </c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>
        <f t="shared" ref="BT34:BZ34" si="3">SUM(BT24:BT33)</f>
        <v>3157</v>
      </c>
      <c r="BU34" s="160">
        <f t="shared" si="3"/>
        <v>1062</v>
      </c>
      <c r="BV34" s="160">
        <f t="shared" si="3"/>
        <v>238</v>
      </c>
      <c r="BW34" s="160">
        <f t="shared" si="3"/>
        <v>45</v>
      </c>
      <c r="BX34" s="160">
        <f t="shared" si="3"/>
        <v>4</v>
      </c>
      <c r="BY34" s="160">
        <f t="shared" si="3"/>
        <v>0</v>
      </c>
      <c r="BZ34" s="160">
        <f t="shared" si="3"/>
        <v>0</v>
      </c>
    </row>
    <row r="35" spans="1:78" s="98" customFormat="1" ht="10.5" customHeight="1" x14ac:dyDescent="0.25">
      <c r="BH35" s="161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</row>
    <row r="36" spans="1:78" ht="25.5" x14ac:dyDescent="0.25">
      <c r="BH36" s="145" t="s">
        <v>139</v>
      </c>
      <c r="BI36" s="146"/>
      <c r="BJ36" s="146"/>
      <c r="BK36" s="146"/>
      <c r="BL36" s="146"/>
      <c r="BM36" s="146"/>
      <c r="BN36" s="147"/>
      <c r="BO36" s="147"/>
      <c r="BP36" s="147"/>
      <c r="BQ36" s="147"/>
      <c r="BR36" s="147"/>
      <c r="BS36" s="147"/>
      <c r="BT36" s="427" t="str">
        <f t="shared" ref="BT36:BZ36" si="4">BT23</f>
        <v>META [Até Dez-24]</v>
      </c>
      <c r="BU36" s="147">
        <f t="shared" si="4"/>
        <v>45444</v>
      </c>
      <c r="BV36" s="163" t="e">
        <f t="shared" ca="1" si="4"/>
        <v>#NAME?</v>
      </c>
      <c r="BW36" s="163" t="e">
        <f t="shared" ca="1" si="4"/>
        <v>#NAME?</v>
      </c>
      <c r="BX36" s="163" t="e">
        <f t="shared" ca="1" si="4"/>
        <v>#NAME?</v>
      </c>
      <c r="BY36" s="163" t="e">
        <f t="shared" ca="1" si="4"/>
        <v>#NAME?</v>
      </c>
      <c r="BZ36" s="163" t="e">
        <f t="shared" ca="1" si="4"/>
        <v>#NAME?</v>
      </c>
    </row>
    <row r="37" spans="1:78" x14ac:dyDescent="0.25">
      <c r="BH37" s="25" t="s">
        <v>37</v>
      </c>
      <c r="BI37" s="478"/>
      <c r="BJ37" s="478"/>
      <c r="BK37" s="164"/>
      <c r="BL37" s="478"/>
      <c r="BM37" s="164"/>
      <c r="BN37" s="164"/>
      <c r="BO37" s="164"/>
      <c r="BP37" s="164"/>
      <c r="BQ37" s="164"/>
      <c r="BR37" s="164"/>
      <c r="BS37" s="164"/>
      <c r="BT37" s="479">
        <v>274</v>
      </c>
      <c r="BU37" s="472" t="s">
        <v>140</v>
      </c>
      <c r="BV37" s="164">
        <v>67</v>
      </c>
      <c r="BW37" s="164">
        <v>48</v>
      </c>
      <c r="BX37" s="164">
        <v>7</v>
      </c>
      <c r="BY37" s="164"/>
      <c r="BZ37" s="164"/>
    </row>
    <row r="38" spans="1:78" x14ac:dyDescent="0.25">
      <c r="BH38" s="25" t="s">
        <v>51</v>
      </c>
      <c r="BI38" s="478"/>
      <c r="BJ38" s="478"/>
      <c r="BK38" s="164"/>
      <c r="BL38" s="478"/>
      <c r="BM38" s="164"/>
      <c r="BN38" s="164"/>
      <c r="BO38" s="164"/>
      <c r="BP38" s="164"/>
      <c r="BQ38" s="164"/>
      <c r="BR38" s="164"/>
      <c r="BS38" s="164"/>
      <c r="BT38" s="480"/>
      <c r="BU38" s="473"/>
      <c r="BV38" s="164">
        <v>52</v>
      </c>
      <c r="BW38" s="164">
        <v>34</v>
      </c>
      <c r="BX38" s="164">
        <v>2</v>
      </c>
      <c r="BY38" s="164"/>
      <c r="BZ38" s="164"/>
    </row>
    <row r="39" spans="1:78" x14ac:dyDescent="0.25">
      <c r="BH39" s="25" t="s">
        <v>57</v>
      </c>
      <c r="BI39" s="478"/>
      <c r="BJ39" s="478"/>
      <c r="BK39" s="164"/>
      <c r="BL39" s="478"/>
      <c r="BM39" s="164"/>
      <c r="BN39" s="164"/>
      <c r="BO39" s="164"/>
      <c r="BP39" s="164"/>
      <c r="BQ39" s="164"/>
      <c r="BR39" s="164"/>
      <c r="BS39" s="164"/>
      <c r="BT39" s="481"/>
      <c r="BU39" s="474"/>
      <c r="BV39" s="164">
        <v>20</v>
      </c>
      <c r="BW39" s="164">
        <v>30</v>
      </c>
      <c r="BX39" s="164">
        <v>14</v>
      </c>
      <c r="BY39" s="164"/>
      <c r="BZ39" s="164"/>
    </row>
    <row r="40" spans="1:78" x14ac:dyDescent="0.25">
      <c r="BH40" s="148" t="s">
        <v>33</v>
      </c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>
        <f t="shared" ref="BT40:BZ40" si="5">SUM(BT37:BT39)</f>
        <v>274</v>
      </c>
      <c r="BU40" s="149">
        <f t="shared" si="5"/>
        <v>0</v>
      </c>
      <c r="BV40" s="149">
        <f t="shared" si="5"/>
        <v>139</v>
      </c>
      <c r="BW40" s="149">
        <f t="shared" si="5"/>
        <v>112</v>
      </c>
      <c r="BX40" s="149">
        <f t="shared" si="5"/>
        <v>23</v>
      </c>
      <c r="BY40" s="149">
        <f t="shared" si="5"/>
        <v>0</v>
      </c>
      <c r="BZ40" s="149">
        <f t="shared" si="5"/>
        <v>0</v>
      </c>
    </row>
    <row r="41" spans="1:78" ht="8.25" customHeight="1" x14ac:dyDescent="0.25">
      <c r="BH41" s="165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7"/>
      <c r="BU41" s="167"/>
    </row>
    <row r="42" spans="1:78" ht="16.5" customHeight="1" x14ac:dyDescent="0.25">
      <c r="BH42" s="428" t="s">
        <v>141</v>
      </c>
      <c r="BI42" s="429"/>
      <c r="BJ42" s="429"/>
      <c r="BK42" s="429"/>
      <c r="BL42" s="429"/>
      <c r="BM42" s="429"/>
      <c r="BN42" s="430"/>
      <c r="BO42" s="430"/>
      <c r="BP42" s="430"/>
      <c r="BQ42" s="430"/>
      <c r="BR42" s="430"/>
      <c r="BS42" s="430"/>
      <c r="BT42" s="430"/>
      <c r="BU42" s="431"/>
      <c r="BV42" s="168" t="e">
        <f ca="1">BV36</f>
        <v>#NAME?</v>
      </c>
      <c r="BW42" s="168" t="e">
        <f ca="1">BW36</f>
        <v>#NAME?</v>
      </c>
      <c r="BX42" s="168" t="e">
        <f ca="1">BX36</f>
        <v>#NAME?</v>
      </c>
      <c r="BY42" s="168" t="e">
        <f ca="1">BY36</f>
        <v>#NAME?</v>
      </c>
      <c r="BZ42" s="168" t="e">
        <f ca="1">BZ36</f>
        <v>#NAME?</v>
      </c>
    </row>
    <row r="43" spans="1:78" ht="16.5" customHeight="1" x14ac:dyDescent="0.25">
      <c r="BH43" s="432" t="s">
        <v>142</v>
      </c>
      <c r="BI43" s="433"/>
      <c r="BJ43" s="433"/>
      <c r="BK43" s="434"/>
      <c r="BL43" s="433"/>
      <c r="BM43" s="434"/>
      <c r="BN43" s="434"/>
      <c r="BO43" s="434"/>
      <c r="BP43" s="434"/>
      <c r="BQ43" s="434"/>
      <c r="BR43" s="434"/>
      <c r="BS43" s="434"/>
      <c r="BT43" s="434"/>
      <c r="BU43" s="435"/>
      <c r="BV43" s="170">
        <v>139</v>
      </c>
      <c r="BW43" s="170">
        <v>101</v>
      </c>
      <c r="BX43" s="170">
        <v>34</v>
      </c>
      <c r="BY43" s="170"/>
      <c r="BZ43" s="170"/>
    </row>
    <row r="44" spans="1:78" ht="16.5" customHeight="1" x14ac:dyDescent="0.25">
      <c r="BH44" s="436" t="s">
        <v>143</v>
      </c>
      <c r="BI44" s="437"/>
      <c r="BJ44" s="437"/>
      <c r="BK44" s="438"/>
      <c r="BL44" s="437"/>
      <c r="BM44" s="438"/>
      <c r="BN44" s="438"/>
      <c r="BO44" s="438"/>
      <c r="BP44" s="438"/>
      <c r="BQ44" s="438"/>
      <c r="BR44" s="438"/>
      <c r="BS44" s="438"/>
      <c r="BT44" s="438"/>
      <c r="BU44" s="439"/>
      <c r="BV44" s="170">
        <v>2</v>
      </c>
      <c r="BW44" s="170">
        <v>6</v>
      </c>
      <c r="BX44" s="170">
        <v>0</v>
      </c>
      <c r="BY44" s="170"/>
      <c r="BZ44" s="170"/>
    </row>
    <row r="45" spans="1:78" ht="16.5" customHeight="1" x14ac:dyDescent="0.25">
      <c r="BH45" s="165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7"/>
      <c r="BU45" s="167"/>
    </row>
    <row r="46" spans="1:78" ht="16.5" customHeight="1" x14ac:dyDescent="0.25">
      <c r="BH46" s="428" t="s">
        <v>144</v>
      </c>
      <c r="BI46" s="429"/>
      <c r="BJ46" s="429"/>
      <c r="BK46" s="429"/>
      <c r="BL46" s="429"/>
      <c r="BM46" s="429"/>
      <c r="BN46" s="430"/>
      <c r="BO46" s="430"/>
      <c r="BP46" s="430"/>
      <c r="BQ46" s="430"/>
      <c r="BR46" s="430"/>
      <c r="BS46" s="430"/>
      <c r="BT46" s="430"/>
      <c r="BU46" s="431"/>
      <c r="BV46" s="171">
        <f>BV47/BV48</f>
        <v>1.4184397163120567E-2</v>
      </c>
      <c r="BW46" s="171">
        <f>BW47/BW48</f>
        <v>8.943089430894309E-2</v>
      </c>
      <c r="BX46" s="171">
        <f>BX47/BX48</f>
        <v>4.1666666666666664E-2</v>
      </c>
      <c r="BY46" s="171" t="e">
        <f>BY47/BY48</f>
        <v>#DIV/0!</v>
      </c>
      <c r="BZ46" s="171" t="e">
        <f>BZ47/BZ48</f>
        <v>#DIV/0!</v>
      </c>
    </row>
    <row r="47" spans="1:78" ht="16.5" customHeight="1" x14ac:dyDescent="0.25">
      <c r="BH47" s="432" t="s">
        <v>145</v>
      </c>
      <c r="BI47" s="433"/>
      <c r="BJ47" s="433"/>
      <c r="BK47" s="434"/>
      <c r="BL47" s="433"/>
      <c r="BM47" s="434"/>
      <c r="BN47" s="434"/>
      <c r="BO47" s="434"/>
      <c r="BP47" s="434"/>
      <c r="BQ47" s="434"/>
      <c r="BR47" s="434"/>
      <c r="BS47" s="434"/>
      <c r="BT47" s="434"/>
      <c r="BU47" s="435"/>
      <c r="BV47" s="170">
        <v>2</v>
      </c>
      <c r="BW47" s="170">
        <v>11</v>
      </c>
      <c r="BX47" s="170">
        <v>1</v>
      </c>
      <c r="BY47" s="170"/>
      <c r="BZ47" s="170"/>
    </row>
    <row r="48" spans="1:78" ht="16.5" customHeight="1" x14ac:dyDescent="0.25">
      <c r="BH48" s="436" t="s">
        <v>146</v>
      </c>
      <c r="BI48" s="437"/>
      <c r="BJ48" s="437"/>
      <c r="BK48" s="438"/>
      <c r="BL48" s="437"/>
      <c r="BM48" s="438"/>
      <c r="BN48" s="438"/>
      <c r="BO48" s="438"/>
      <c r="BP48" s="438"/>
      <c r="BQ48" s="438"/>
      <c r="BR48" s="438"/>
      <c r="BS48" s="438"/>
      <c r="BT48" s="438"/>
      <c r="BU48" s="439"/>
      <c r="BV48" s="170">
        <v>141</v>
      </c>
      <c r="BW48" s="170">
        <v>123</v>
      </c>
      <c r="BX48" s="170">
        <v>24</v>
      </c>
      <c r="BY48" s="170"/>
      <c r="BZ48" s="170"/>
    </row>
    <row r="49" spans="60:78" ht="16.5" customHeight="1" x14ac:dyDescent="0.25">
      <c r="BH49" s="165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7"/>
      <c r="BU49" s="167"/>
    </row>
    <row r="50" spans="60:78" ht="16.5" customHeight="1" x14ac:dyDescent="0.25">
      <c r="BH50" s="428" t="s">
        <v>147</v>
      </c>
      <c r="BI50" s="429"/>
      <c r="BJ50" s="429"/>
      <c r="BK50" s="429"/>
      <c r="BL50" s="429"/>
      <c r="BM50" s="429"/>
      <c r="BN50" s="430"/>
      <c r="BO50" s="430"/>
      <c r="BP50" s="430"/>
      <c r="BQ50" s="430"/>
      <c r="BR50" s="430"/>
      <c r="BS50" s="430"/>
      <c r="BT50" s="430"/>
      <c r="BU50" s="431"/>
      <c r="BV50" s="171">
        <f>BV51/BV52</f>
        <v>0</v>
      </c>
      <c r="BW50" s="171">
        <f>BW51/BW52</f>
        <v>0</v>
      </c>
      <c r="BX50" s="171">
        <f>BX51/BX52</f>
        <v>0</v>
      </c>
      <c r="BY50" s="171" t="e">
        <f>BY51/BY52</f>
        <v>#DIV/0!</v>
      </c>
      <c r="BZ50" s="171" t="e">
        <f>BZ51/BZ52</f>
        <v>#DIV/0!</v>
      </c>
    </row>
    <row r="51" spans="60:78" ht="16.5" customHeight="1" x14ac:dyDescent="0.25">
      <c r="BH51" s="432" t="s">
        <v>148</v>
      </c>
      <c r="BI51" s="433"/>
      <c r="BJ51" s="433"/>
      <c r="BK51" s="434"/>
      <c r="BL51" s="433"/>
      <c r="BM51" s="434"/>
      <c r="BN51" s="434"/>
      <c r="BO51" s="434"/>
      <c r="BP51" s="434"/>
      <c r="BQ51" s="434"/>
      <c r="BR51" s="434"/>
      <c r="BS51" s="434"/>
      <c r="BT51" s="434"/>
      <c r="BU51" s="435"/>
      <c r="BV51" s="170">
        <v>0</v>
      </c>
      <c r="BW51" s="170">
        <v>0</v>
      </c>
      <c r="BX51" s="170">
        <v>0</v>
      </c>
      <c r="BY51" s="170"/>
      <c r="BZ51" s="170"/>
    </row>
    <row r="52" spans="60:78" s="98" customFormat="1" ht="16.5" customHeight="1" x14ac:dyDescent="0.25">
      <c r="BH52" s="436" t="s">
        <v>146</v>
      </c>
      <c r="BI52" s="437"/>
      <c r="BJ52" s="437"/>
      <c r="BK52" s="438"/>
      <c r="BL52" s="437"/>
      <c r="BM52" s="438"/>
      <c r="BN52" s="438"/>
      <c r="BO52" s="438"/>
      <c r="BP52" s="438"/>
      <c r="BQ52" s="438"/>
      <c r="BR52" s="438"/>
      <c r="BS52" s="438"/>
      <c r="BT52" s="438"/>
      <c r="BU52" s="439"/>
      <c r="BV52" s="170">
        <v>141</v>
      </c>
      <c r="BW52" s="170">
        <v>123</v>
      </c>
      <c r="BX52" s="170">
        <v>24</v>
      </c>
      <c r="BY52" s="170"/>
      <c r="BZ52" s="170"/>
    </row>
  </sheetData>
  <mergeCells count="11">
    <mergeCell ref="BU37:BU39"/>
    <mergeCell ref="BH2:BZ2"/>
    <mergeCell ref="BI3:BZ3"/>
    <mergeCell ref="BI6:BI11"/>
    <mergeCell ref="BJ6:BJ11"/>
    <mergeCell ref="BL6:BL11"/>
    <mergeCell ref="BT6:BT11"/>
    <mergeCell ref="BI37:BI39"/>
    <mergeCell ref="BJ37:BJ39"/>
    <mergeCell ref="BL37:BL39"/>
    <mergeCell ref="BT37:BT39"/>
  </mergeCells>
  <printOptions horizontalCentered="1"/>
  <pageMargins left="0" right="0" top="0.39370078740157483" bottom="0.39370078740157483" header="0" footer="0"/>
  <pageSetup paperSize="9" scale="81" firstPageNumber="0" orientation="portrait" horizontalDpi="300" verticalDpi="300" r:id="rId1"/>
  <headerFooter>
    <oddHeader>&amp;C&amp;A</oddHeader>
    <oddFooter>&amp;C
Diretoria Geral - HETRIN&amp;RPágina &amp;P de &amp;N</oddFooter>
  </headerFooter>
  <colBreaks count="1" manualBreakCount="1">
    <brk id="76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5D58-CC5E-47DF-A25B-6480142CA426}">
  <sheetPr>
    <tabColor theme="9" tint="0.59999389629810485"/>
  </sheetPr>
  <dimension ref="A1:IV84"/>
  <sheetViews>
    <sheetView showGridLines="0" tabSelected="1" view="pageBreakPreview" topLeftCell="BB53" zoomScaleNormal="100" zoomScaleSheetLayoutView="100" workbookViewId="0">
      <selection activeCell="BP57" sqref="BP57"/>
    </sheetView>
  </sheetViews>
  <sheetFormatPr defaultRowHeight="12.75" x14ac:dyDescent="0.25"/>
  <cols>
    <col min="1" max="1" width="81.28515625" style="341" hidden="1" customWidth="1"/>
    <col min="2" max="28" width="12" style="342" hidden="1" customWidth="1"/>
    <col min="29" max="34" width="12" style="141" hidden="1" customWidth="1"/>
    <col min="35" max="35" width="15.7109375" style="342" hidden="1" customWidth="1"/>
    <col min="36" max="39" width="12.85546875" style="141" hidden="1" customWidth="1"/>
    <col min="40" max="41" width="8.28515625" style="141" hidden="1" customWidth="1"/>
    <col min="42" max="42" width="20.7109375" style="174" hidden="1" customWidth="1"/>
    <col min="43" max="43" width="15.7109375" style="174" hidden="1" customWidth="1"/>
    <col min="44" max="45" width="8.28515625" style="174" hidden="1" customWidth="1"/>
    <col min="46" max="47" width="15.7109375" style="174" hidden="1" customWidth="1"/>
    <col min="48" max="48" width="20.7109375" style="174" hidden="1" customWidth="1"/>
    <col min="49" max="49" width="15.7109375" style="174" hidden="1" customWidth="1"/>
    <col min="50" max="51" width="8.28515625" style="174" hidden="1" customWidth="1"/>
    <col min="52" max="52" width="11.85546875" style="174" hidden="1" customWidth="1"/>
    <col min="53" max="53" width="8.28515625" style="174" hidden="1" customWidth="1"/>
    <col min="54" max="54" width="53.5703125" style="174" customWidth="1"/>
    <col min="55" max="55" width="19.5703125" style="174" customWidth="1"/>
    <col min="56" max="57" width="19.5703125" style="174" hidden="1" customWidth="1"/>
    <col min="58" max="59" width="13.140625" style="174" hidden="1" customWidth="1"/>
    <col min="60" max="60" width="10.42578125" style="174" hidden="1" customWidth="1"/>
    <col min="61" max="61" width="13.140625" style="174" hidden="1" customWidth="1"/>
    <col min="62" max="62" width="9.7109375" style="174" hidden="1" customWidth="1"/>
    <col min="63" max="63" width="11.85546875" style="174" hidden="1" customWidth="1"/>
    <col min="64" max="64" width="7.85546875" style="174" hidden="1" customWidth="1"/>
    <col min="65" max="65" width="9.42578125" style="174" hidden="1" customWidth="1"/>
    <col min="66" max="67" width="20.7109375" style="174" hidden="1" customWidth="1"/>
    <col min="68" max="68" width="20.7109375" style="174" customWidth="1"/>
    <col min="69" max="70" width="20.7109375" style="174" hidden="1" customWidth="1"/>
    <col min="71" max="16384" width="9.140625" style="174"/>
  </cols>
  <sheetData>
    <row r="1" spans="1:256" s="173" customFormat="1" ht="65.25" customHeight="1" x14ac:dyDescent="0.8">
      <c r="A1" s="484" t="s">
        <v>149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  <c r="IV1" s="172"/>
    </row>
    <row r="2" spans="1:256" x14ac:dyDescent="0.25">
      <c r="A2" s="485" t="s">
        <v>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485"/>
      <c r="BJ2" s="485"/>
      <c r="BK2" s="485"/>
      <c r="BL2" s="485"/>
      <c r="BM2" s="485"/>
      <c r="BN2" s="485"/>
      <c r="BO2" s="485"/>
      <c r="BP2" s="485"/>
      <c r="BQ2" s="485"/>
      <c r="BR2" s="485"/>
    </row>
    <row r="3" spans="1:256" s="180" customFormat="1" x14ac:dyDescent="0.2">
      <c r="A3" s="176" t="s">
        <v>150</v>
      </c>
      <c r="B3" s="177" t="s">
        <v>7</v>
      </c>
      <c r="C3" s="177">
        <v>43831</v>
      </c>
      <c r="D3" s="177">
        <v>43862</v>
      </c>
      <c r="E3" s="177">
        <v>43891</v>
      </c>
      <c r="F3" s="177">
        <v>43922</v>
      </c>
      <c r="G3" s="177">
        <v>43952</v>
      </c>
      <c r="H3" s="177">
        <v>43983</v>
      </c>
      <c r="I3" s="177">
        <v>44013</v>
      </c>
      <c r="J3" s="177">
        <v>44044</v>
      </c>
      <c r="K3" s="177">
        <v>44075</v>
      </c>
      <c r="L3" s="177">
        <v>44105</v>
      </c>
      <c r="M3" s="177">
        <v>44136</v>
      </c>
      <c r="N3" s="177">
        <v>44166</v>
      </c>
      <c r="O3" s="177" t="s">
        <v>7</v>
      </c>
      <c r="P3" s="177">
        <v>44197</v>
      </c>
      <c r="Q3" s="177">
        <v>44228</v>
      </c>
      <c r="R3" s="177">
        <v>44256</v>
      </c>
      <c r="S3" s="177">
        <v>44287</v>
      </c>
      <c r="T3" s="177">
        <v>44317</v>
      </c>
      <c r="U3" s="177">
        <v>44348</v>
      </c>
      <c r="V3" s="177">
        <v>44378</v>
      </c>
      <c r="W3" s="177">
        <v>44409</v>
      </c>
      <c r="X3" s="177">
        <v>44440</v>
      </c>
      <c r="Y3" s="177">
        <v>44470</v>
      </c>
      <c r="Z3" s="177">
        <v>44501</v>
      </c>
      <c r="AA3" s="177">
        <v>44531</v>
      </c>
      <c r="AB3" s="177" t="s">
        <v>7</v>
      </c>
      <c r="AC3" s="177">
        <v>44562</v>
      </c>
      <c r="AD3" s="177">
        <v>44593</v>
      </c>
      <c r="AE3" s="177">
        <v>44621</v>
      </c>
      <c r="AF3" s="177">
        <v>44652</v>
      </c>
      <c r="AG3" s="177">
        <v>44682</v>
      </c>
      <c r="AH3" s="177">
        <v>44713</v>
      </c>
      <c r="AI3" s="177" t="s">
        <v>7</v>
      </c>
      <c r="AJ3" s="177">
        <v>44743</v>
      </c>
      <c r="AK3" s="177">
        <v>44774</v>
      </c>
      <c r="AL3" s="177">
        <v>44805</v>
      </c>
      <c r="AM3" s="177">
        <v>44835</v>
      </c>
      <c r="AN3" s="177">
        <v>44866</v>
      </c>
      <c r="AO3" s="177">
        <v>44896</v>
      </c>
      <c r="AP3" s="177" t="s">
        <v>7</v>
      </c>
      <c r="AQ3" s="177">
        <v>44927</v>
      </c>
      <c r="AR3" s="177">
        <v>44958</v>
      </c>
      <c r="AS3" s="177">
        <v>44986</v>
      </c>
      <c r="AT3" s="177">
        <v>45017</v>
      </c>
      <c r="AU3" s="177">
        <v>45047</v>
      </c>
      <c r="AV3" s="177">
        <v>45078</v>
      </c>
      <c r="AW3" s="177">
        <v>45108</v>
      </c>
      <c r="AX3" s="177">
        <v>45139</v>
      </c>
      <c r="AY3" s="177">
        <v>45170</v>
      </c>
      <c r="AZ3" s="177" t="s">
        <v>151</v>
      </c>
      <c r="BA3" s="177">
        <v>45200</v>
      </c>
      <c r="BB3" s="178" t="s">
        <v>152</v>
      </c>
      <c r="BC3" s="486" t="s">
        <v>5</v>
      </c>
      <c r="BD3" s="486"/>
      <c r="BE3" s="486"/>
      <c r="BF3" s="486"/>
      <c r="BG3" s="486"/>
      <c r="BH3" s="486"/>
      <c r="BI3" s="486"/>
      <c r="BJ3" s="486"/>
      <c r="BK3" s="486"/>
      <c r="BL3" s="486"/>
      <c r="BM3" s="486"/>
      <c r="BN3" s="486"/>
      <c r="BO3" s="486"/>
      <c r="BP3" s="486"/>
      <c r="BQ3" s="486"/>
      <c r="BR3" s="486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  <c r="IN3" s="179"/>
      <c r="IO3" s="179"/>
      <c r="IP3" s="179"/>
      <c r="IQ3" s="179"/>
      <c r="IR3" s="179"/>
      <c r="IS3" s="179"/>
      <c r="IT3" s="179"/>
      <c r="IU3" s="179"/>
      <c r="IV3" s="179"/>
    </row>
    <row r="4" spans="1:256" s="180" customFormat="1" x14ac:dyDescent="0.2">
      <c r="A4" s="176" t="s">
        <v>150</v>
      </c>
      <c r="B4" s="177" t="s">
        <v>7</v>
      </c>
      <c r="C4" s="177">
        <v>43831</v>
      </c>
      <c r="D4" s="177">
        <v>43862</v>
      </c>
      <c r="E4" s="177">
        <v>43891</v>
      </c>
      <c r="F4" s="177">
        <v>43922</v>
      </c>
      <c r="G4" s="177">
        <v>43952</v>
      </c>
      <c r="H4" s="177">
        <v>43983</v>
      </c>
      <c r="I4" s="177">
        <v>44013</v>
      </c>
      <c r="J4" s="177">
        <v>44044</v>
      </c>
      <c r="K4" s="177">
        <v>44075</v>
      </c>
      <c r="L4" s="177">
        <v>44105</v>
      </c>
      <c r="M4" s="177">
        <v>44136</v>
      </c>
      <c r="N4" s="177">
        <v>44166</v>
      </c>
      <c r="O4" s="177" t="s">
        <v>7</v>
      </c>
      <c r="P4" s="177">
        <v>44197</v>
      </c>
      <c r="Q4" s="177">
        <v>44228</v>
      </c>
      <c r="R4" s="177">
        <v>44256</v>
      </c>
      <c r="S4" s="177">
        <v>44287</v>
      </c>
      <c r="T4" s="177">
        <v>44317</v>
      </c>
      <c r="U4" s="177">
        <v>44348</v>
      </c>
      <c r="V4" s="177">
        <v>44378</v>
      </c>
      <c r="W4" s="177">
        <v>44409</v>
      </c>
      <c r="X4" s="177">
        <v>44440</v>
      </c>
      <c r="Y4" s="177">
        <v>44470</v>
      </c>
      <c r="Z4" s="177">
        <v>44501</v>
      </c>
      <c r="AA4" s="177">
        <v>44531</v>
      </c>
      <c r="AB4" s="177" t="s">
        <v>7</v>
      </c>
      <c r="AC4" s="177">
        <v>44562</v>
      </c>
      <c r="AD4" s="177">
        <v>44593</v>
      </c>
      <c r="AE4" s="177">
        <v>44621</v>
      </c>
      <c r="AF4" s="177">
        <v>44652</v>
      </c>
      <c r="AG4" s="177">
        <v>44682</v>
      </c>
      <c r="AH4" s="177">
        <v>44713</v>
      </c>
      <c r="AI4" s="177" t="s">
        <v>7</v>
      </c>
      <c r="AJ4" s="177">
        <v>44743</v>
      </c>
      <c r="AK4" s="177">
        <v>44774</v>
      </c>
      <c r="AL4" s="177">
        <v>44805</v>
      </c>
      <c r="AM4" s="177">
        <v>44835</v>
      </c>
      <c r="AN4" s="177">
        <v>44866</v>
      </c>
      <c r="AO4" s="177">
        <v>44896</v>
      </c>
      <c r="AP4" s="177" t="s">
        <v>7</v>
      </c>
      <c r="AQ4" s="177">
        <v>44927</v>
      </c>
      <c r="AR4" s="177">
        <v>44958</v>
      </c>
      <c r="AS4" s="177">
        <v>44986</v>
      </c>
      <c r="AT4" s="177">
        <v>45017</v>
      </c>
      <c r="AU4" s="177">
        <v>45047</v>
      </c>
      <c r="AV4" s="177">
        <v>45078</v>
      </c>
      <c r="AW4" s="177">
        <v>45108</v>
      </c>
      <c r="AX4" s="177">
        <v>45139</v>
      </c>
      <c r="AY4" s="177">
        <v>45170</v>
      </c>
      <c r="AZ4" s="177" t="s">
        <v>151</v>
      </c>
      <c r="BA4" s="177">
        <v>45200</v>
      </c>
      <c r="BB4" s="178" t="s">
        <v>150</v>
      </c>
      <c r="BC4" s="177" t="s">
        <v>7</v>
      </c>
      <c r="BD4" s="177" t="s">
        <v>153</v>
      </c>
      <c r="BE4" s="177">
        <v>45200</v>
      </c>
      <c r="BF4" s="177" t="e">
        <f t="shared" ref="BF4:BR4" ca="1" si="0">_xll.FIMMÊS(BE4,0)+1</f>
        <v>#NAME?</v>
      </c>
      <c r="BG4" s="177" t="e">
        <f t="shared" ca="1" si="0"/>
        <v>#NAME?</v>
      </c>
      <c r="BH4" s="177" t="e">
        <f t="shared" ca="1" si="0"/>
        <v>#NAME?</v>
      </c>
      <c r="BI4" s="177" t="e">
        <f t="shared" ca="1" si="0"/>
        <v>#NAME?</v>
      </c>
      <c r="BJ4" s="177" t="e">
        <f t="shared" ca="1" si="0"/>
        <v>#NAME?</v>
      </c>
      <c r="BK4" s="177" t="e">
        <f t="shared" ca="1" si="0"/>
        <v>#NAME?</v>
      </c>
      <c r="BL4" s="177" t="e">
        <f t="shared" ca="1" si="0"/>
        <v>#NAME?</v>
      </c>
      <c r="BM4" s="177" t="e">
        <f t="shared" ca="1" si="0"/>
        <v>#NAME?</v>
      </c>
      <c r="BN4" s="177" t="e">
        <f t="shared" ca="1" si="0"/>
        <v>#NAME?</v>
      </c>
      <c r="BO4" s="177" t="e">
        <f t="shared" ca="1" si="0"/>
        <v>#NAME?</v>
      </c>
      <c r="BP4" s="177" t="e">
        <f t="shared" ca="1" si="0"/>
        <v>#NAME?</v>
      </c>
      <c r="BQ4" s="177" t="e">
        <f t="shared" ca="1" si="0"/>
        <v>#NAME?</v>
      </c>
      <c r="BR4" s="177" t="e">
        <f t="shared" ca="1" si="0"/>
        <v>#NAME?</v>
      </c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  <c r="IR4" s="179"/>
      <c r="IS4" s="179"/>
      <c r="IT4" s="179"/>
      <c r="IU4" s="179"/>
      <c r="IV4" s="179"/>
    </row>
    <row r="5" spans="1:256" s="186" customFormat="1" x14ac:dyDescent="0.25">
      <c r="A5" s="181" t="s">
        <v>154</v>
      </c>
      <c r="B5" s="182" t="s">
        <v>155</v>
      </c>
      <c r="C5" s="183">
        <v>0</v>
      </c>
      <c r="D5" s="183">
        <v>0</v>
      </c>
      <c r="E5" s="183">
        <v>0</v>
      </c>
      <c r="F5" s="183">
        <v>0</v>
      </c>
      <c r="G5" s="183">
        <v>0</v>
      </c>
      <c r="H5" s="183">
        <v>0</v>
      </c>
      <c r="I5" s="183">
        <v>0</v>
      </c>
      <c r="J5" s="183">
        <v>0</v>
      </c>
      <c r="K5" s="183">
        <v>0</v>
      </c>
      <c r="L5" s="183">
        <v>0</v>
      </c>
      <c r="M5" s="183">
        <v>0</v>
      </c>
      <c r="N5" s="183">
        <v>0</v>
      </c>
      <c r="O5" s="182" t="s">
        <v>155</v>
      </c>
      <c r="P5" s="183">
        <v>0.63029999999999997</v>
      </c>
      <c r="Q5" s="183">
        <v>0.67859999999999998</v>
      </c>
      <c r="R5" s="183">
        <v>0.74550000000000005</v>
      </c>
      <c r="S5" s="183">
        <v>0.69689999999999996</v>
      </c>
      <c r="T5" s="183">
        <v>0.66849999999999998</v>
      </c>
      <c r="U5" s="183">
        <v>0.6956</v>
      </c>
      <c r="V5" s="183">
        <v>0.62250000000000005</v>
      </c>
      <c r="W5" s="183">
        <v>0.6653</v>
      </c>
      <c r="X5" s="183">
        <v>0.56850000000000001</v>
      </c>
      <c r="Y5" s="183">
        <v>0.37269999999999998</v>
      </c>
      <c r="Z5" s="183">
        <v>0.49530000000000002</v>
      </c>
      <c r="AA5" s="183">
        <v>0.6139</v>
      </c>
      <c r="AB5" s="182" t="s">
        <v>155</v>
      </c>
      <c r="AC5" s="183">
        <v>0.69550000000000001</v>
      </c>
      <c r="AD5" s="183">
        <v>0.55530000000000002</v>
      </c>
      <c r="AE5" s="183">
        <v>0.73380000000000001</v>
      </c>
      <c r="AF5" s="183">
        <v>0.77849999999999997</v>
      </c>
      <c r="AG5" s="183">
        <v>0.80079999999999996</v>
      </c>
      <c r="AH5" s="183">
        <v>0.59119999999999995</v>
      </c>
      <c r="AI5" s="182" t="s">
        <v>155</v>
      </c>
      <c r="AJ5" s="183">
        <v>0.6603</v>
      </c>
      <c r="AK5" s="183">
        <v>0.8024</v>
      </c>
      <c r="AL5" s="183">
        <v>0.85370000000000001</v>
      </c>
      <c r="AM5" s="183">
        <v>0.88360000000000005</v>
      </c>
      <c r="AN5" s="183">
        <v>0.86960000000000004</v>
      </c>
      <c r="AO5" s="184">
        <v>0.84619999999999995</v>
      </c>
      <c r="AP5" s="182" t="s">
        <v>155</v>
      </c>
      <c r="AQ5" s="184">
        <f t="shared" ref="AQ5:BR5" si="1">IFERROR(ROUND((AQ6/AQ7),4),0)</f>
        <v>0.88370000000000004</v>
      </c>
      <c r="AR5" s="183">
        <f t="shared" si="1"/>
        <v>0.85519999999999996</v>
      </c>
      <c r="AS5" s="183">
        <f t="shared" si="1"/>
        <v>0.84189999999999998</v>
      </c>
      <c r="AT5" s="183">
        <f t="shared" si="1"/>
        <v>0.88959999999999995</v>
      </c>
      <c r="AU5" s="183">
        <f t="shared" si="1"/>
        <v>0.879</v>
      </c>
      <c r="AV5" s="185">
        <f t="shared" si="1"/>
        <v>0.83989999999999998</v>
      </c>
      <c r="AW5" s="183">
        <f t="shared" si="1"/>
        <v>0.89090000000000003</v>
      </c>
      <c r="AX5" s="183">
        <f t="shared" si="1"/>
        <v>0.92349999999999999</v>
      </c>
      <c r="AY5" s="183">
        <f t="shared" si="1"/>
        <v>0.8931</v>
      </c>
      <c r="AZ5" s="184">
        <f t="shared" si="1"/>
        <v>0.87060000000000004</v>
      </c>
      <c r="BA5" s="184">
        <f t="shared" si="1"/>
        <v>0.87009999999999998</v>
      </c>
      <c r="BB5" s="181" t="s">
        <v>156</v>
      </c>
      <c r="BC5" s="182" t="s">
        <v>155</v>
      </c>
      <c r="BD5" s="183">
        <f>IFERROR(ROUND((BD6/BD7),4),0)</f>
        <v>0.86960000000000004</v>
      </c>
      <c r="BE5" s="183">
        <f t="shared" si="1"/>
        <v>0.87009999999999998</v>
      </c>
      <c r="BF5" s="183">
        <f t="shared" si="1"/>
        <v>0.9486</v>
      </c>
      <c r="BG5" s="183">
        <f t="shared" si="1"/>
        <v>0.94840000000000002</v>
      </c>
      <c r="BH5" s="183">
        <f t="shared" si="1"/>
        <v>0.93220000000000003</v>
      </c>
      <c r="BI5" s="183">
        <f t="shared" si="1"/>
        <v>0.94489999999999996</v>
      </c>
      <c r="BJ5" s="183">
        <f t="shared" si="1"/>
        <v>0.96709999999999996</v>
      </c>
      <c r="BK5" s="183">
        <f t="shared" si="1"/>
        <v>0.97899999999999998</v>
      </c>
      <c r="BL5" s="183">
        <f t="shared" si="1"/>
        <v>0.97670000000000001</v>
      </c>
      <c r="BM5" s="183">
        <f t="shared" si="1"/>
        <v>0.98</v>
      </c>
      <c r="BN5" s="183">
        <f t="shared" si="1"/>
        <v>0.98599999999999999</v>
      </c>
      <c r="BO5" s="183">
        <f t="shared" si="1"/>
        <v>0.98509999999999998</v>
      </c>
      <c r="BP5" s="183">
        <f t="shared" si="1"/>
        <v>0.98080000000000001</v>
      </c>
      <c r="BQ5" s="183">
        <f t="shared" si="1"/>
        <v>0</v>
      </c>
      <c r="BR5" s="183">
        <f t="shared" si="1"/>
        <v>0</v>
      </c>
    </row>
    <row r="6" spans="1:256" s="190" customFormat="1" x14ac:dyDescent="0.2">
      <c r="A6" s="187" t="s">
        <v>157</v>
      </c>
      <c r="B6" s="46"/>
      <c r="C6" s="188">
        <v>0</v>
      </c>
      <c r="D6" s="188">
        <v>0</v>
      </c>
      <c r="E6" s="188">
        <v>0</v>
      </c>
      <c r="F6" s="188">
        <v>0</v>
      </c>
      <c r="G6" s="188">
        <v>0</v>
      </c>
      <c r="H6" s="188">
        <v>0</v>
      </c>
      <c r="I6" s="188">
        <v>0</v>
      </c>
      <c r="J6" s="188">
        <v>237</v>
      </c>
      <c r="K6" s="188">
        <v>224</v>
      </c>
      <c r="L6" s="188">
        <v>690</v>
      </c>
      <c r="M6" s="188">
        <v>454</v>
      </c>
      <c r="N6" s="188">
        <v>735</v>
      </c>
      <c r="O6" s="46"/>
      <c r="P6" s="188">
        <v>977</v>
      </c>
      <c r="Q6" s="188">
        <v>988</v>
      </c>
      <c r="R6" s="188">
        <v>1248</v>
      </c>
      <c r="S6" s="188">
        <v>1129</v>
      </c>
      <c r="T6" s="188">
        <v>1119</v>
      </c>
      <c r="U6" s="188">
        <v>1131</v>
      </c>
      <c r="V6" s="188">
        <v>1042</v>
      </c>
      <c r="W6" s="188">
        <v>1155</v>
      </c>
      <c r="X6" s="188">
        <v>987</v>
      </c>
      <c r="Y6" s="188">
        <v>647</v>
      </c>
      <c r="Z6" s="188">
        <v>852</v>
      </c>
      <c r="AA6" s="188">
        <v>1059</v>
      </c>
      <c r="AB6" s="46"/>
      <c r="AC6" s="188">
        <v>1199</v>
      </c>
      <c r="AD6" s="188">
        <v>798</v>
      </c>
      <c r="AE6" s="188">
        <v>1265</v>
      </c>
      <c r="AF6" s="188">
        <v>1286</v>
      </c>
      <c r="AG6" s="188">
        <v>1371</v>
      </c>
      <c r="AH6" s="188">
        <v>985</v>
      </c>
      <c r="AI6" s="46"/>
      <c r="AJ6" s="188">
        <v>1143</v>
      </c>
      <c r="AK6" s="188">
        <v>1393</v>
      </c>
      <c r="AL6" s="188">
        <v>1482</v>
      </c>
      <c r="AM6" s="188">
        <v>1534</v>
      </c>
      <c r="AN6" s="188">
        <v>1461</v>
      </c>
      <c r="AO6" s="188">
        <v>1469</v>
      </c>
      <c r="AP6" s="46"/>
      <c r="AQ6" s="188">
        <v>1520</v>
      </c>
      <c r="AR6" s="188">
        <v>1329</v>
      </c>
      <c r="AS6" s="188">
        <v>1448</v>
      </c>
      <c r="AT6" s="188">
        <v>1451</v>
      </c>
      <c r="AU6" s="188">
        <v>1526</v>
      </c>
      <c r="AV6" s="188">
        <v>1390</v>
      </c>
      <c r="AW6" s="188">
        <v>1503</v>
      </c>
      <c r="AX6" s="188">
        <v>1546</v>
      </c>
      <c r="AY6" s="188">
        <v>1403</v>
      </c>
      <c r="AZ6" s="188">
        <v>713</v>
      </c>
      <c r="BA6" s="188">
        <v>1460</v>
      </c>
      <c r="BB6" s="187" t="s">
        <v>157</v>
      </c>
      <c r="BC6" s="46"/>
      <c r="BD6" s="188">
        <f>BA6-AZ6</f>
        <v>747</v>
      </c>
      <c r="BE6" s="188">
        <f>BA6</f>
        <v>1460</v>
      </c>
      <c r="BF6" s="188">
        <v>1495</v>
      </c>
      <c r="BG6" s="188">
        <v>1581</v>
      </c>
      <c r="BH6" s="188">
        <v>1580</v>
      </c>
      <c r="BI6" s="188">
        <v>1422</v>
      </c>
      <c r="BJ6" s="188">
        <v>1617</v>
      </c>
      <c r="BK6" s="188">
        <v>1630</v>
      </c>
      <c r="BL6" s="188">
        <v>1675</v>
      </c>
      <c r="BM6" s="188">
        <v>1615</v>
      </c>
      <c r="BN6" s="188">
        <v>1694</v>
      </c>
      <c r="BO6" s="188">
        <v>1653</v>
      </c>
      <c r="BP6" s="188">
        <v>1587</v>
      </c>
      <c r="BQ6" s="188">
        <v>0</v>
      </c>
      <c r="BR6" s="188">
        <v>0</v>
      </c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</row>
    <row r="7" spans="1:256" s="190" customFormat="1" x14ac:dyDescent="0.2">
      <c r="A7" s="187" t="s">
        <v>158</v>
      </c>
      <c r="B7" s="46"/>
      <c r="C7" s="188">
        <v>0</v>
      </c>
      <c r="D7" s="188">
        <v>0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46"/>
      <c r="P7" s="188">
        <v>1550</v>
      </c>
      <c r="Q7" s="188">
        <v>1456</v>
      </c>
      <c r="R7" s="188">
        <v>1674</v>
      </c>
      <c r="S7" s="188">
        <v>1620</v>
      </c>
      <c r="T7" s="188">
        <v>1674</v>
      </c>
      <c r="U7" s="188">
        <v>1626</v>
      </c>
      <c r="V7" s="188">
        <v>1674</v>
      </c>
      <c r="W7" s="188">
        <v>1736</v>
      </c>
      <c r="X7" s="188">
        <v>1736</v>
      </c>
      <c r="Y7" s="188">
        <v>1736</v>
      </c>
      <c r="Z7" s="188">
        <v>1720</v>
      </c>
      <c r="AA7" s="188">
        <v>1725</v>
      </c>
      <c r="AB7" s="46"/>
      <c r="AC7" s="188">
        <v>1724</v>
      </c>
      <c r="AD7" s="188">
        <v>1437</v>
      </c>
      <c r="AE7" s="188">
        <v>1724</v>
      </c>
      <c r="AF7" s="188">
        <v>1652</v>
      </c>
      <c r="AG7" s="188">
        <v>1712</v>
      </c>
      <c r="AH7" s="188">
        <v>1666</v>
      </c>
      <c r="AI7" s="46"/>
      <c r="AJ7" s="188">
        <v>1731</v>
      </c>
      <c r="AK7" s="188">
        <v>1736</v>
      </c>
      <c r="AL7" s="188">
        <v>1736</v>
      </c>
      <c r="AM7" s="188">
        <v>1736</v>
      </c>
      <c r="AN7" s="188">
        <v>1680</v>
      </c>
      <c r="AO7" s="188">
        <v>1736</v>
      </c>
      <c r="AP7" s="46"/>
      <c r="AQ7" s="188">
        <v>1720</v>
      </c>
      <c r="AR7" s="188">
        <v>1554</v>
      </c>
      <c r="AS7" s="188">
        <v>1720</v>
      </c>
      <c r="AT7" s="188">
        <v>1631</v>
      </c>
      <c r="AU7" s="188">
        <v>1736</v>
      </c>
      <c r="AV7" s="188">
        <v>1655</v>
      </c>
      <c r="AW7" s="188">
        <v>1687</v>
      </c>
      <c r="AX7" s="188">
        <v>1674</v>
      </c>
      <c r="AY7" s="188">
        <v>1571</v>
      </c>
      <c r="AZ7" s="188">
        <v>819</v>
      </c>
      <c r="BA7" s="188">
        <v>1678</v>
      </c>
      <c r="BB7" s="187" t="s">
        <v>158</v>
      </c>
      <c r="BC7" s="46"/>
      <c r="BD7" s="188">
        <f>BA7-AZ7</f>
        <v>859</v>
      </c>
      <c r="BE7" s="188">
        <f>BA7</f>
        <v>1678</v>
      </c>
      <c r="BF7" s="188">
        <v>1576</v>
      </c>
      <c r="BG7" s="188">
        <v>1667</v>
      </c>
      <c r="BH7" s="188">
        <v>1695</v>
      </c>
      <c r="BI7" s="188">
        <v>1505</v>
      </c>
      <c r="BJ7" s="188">
        <v>1672</v>
      </c>
      <c r="BK7" s="188">
        <v>1665</v>
      </c>
      <c r="BL7" s="188">
        <v>1715</v>
      </c>
      <c r="BM7" s="188">
        <v>1648</v>
      </c>
      <c r="BN7" s="188">
        <v>1718</v>
      </c>
      <c r="BO7" s="188">
        <v>1678</v>
      </c>
      <c r="BP7" s="188">
        <v>1618</v>
      </c>
      <c r="BQ7" s="188">
        <v>0</v>
      </c>
      <c r="BR7" s="188">
        <v>0</v>
      </c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  <c r="IO7" s="189"/>
      <c r="IP7" s="189"/>
      <c r="IQ7" s="189"/>
      <c r="IR7" s="189"/>
      <c r="IS7" s="189"/>
      <c r="IT7" s="189"/>
      <c r="IU7" s="189"/>
      <c r="IV7" s="189"/>
    </row>
    <row r="8" spans="1:256" s="198" customFormat="1" x14ac:dyDescent="0.25">
      <c r="A8" s="191" t="s">
        <v>159</v>
      </c>
      <c r="B8" s="192" t="s">
        <v>160</v>
      </c>
      <c r="C8" s="193">
        <v>0</v>
      </c>
      <c r="D8" s="193">
        <v>0</v>
      </c>
      <c r="E8" s="193">
        <v>0</v>
      </c>
      <c r="F8" s="193">
        <v>0</v>
      </c>
      <c r="G8" s="193">
        <v>0</v>
      </c>
      <c r="H8" s="193">
        <v>0</v>
      </c>
      <c r="I8" s="193">
        <v>0</v>
      </c>
      <c r="J8" s="193">
        <v>1</v>
      </c>
      <c r="K8" s="193">
        <v>0.95</v>
      </c>
      <c r="L8" s="193">
        <v>3.17</v>
      </c>
      <c r="M8" s="193">
        <v>2.95</v>
      </c>
      <c r="N8" s="193">
        <v>3.22</v>
      </c>
      <c r="O8" s="192" t="s">
        <v>160</v>
      </c>
      <c r="P8" s="193">
        <v>2.37</v>
      </c>
      <c r="Q8" s="193">
        <v>2.91</v>
      </c>
      <c r="R8" s="193">
        <v>6.06</v>
      </c>
      <c r="S8" s="193">
        <v>6.27</v>
      </c>
      <c r="T8" s="193">
        <v>5.89</v>
      </c>
      <c r="U8" s="193">
        <v>6.25</v>
      </c>
      <c r="V8" s="193">
        <v>5.51</v>
      </c>
      <c r="W8" s="193">
        <v>4.29</v>
      </c>
      <c r="X8" s="193">
        <v>3.63</v>
      </c>
      <c r="Y8" s="193">
        <v>2.83</v>
      </c>
      <c r="Z8" s="193">
        <v>3.91</v>
      </c>
      <c r="AA8" s="193">
        <v>4</v>
      </c>
      <c r="AB8" s="192" t="s">
        <v>160</v>
      </c>
      <c r="AC8" s="193">
        <v>3.46</v>
      </c>
      <c r="AD8" s="193">
        <v>5.15</v>
      </c>
      <c r="AE8" s="193">
        <v>3.49</v>
      </c>
      <c r="AF8" s="193">
        <v>3.72</v>
      </c>
      <c r="AG8" s="193">
        <v>3.8</v>
      </c>
      <c r="AH8" s="193">
        <v>4.46</v>
      </c>
      <c r="AI8" s="192" t="s">
        <v>160</v>
      </c>
      <c r="AJ8" s="193">
        <v>4.1100000000000003</v>
      </c>
      <c r="AK8" s="193">
        <v>3.74</v>
      </c>
      <c r="AL8" s="193">
        <v>4.0599999999999996</v>
      </c>
      <c r="AM8" s="193">
        <v>3.91</v>
      </c>
      <c r="AN8" s="193">
        <v>4.16</v>
      </c>
      <c r="AO8" s="193">
        <v>4.42</v>
      </c>
      <c r="AP8" s="192" t="s">
        <v>160</v>
      </c>
      <c r="AQ8" s="193">
        <f>IFERROR(ROUND((AQ9/AQ10),2),0)</f>
        <v>4.2699999999999996</v>
      </c>
      <c r="AR8" s="193">
        <f t="shared" ref="AR8:BR8" si="2">IFERROR(ROUND((AR9/AR10),2),0)</f>
        <v>4.22</v>
      </c>
      <c r="AS8" s="193">
        <f t="shared" si="2"/>
        <v>3.93</v>
      </c>
      <c r="AT8" s="193">
        <f t="shared" si="2"/>
        <v>4.76</v>
      </c>
      <c r="AU8" s="193">
        <f t="shared" si="2"/>
        <v>4.6399999999999997</v>
      </c>
      <c r="AV8" s="193">
        <f t="shared" si="2"/>
        <v>4.6500000000000004</v>
      </c>
      <c r="AW8" s="193">
        <f t="shared" si="2"/>
        <v>4.7</v>
      </c>
      <c r="AX8" s="193">
        <f t="shared" si="2"/>
        <v>4.1900000000000004</v>
      </c>
      <c r="AY8" s="193">
        <f t="shared" si="2"/>
        <v>4.16</v>
      </c>
      <c r="AZ8" s="194">
        <f t="shared" si="2"/>
        <v>5.0199999999999996</v>
      </c>
      <c r="BA8" s="193">
        <f t="shared" si="2"/>
        <v>4.59</v>
      </c>
      <c r="BB8" s="195" t="s">
        <v>161</v>
      </c>
      <c r="BC8" s="196" t="s">
        <v>160</v>
      </c>
      <c r="BD8" s="197">
        <f>IFERROR(ROUND((BD9/BD10),2),0)</f>
        <v>4.24</v>
      </c>
      <c r="BE8" s="197">
        <f t="shared" si="2"/>
        <v>4.59</v>
      </c>
      <c r="BF8" s="197">
        <f t="shared" si="2"/>
        <v>4.7</v>
      </c>
      <c r="BG8" s="197">
        <f t="shared" si="2"/>
        <v>3.93</v>
      </c>
      <c r="BH8" s="197">
        <f t="shared" si="2"/>
        <v>4.1399999999999997</v>
      </c>
      <c r="BI8" s="197">
        <f t="shared" si="2"/>
        <v>3.84</v>
      </c>
      <c r="BJ8" s="197">
        <f t="shared" si="2"/>
        <v>4.3899999999999997</v>
      </c>
      <c r="BK8" s="197">
        <f t="shared" si="2"/>
        <v>4.59</v>
      </c>
      <c r="BL8" s="197">
        <f t="shared" si="2"/>
        <v>4.22</v>
      </c>
      <c r="BM8" s="197">
        <f t="shared" si="2"/>
        <v>4.1100000000000003</v>
      </c>
      <c r="BN8" s="197">
        <f t="shared" si="2"/>
        <v>3.84</v>
      </c>
      <c r="BO8" s="197">
        <f t="shared" si="2"/>
        <v>3.53</v>
      </c>
      <c r="BP8" s="197">
        <f t="shared" si="2"/>
        <v>3.72</v>
      </c>
      <c r="BQ8" s="197">
        <f t="shared" si="2"/>
        <v>0</v>
      </c>
      <c r="BR8" s="197">
        <f t="shared" si="2"/>
        <v>0</v>
      </c>
    </row>
    <row r="9" spans="1:256" s="190" customFormat="1" x14ac:dyDescent="0.2">
      <c r="A9" s="187" t="s">
        <v>157</v>
      </c>
      <c r="B9" s="46"/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88">
        <v>237</v>
      </c>
      <c r="K9" s="188">
        <v>224</v>
      </c>
      <c r="L9" s="188">
        <v>690</v>
      </c>
      <c r="M9" s="188">
        <v>454</v>
      </c>
      <c r="N9" s="188">
        <v>735</v>
      </c>
      <c r="O9" s="46"/>
      <c r="P9" s="188">
        <v>977</v>
      </c>
      <c r="Q9" s="188">
        <v>988</v>
      </c>
      <c r="R9" s="188">
        <v>1248</v>
      </c>
      <c r="S9" s="188">
        <v>1129</v>
      </c>
      <c r="T9" s="188">
        <v>1119</v>
      </c>
      <c r="U9" s="188">
        <v>1131</v>
      </c>
      <c r="V9" s="188">
        <v>1042</v>
      </c>
      <c r="W9" s="188">
        <v>1155</v>
      </c>
      <c r="X9" s="188">
        <v>987</v>
      </c>
      <c r="Y9" s="188">
        <v>647</v>
      </c>
      <c r="Z9" s="188">
        <v>852</v>
      </c>
      <c r="AA9" s="188">
        <v>1059</v>
      </c>
      <c r="AB9" s="46"/>
      <c r="AC9" s="188">
        <v>1199</v>
      </c>
      <c r="AD9" s="188">
        <v>798</v>
      </c>
      <c r="AE9" s="188">
        <v>1265</v>
      </c>
      <c r="AF9" s="188">
        <v>1286</v>
      </c>
      <c r="AG9" s="188">
        <v>1371</v>
      </c>
      <c r="AH9" s="188">
        <v>985</v>
      </c>
      <c r="AI9" s="46"/>
      <c r="AJ9" s="188">
        <v>1143</v>
      </c>
      <c r="AK9" s="188">
        <v>1393</v>
      </c>
      <c r="AL9" s="188">
        <v>1482</v>
      </c>
      <c r="AM9" s="188">
        <v>1534</v>
      </c>
      <c r="AN9" s="188">
        <v>1461</v>
      </c>
      <c r="AO9" s="188">
        <v>1469</v>
      </c>
      <c r="AP9" s="46"/>
      <c r="AQ9" s="188">
        <f t="shared" ref="AQ9:AY9" si="3">AQ6</f>
        <v>1520</v>
      </c>
      <c r="AR9" s="188">
        <f t="shared" si="3"/>
        <v>1329</v>
      </c>
      <c r="AS9" s="188">
        <f t="shared" si="3"/>
        <v>1448</v>
      </c>
      <c r="AT9" s="188">
        <f t="shared" si="3"/>
        <v>1451</v>
      </c>
      <c r="AU9" s="188">
        <f t="shared" si="3"/>
        <v>1526</v>
      </c>
      <c r="AV9" s="188">
        <f t="shared" si="3"/>
        <v>1390</v>
      </c>
      <c r="AW9" s="188">
        <f t="shared" si="3"/>
        <v>1503</v>
      </c>
      <c r="AX9" s="188">
        <f t="shared" si="3"/>
        <v>1546</v>
      </c>
      <c r="AY9" s="188">
        <f t="shared" si="3"/>
        <v>1403</v>
      </c>
      <c r="AZ9" s="188">
        <f>AZ6</f>
        <v>713</v>
      </c>
      <c r="BA9" s="188">
        <f>BA6</f>
        <v>1460</v>
      </c>
      <c r="BB9" s="187" t="s">
        <v>157</v>
      </c>
      <c r="BC9" s="46"/>
      <c r="BD9" s="188">
        <f>BD6</f>
        <v>747</v>
      </c>
      <c r="BE9" s="188">
        <f>BA9</f>
        <v>1460</v>
      </c>
      <c r="BF9" s="188">
        <v>1494</v>
      </c>
      <c r="BG9" s="188">
        <f>BG6</f>
        <v>1581</v>
      </c>
      <c r="BH9" s="188">
        <f>BH6</f>
        <v>1580</v>
      </c>
      <c r="BI9" s="188">
        <f>BI6</f>
        <v>1422</v>
      </c>
      <c r="BJ9" s="188">
        <f t="shared" ref="BJ9:BR9" si="4">BJ6</f>
        <v>1617</v>
      </c>
      <c r="BK9" s="188">
        <f t="shared" si="4"/>
        <v>1630</v>
      </c>
      <c r="BL9" s="188">
        <f t="shared" si="4"/>
        <v>1675</v>
      </c>
      <c r="BM9" s="188">
        <f t="shared" si="4"/>
        <v>1615</v>
      </c>
      <c r="BN9" s="188">
        <f t="shared" si="4"/>
        <v>1694</v>
      </c>
      <c r="BO9" s="188">
        <f t="shared" si="4"/>
        <v>1653</v>
      </c>
      <c r="BP9" s="188">
        <f t="shared" si="4"/>
        <v>1587</v>
      </c>
      <c r="BQ9" s="188">
        <f t="shared" si="4"/>
        <v>0</v>
      </c>
      <c r="BR9" s="188">
        <f t="shared" si="4"/>
        <v>0</v>
      </c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  <c r="IO9" s="189"/>
      <c r="IP9" s="189"/>
      <c r="IQ9" s="189"/>
      <c r="IR9" s="189"/>
      <c r="IS9" s="189"/>
      <c r="IT9" s="189"/>
      <c r="IU9" s="189"/>
      <c r="IV9" s="189"/>
    </row>
    <row r="10" spans="1:256" s="190" customFormat="1" x14ac:dyDescent="0.2">
      <c r="A10" s="187" t="s">
        <v>162</v>
      </c>
      <c r="B10" s="46"/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88">
        <v>236</v>
      </c>
      <c r="K10" s="188">
        <v>235</v>
      </c>
      <c r="L10" s="188">
        <v>218</v>
      </c>
      <c r="M10" s="188">
        <v>154</v>
      </c>
      <c r="N10" s="188">
        <v>228</v>
      </c>
      <c r="O10" s="46"/>
      <c r="P10" s="188">
        <v>412</v>
      </c>
      <c r="Q10" s="188">
        <v>339</v>
      </c>
      <c r="R10" s="188">
        <v>206</v>
      </c>
      <c r="S10" s="188">
        <v>180</v>
      </c>
      <c r="T10" s="188">
        <v>190</v>
      </c>
      <c r="U10" s="188">
        <v>181</v>
      </c>
      <c r="V10" s="188">
        <v>189</v>
      </c>
      <c r="W10" s="188">
        <v>269</v>
      </c>
      <c r="X10" s="188">
        <v>272</v>
      </c>
      <c r="Y10" s="188">
        <v>229</v>
      </c>
      <c r="Z10" s="188">
        <v>218</v>
      </c>
      <c r="AA10" s="188">
        <v>265</v>
      </c>
      <c r="AB10" s="46"/>
      <c r="AC10" s="188">
        <v>347</v>
      </c>
      <c r="AD10" s="188">
        <v>155</v>
      </c>
      <c r="AE10" s="188">
        <v>362</v>
      </c>
      <c r="AF10" s="188">
        <v>346</v>
      </c>
      <c r="AG10" s="188">
        <v>361</v>
      </c>
      <c r="AH10" s="188">
        <v>221</v>
      </c>
      <c r="AI10" s="46"/>
      <c r="AJ10" s="188">
        <v>278</v>
      </c>
      <c r="AK10" s="188">
        <v>386</v>
      </c>
      <c r="AL10" s="188">
        <v>365</v>
      </c>
      <c r="AM10" s="188">
        <v>392</v>
      </c>
      <c r="AN10" s="188">
        <v>351</v>
      </c>
      <c r="AO10" s="188">
        <v>332</v>
      </c>
      <c r="AP10" s="46"/>
      <c r="AQ10" s="188">
        <v>356</v>
      </c>
      <c r="AR10" s="188">
        <v>315</v>
      </c>
      <c r="AS10" s="188">
        <v>368</v>
      </c>
      <c r="AT10" s="188">
        <v>305</v>
      </c>
      <c r="AU10" s="188">
        <v>329</v>
      </c>
      <c r="AV10" s="188">
        <v>299</v>
      </c>
      <c r="AW10" s="188">
        <v>320</v>
      </c>
      <c r="AX10" s="188">
        <v>369</v>
      </c>
      <c r="AY10" s="188">
        <v>337</v>
      </c>
      <c r="AZ10" s="188">
        <v>142</v>
      </c>
      <c r="BA10" s="188">
        <v>318</v>
      </c>
      <c r="BB10" s="187" t="s">
        <v>162</v>
      </c>
      <c r="BC10" s="46"/>
      <c r="BD10" s="188">
        <f>BA10-AZ10</f>
        <v>176</v>
      </c>
      <c r="BE10" s="188">
        <f>BA10</f>
        <v>318</v>
      </c>
      <c r="BF10" s="188">
        <v>318</v>
      </c>
      <c r="BG10" s="188">
        <v>402</v>
      </c>
      <c r="BH10" s="188">
        <v>382</v>
      </c>
      <c r="BI10" s="188">
        <v>370</v>
      </c>
      <c r="BJ10" s="188">
        <v>368</v>
      </c>
      <c r="BK10" s="188">
        <v>355</v>
      </c>
      <c r="BL10" s="188">
        <v>397</v>
      </c>
      <c r="BM10" s="188">
        <v>393</v>
      </c>
      <c r="BN10" s="188">
        <f>Produção!BV17</f>
        <v>441</v>
      </c>
      <c r="BO10" s="188">
        <v>468</v>
      </c>
      <c r="BP10" s="188">
        <v>427</v>
      </c>
      <c r="BQ10" s="188">
        <v>0</v>
      </c>
      <c r="BR10" s="188">
        <v>0</v>
      </c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  <c r="IO10" s="189"/>
      <c r="IP10" s="189"/>
      <c r="IQ10" s="189"/>
      <c r="IR10" s="189"/>
      <c r="IS10" s="189"/>
      <c r="IT10" s="189"/>
      <c r="IU10" s="189"/>
      <c r="IV10" s="189"/>
    </row>
    <row r="11" spans="1:256" s="198" customFormat="1" hidden="1" x14ac:dyDescent="0.25">
      <c r="A11" s="191" t="s">
        <v>163</v>
      </c>
      <c r="B11" s="192" t="s">
        <v>164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 t="s">
        <v>164</v>
      </c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 t="s">
        <v>164</v>
      </c>
      <c r="AC11" s="192"/>
      <c r="AD11" s="192"/>
      <c r="AE11" s="192"/>
      <c r="AF11" s="192"/>
      <c r="AG11" s="192"/>
      <c r="AH11" s="192" t="s">
        <v>165</v>
      </c>
      <c r="AI11" s="192" t="s">
        <v>166</v>
      </c>
      <c r="AJ11" s="192" t="s">
        <v>167</v>
      </c>
      <c r="AK11" s="192" t="s">
        <v>168</v>
      </c>
      <c r="AL11" s="199" t="s">
        <v>169</v>
      </c>
      <c r="AM11" s="192" t="s">
        <v>169</v>
      </c>
      <c r="AN11" s="199" t="s">
        <v>170</v>
      </c>
      <c r="AO11" s="199">
        <v>4.7222222222222221E-2</v>
      </c>
      <c r="AP11" s="192" t="s">
        <v>166</v>
      </c>
      <c r="AQ11" s="200">
        <v>4.5138888888888888E-2</v>
      </c>
      <c r="AR11" s="199">
        <v>3.2986111111111112E-2</v>
      </c>
      <c r="AS11" s="199">
        <v>4.5138888888888888E-2</v>
      </c>
      <c r="AT11" s="199">
        <v>4.7222222222222221E-2</v>
      </c>
      <c r="AU11" s="199">
        <v>4.5138888888888888E-2</v>
      </c>
      <c r="AV11" s="199">
        <v>5.1388888888888894E-2</v>
      </c>
      <c r="AW11" s="199">
        <v>4.027777777777778E-2</v>
      </c>
      <c r="AX11" s="199">
        <v>4.1666666666666664E-2</v>
      </c>
      <c r="AY11" s="199">
        <v>5.6944444444444443E-2</v>
      </c>
      <c r="AZ11" s="199">
        <v>5.9722222222222225E-2</v>
      </c>
      <c r="BA11" s="199">
        <v>5.7638888888888885E-2</v>
      </c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</row>
    <row r="12" spans="1:256" s="198" customFormat="1" x14ac:dyDescent="0.25">
      <c r="A12" s="201" t="s">
        <v>171</v>
      </c>
      <c r="B12" s="202" t="s">
        <v>164</v>
      </c>
      <c r="C12" s="203"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2" t="s">
        <v>164</v>
      </c>
      <c r="P12" s="203">
        <v>33.362741551642081</v>
      </c>
      <c r="Q12" s="203">
        <v>33.077771883289131</v>
      </c>
      <c r="R12" s="203">
        <v>49.650543259557331</v>
      </c>
      <c r="S12" s="203">
        <v>65.447679724494208</v>
      </c>
      <c r="T12" s="203">
        <v>70.098489154824222</v>
      </c>
      <c r="U12" s="203">
        <v>65.641173087981599</v>
      </c>
      <c r="V12" s="203">
        <v>80.193734939759011</v>
      </c>
      <c r="W12" s="203">
        <v>51.797252367353082</v>
      </c>
      <c r="X12" s="203">
        <v>66.125382585751964</v>
      </c>
      <c r="Y12" s="203">
        <v>114.31772471156427</v>
      </c>
      <c r="Z12" s="203">
        <v>95.620932768019358</v>
      </c>
      <c r="AA12" s="203">
        <v>60.377260140087955</v>
      </c>
      <c r="AB12" s="202" t="s">
        <v>164</v>
      </c>
      <c r="AC12" s="203">
        <v>36.356117900790792</v>
      </c>
      <c r="AD12" s="203">
        <v>98.982387898433288</v>
      </c>
      <c r="AE12" s="203">
        <v>30.385543744889617</v>
      </c>
      <c r="AF12" s="203">
        <v>25.402080924855497</v>
      </c>
      <c r="AG12" s="203">
        <v>22.68611388611389</v>
      </c>
      <c r="AH12" s="203">
        <v>74.015480378890402</v>
      </c>
      <c r="AI12" s="202" t="s">
        <v>164</v>
      </c>
      <c r="AJ12" s="203">
        <v>50.746642435256703</v>
      </c>
      <c r="AK12" s="203">
        <v>22.104406779661019</v>
      </c>
      <c r="AL12" s="203">
        <v>16.698456132130723</v>
      </c>
      <c r="AM12" s="203">
        <v>12.361901312811222</v>
      </c>
      <c r="AN12" s="203">
        <v>14.971407543698247</v>
      </c>
      <c r="AO12" s="203">
        <v>19.280434885369893</v>
      </c>
      <c r="AP12" s="202" t="s">
        <v>164</v>
      </c>
      <c r="AQ12" s="203">
        <f t="shared" ref="AQ12:BE12" si="5">IFERROR(((((1-AQ13)*AQ14)/(AQ13))*24),0)</f>
        <v>13.486957112142125</v>
      </c>
      <c r="AR12" s="203">
        <f t="shared" si="5"/>
        <v>17.148437792329286</v>
      </c>
      <c r="AS12" s="203">
        <f t="shared" si="5"/>
        <v>17.712307875044544</v>
      </c>
      <c r="AT12" s="203">
        <f t="shared" si="5"/>
        <v>14.177266187050366</v>
      </c>
      <c r="AU12" s="203">
        <f t="shared" si="5"/>
        <v>15.32941979522184</v>
      </c>
      <c r="AV12" s="203">
        <f t="shared" si="5"/>
        <v>21.27296106679367</v>
      </c>
      <c r="AW12" s="203">
        <f t="shared" si="5"/>
        <v>13.81353687282523</v>
      </c>
      <c r="AX12" s="203">
        <f t="shared" si="5"/>
        <v>8.3300920411478092</v>
      </c>
      <c r="AY12" s="203">
        <f t="shared" si="5"/>
        <v>11.950393013100436</v>
      </c>
      <c r="AZ12" s="203">
        <f t="shared" si="5"/>
        <v>17.907319090282556</v>
      </c>
      <c r="BA12" s="204">
        <f t="shared" si="5"/>
        <v>16.44613722560625</v>
      </c>
      <c r="BB12" s="195" t="s">
        <v>172</v>
      </c>
      <c r="BC12" s="205" t="s">
        <v>164</v>
      </c>
      <c r="BD12" s="197">
        <f>IFERROR(((((1-BD13)*BD14)/(BD13))*24),0)</f>
        <v>15.259319227230904</v>
      </c>
      <c r="BE12" s="197">
        <f t="shared" si="5"/>
        <v>16.44613722560625</v>
      </c>
      <c r="BF12" s="197">
        <f>IFERROR(((((1-BF13)*BF14)/(BF13))*24),0)</f>
        <v>6.112080961416825</v>
      </c>
      <c r="BG12" s="197">
        <f t="shared" ref="BG12:BR12" si="6">IFERROR(((((1-BG13)*BG14)/(BG13))*24),0)</f>
        <v>5.1317081400253031</v>
      </c>
      <c r="BH12" s="197">
        <f t="shared" si="6"/>
        <v>7.2265694057069272</v>
      </c>
      <c r="BI12" s="197">
        <f t="shared" si="6"/>
        <v>5.3741305958302501</v>
      </c>
      <c r="BJ12" s="197">
        <f t="shared" si="6"/>
        <v>3.584266363354363</v>
      </c>
      <c r="BK12" s="197">
        <f t="shared" si="6"/>
        <v>2.3629826353421883</v>
      </c>
      <c r="BL12" s="197">
        <f t="shared" si="6"/>
        <v>2.4161195863622389</v>
      </c>
      <c r="BM12" s="197">
        <f t="shared" si="6"/>
        <v>2.0130612244897979</v>
      </c>
      <c r="BN12" s="197">
        <f t="shared" si="6"/>
        <v>1.308559837728196</v>
      </c>
      <c r="BO12" s="197">
        <f t="shared" si="6"/>
        <v>1.2814211755151781</v>
      </c>
      <c r="BP12" s="197">
        <f t="shared" si="6"/>
        <v>1.7477324632952689</v>
      </c>
      <c r="BQ12" s="197">
        <f t="shared" si="6"/>
        <v>0</v>
      </c>
      <c r="BR12" s="197">
        <f t="shared" si="6"/>
        <v>0</v>
      </c>
    </row>
    <row r="13" spans="1:256" s="213" customFormat="1" x14ac:dyDescent="0.2">
      <c r="A13" s="206" t="s">
        <v>173</v>
      </c>
      <c r="B13" s="207"/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7"/>
      <c r="P13" s="208">
        <v>0.63029999999999997</v>
      </c>
      <c r="Q13" s="208">
        <v>0.67859999999999998</v>
      </c>
      <c r="R13" s="208">
        <v>0.74550000000000005</v>
      </c>
      <c r="S13" s="208">
        <v>0.69689999999999996</v>
      </c>
      <c r="T13" s="208">
        <v>0.66849999999999998</v>
      </c>
      <c r="U13" s="208">
        <v>0.6956</v>
      </c>
      <c r="V13" s="208">
        <v>0.62250000000000005</v>
      </c>
      <c r="W13" s="208">
        <v>0.6653</v>
      </c>
      <c r="X13" s="208">
        <v>0.56850000000000001</v>
      </c>
      <c r="Y13" s="208">
        <v>0.37269999999999998</v>
      </c>
      <c r="Z13" s="208">
        <v>0.49530000000000002</v>
      </c>
      <c r="AA13" s="208">
        <v>0.6139</v>
      </c>
      <c r="AB13" s="207"/>
      <c r="AC13" s="208">
        <v>0.69550000000000001</v>
      </c>
      <c r="AD13" s="208">
        <v>0.55530000000000002</v>
      </c>
      <c r="AE13" s="208">
        <v>0.73380000000000001</v>
      </c>
      <c r="AF13" s="208">
        <v>0.77849999999999997</v>
      </c>
      <c r="AG13" s="208">
        <v>0.80079999999999996</v>
      </c>
      <c r="AH13" s="208">
        <v>0.59119999999999995</v>
      </c>
      <c r="AI13" s="207"/>
      <c r="AJ13" s="208">
        <v>0.6603</v>
      </c>
      <c r="AK13" s="208">
        <v>0.8024</v>
      </c>
      <c r="AL13" s="208">
        <v>0.85370000000000001</v>
      </c>
      <c r="AM13" s="208">
        <v>0.88360000000000005</v>
      </c>
      <c r="AN13" s="208">
        <v>0.86960000000000004</v>
      </c>
      <c r="AO13" s="208">
        <v>0.84619999999999995</v>
      </c>
      <c r="AP13" s="207"/>
      <c r="AQ13" s="208">
        <f t="shared" ref="AQ13:BA13" si="7">AQ5</f>
        <v>0.88370000000000004</v>
      </c>
      <c r="AR13" s="208">
        <f t="shared" si="7"/>
        <v>0.85519999999999996</v>
      </c>
      <c r="AS13" s="208">
        <f t="shared" si="7"/>
        <v>0.84189999999999998</v>
      </c>
      <c r="AT13" s="208">
        <f t="shared" si="7"/>
        <v>0.88959999999999995</v>
      </c>
      <c r="AU13" s="208">
        <f t="shared" si="7"/>
        <v>0.879</v>
      </c>
      <c r="AV13" s="208">
        <f t="shared" si="7"/>
        <v>0.83989999999999998</v>
      </c>
      <c r="AW13" s="208">
        <f t="shared" si="7"/>
        <v>0.89090000000000003</v>
      </c>
      <c r="AX13" s="208">
        <f t="shared" si="7"/>
        <v>0.92349999999999999</v>
      </c>
      <c r="AY13" s="208">
        <f t="shared" si="7"/>
        <v>0.8931</v>
      </c>
      <c r="AZ13" s="208">
        <f t="shared" si="7"/>
        <v>0.87060000000000004</v>
      </c>
      <c r="BA13" s="209">
        <f t="shared" si="7"/>
        <v>0.87009999999999998</v>
      </c>
      <c r="BB13" s="210" t="s">
        <v>173</v>
      </c>
      <c r="BC13" s="211"/>
      <c r="BD13" s="211">
        <f>BD5</f>
        <v>0.86960000000000004</v>
      </c>
      <c r="BE13" s="211">
        <f>BE5</f>
        <v>0.87009999999999998</v>
      </c>
      <c r="BF13" s="211">
        <f>BF5</f>
        <v>0.9486</v>
      </c>
      <c r="BG13" s="211">
        <f t="shared" ref="BG13:BR13" si="8">BG5</f>
        <v>0.94840000000000002</v>
      </c>
      <c r="BH13" s="211">
        <f t="shared" si="8"/>
        <v>0.93220000000000003</v>
      </c>
      <c r="BI13" s="211">
        <f t="shared" si="8"/>
        <v>0.94489999999999996</v>
      </c>
      <c r="BJ13" s="211">
        <f t="shared" si="8"/>
        <v>0.96709999999999996</v>
      </c>
      <c r="BK13" s="211">
        <f t="shared" si="8"/>
        <v>0.97899999999999998</v>
      </c>
      <c r="BL13" s="211">
        <f t="shared" si="8"/>
        <v>0.97670000000000001</v>
      </c>
      <c r="BM13" s="211">
        <f t="shared" si="8"/>
        <v>0.98</v>
      </c>
      <c r="BN13" s="211">
        <f t="shared" si="8"/>
        <v>0.98599999999999999</v>
      </c>
      <c r="BO13" s="211">
        <f t="shared" si="8"/>
        <v>0.98509999999999998</v>
      </c>
      <c r="BP13" s="211">
        <f t="shared" si="8"/>
        <v>0.98080000000000001</v>
      </c>
      <c r="BQ13" s="211">
        <f t="shared" si="8"/>
        <v>0</v>
      </c>
      <c r="BR13" s="211">
        <f t="shared" si="8"/>
        <v>0</v>
      </c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pans="1:256" s="221" customFormat="1" x14ac:dyDescent="0.2">
      <c r="A14" s="214" t="s">
        <v>174</v>
      </c>
      <c r="B14" s="215"/>
      <c r="C14" s="216">
        <v>0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1</v>
      </c>
      <c r="K14" s="216">
        <v>0.95</v>
      </c>
      <c r="L14" s="216">
        <v>3.17</v>
      </c>
      <c r="M14" s="216">
        <v>2.95</v>
      </c>
      <c r="N14" s="216">
        <v>3.22</v>
      </c>
      <c r="O14" s="215"/>
      <c r="P14" s="216">
        <v>2.37</v>
      </c>
      <c r="Q14" s="216">
        <v>2.91</v>
      </c>
      <c r="R14" s="216">
        <v>6.06</v>
      </c>
      <c r="S14" s="216">
        <v>6.27</v>
      </c>
      <c r="T14" s="216">
        <v>5.89</v>
      </c>
      <c r="U14" s="216">
        <v>6.25</v>
      </c>
      <c r="V14" s="216">
        <v>5.51</v>
      </c>
      <c r="W14" s="216">
        <v>4.29</v>
      </c>
      <c r="X14" s="216">
        <v>3.63</v>
      </c>
      <c r="Y14" s="216">
        <v>2.83</v>
      </c>
      <c r="Z14" s="216">
        <v>3.91</v>
      </c>
      <c r="AA14" s="216">
        <v>4</v>
      </c>
      <c r="AB14" s="215"/>
      <c r="AC14" s="216">
        <v>3.46</v>
      </c>
      <c r="AD14" s="216">
        <v>5.15</v>
      </c>
      <c r="AE14" s="216">
        <v>3.49</v>
      </c>
      <c r="AF14" s="216">
        <v>3.72</v>
      </c>
      <c r="AG14" s="216">
        <v>3.8</v>
      </c>
      <c r="AH14" s="216">
        <v>4.46</v>
      </c>
      <c r="AI14" s="215"/>
      <c r="AJ14" s="216">
        <v>4.1100000000000003</v>
      </c>
      <c r="AK14" s="216">
        <v>3.74</v>
      </c>
      <c r="AL14" s="216">
        <v>4.0599999999999996</v>
      </c>
      <c r="AM14" s="216">
        <v>3.91</v>
      </c>
      <c r="AN14" s="216">
        <v>4.16</v>
      </c>
      <c r="AO14" s="216">
        <v>4.42</v>
      </c>
      <c r="AP14" s="215"/>
      <c r="AQ14" s="216">
        <f t="shared" ref="AQ14:BA14" si="9">AQ8</f>
        <v>4.2699999999999996</v>
      </c>
      <c r="AR14" s="216">
        <f t="shared" si="9"/>
        <v>4.22</v>
      </c>
      <c r="AS14" s="216">
        <f t="shared" si="9"/>
        <v>3.93</v>
      </c>
      <c r="AT14" s="216">
        <f t="shared" si="9"/>
        <v>4.76</v>
      </c>
      <c r="AU14" s="216">
        <f t="shared" si="9"/>
        <v>4.6399999999999997</v>
      </c>
      <c r="AV14" s="216">
        <f t="shared" si="9"/>
        <v>4.6500000000000004</v>
      </c>
      <c r="AW14" s="216">
        <f t="shared" si="9"/>
        <v>4.7</v>
      </c>
      <c r="AX14" s="216">
        <f t="shared" si="9"/>
        <v>4.1900000000000004</v>
      </c>
      <c r="AY14" s="216">
        <f t="shared" si="9"/>
        <v>4.16</v>
      </c>
      <c r="AZ14" s="216">
        <f t="shared" si="9"/>
        <v>5.0199999999999996</v>
      </c>
      <c r="BA14" s="217">
        <f t="shared" si="9"/>
        <v>4.59</v>
      </c>
      <c r="BB14" s="218" t="s">
        <v>174</v>
      </c>
      <c r="BC14" s="219"/>
      <c r="BD14" s="219">
        <f>BD8</f>
        <v>4.24</v>
      </c>
      <c r="BE14" s="219">
        <f>BE8</f>
        <v>4.59</v>
      </c>
      <c r="BF14" s="219">
        <f>BF8</f>
        <v>4.7</v>
      </c>
      <c r="BG14" s="219">
        <f t="shared" ref="BG14:BR14" si="10">BG8</f>
        <v>3.93</v>
      </c>
      <c r="BH14" s="219">
        <f t="shared" si="10"/>
        <v>4.1399999999999997</v>
      </c>
      <c r="BI14" s="219">
        <f t="shared" si="10"/>
        <v>3.84</v>
      </c>
      <c r="BJ14" s="219">
        <f t="shared" si="10"/>
        <v>4.3899999999999997</v>
      </c>
      <c r="BK14" s="219">
        <f t="shared" si="10"/>
        <v>4.59</v>
      </c>
      <c r="BL14" s="219">
        <f t="shared" si="10"/>
        <v>4.22</v>
      </c>
      <c r="BM14" s="219">
        <f t="shared" si="10"/>
        <v>4.1100000000000003</v>
      </c>
      <c r="BN14" s="219">
        <f t="shared" si="10"/>
        <v>3.84</v>
      </c>
      <c r="BO14" s="219">
        <f t="shared" si="10"/>
        <v>3.53</v>
      </c>
      <c r="BP14" s="219">
        <f t="shared" si="10"/>
        <v>3.72</v>
      </c>
      <c r="BQ14" s="219">
        <f t="shared" si="10"/>
        <v>0</v>
      </c>
      <c r="BR14" s="219">
        <f t="shared" si="10"/>
        <v>0</v>
      </c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  <c r="IV14" s="220"/>
    </row>
    <row r="15" spans="1:256" s="186" customFormat="1" ht="25.5" x14ac:dyDescent="0.25">
      <c r="A15" s="222" t="s">
        <v>175</v>
      </c>
      <c r="B15" s="223" t="s">
        <v>176</v>
      </c>
      <c r="C15" s="224">
        <v>0</v>
      </c>
      <c r="D15" s="224">
        <v>0</v>
      </c>
      <c r="E15" s="224">
        <v>0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23" t="s">
        <v>176</v>
      </c>
      <c r="P15" s="224">
        <v>1.201923076923077E-2</v>
      </c>
      <c r="Q15" s="224">
        <v>1.834862385321101E-2</v>
      </c>
      <c r="R15" s="224">
        <v>4.736842105263158E-2</v>
      </c>
      <c r="S15" s="224">
        <v>0</v>
      </c>
      <c r="T15" s="224">
        <v>3.6842105263157891E-2</v>
      </c>
      <c r="U15" s="224">
        <v>1.0638297872340425E-2</v>
      </c>
      <c r="V15" s="224">
        <v>5.5555555555555558E-3</v>
      </c>
      <c r="W15" s="224">
        <v>0</v>
      </c>
      <c r="X15" s="224">
        <v>1.1450381679389313E-2</v>
      </c>
      <c r="Y15" s="224">
        <v>4.5454545454545452E-3</v>
      </c>
      <c r="Z15" s="224">
        <v>3.1746031746031744E-2</v>
      </c>
      <c r="AA15" s="224">
        <v>4.6692607003891051E-2</v>
      </c>
      <c r="AB15" s="223" t="s">
        <v>176</v>
      </c>
      <c r="AC15" s="224">
        <v>2.5423728813559324E-2</v>
      </c>
      <c r="AD15" s="224">
        <v>6.6225165562913907E-3</v>
      </c>
      <c r="AE15" s="224">
        <v>1.8867924528301886E-2</v>
      </c>
      <c r="AF15" s="224">
        <v>3.8860103626943004E-2</v>
      </c>
      <c r="AG15" s="224">
        <v>7.7306733167082295E-2</v>
      </c>
      <c r="AH15" s="224">
        <v>2.7450980392156862E-2</v>
      </c>
      <c r="AI15" s="223" t="s">
        <v>177</v>
      </c>
      <c r="AJ15" s="224">
        <v>4.142011834319527E-2</v>
      </c>
      <c r="AK15" s="224">
        <v>4.0449438202247189E-2</v>
      </c>
      <c r="AL15" s="224">
        <v>2.2727272727272728E-2</v>
      </c>
      <c r="AM15" s="224">
        <v>2.771362586605081E-2</v>
      </c>
      <c r="AN15" s="224">
        <v>3.0303030303030304E-2</v>
      </c>
      <c r="AO15" s="224">
        <v>2.1428571428571429E-2</v>
      </c>
      <c r="AP15" s="223" t="s">
        <v>177</v>
      </c>
      <c r="AQ15" s="224">
        <f t="shared" ref="AQ15:BA15" si="11">IFERROR((AQ16/AQ17),0)</f>
        <v>4.4444444444444446E-2</v>
      </c>
      <c r="AR15" s="224">
        <f t="shared" si="11"/>
        <v>3.9900249376558602E-2</v>
      </c>
      <c r="AS15" s="224">
        <f t="shared" si="11"/>
        <v>2.9345372460496615E-2</v>
      </c>
      <c r="AT15" s="224">
        <f t="shared" si="11"/>
        <v>4.5112781954887216E-2</v>
      </c>
      <c r="AU15" s="224">
        <f t="shared" si="11"/>
        <v>2.5000000000000001E-2</v>
      </c>
      <c r="AV15" s="224">
        <f t="shared" si="11"/>
        <v>5.2631578947368418E-2</v>
      </c>
      <c r="AW15" s="224">
        <f t="shared" si="11"/>
        <v>2.4390243902439025E-2</v>
      </c>
      <c r="AX15" s="224">
        <f t="shared" si="11"/>
        <v>1.4675052410901468E-2</v>
      </c>
      <c r="AY15" s="224">
        <f t="shared" si="11"/>
        <v>1.9417475728155338E-2</v>
      </c>
      <c r="AZ15" s="224">
        <f t="shared" si="11"/>
        <v>1.015228426395939E-2</v>
      </c>
      <c r="BA15" s="224">
        <f t="shared" si="11"/>
        <v>1.6771488469601678E-2</v>
      </c>
      <c r="BB15" s="225" t="s">
        <v>178</v>
      </c>
      <c r="BC15" s="182" t="s">
        <v>179</v>
      </c>
      <c r="BD15" s="183">
        <f t="shared" ref="BD15:BR15" si="12">IFERROR(ROUND((BD16/BD17),4),0)</f>
        <v>1.43E-2</v>
      </c>
      <c r="BE15" s="183">
        <f t="shared" si="12"/>
        <v>1.6799999999999999E-2</v>
      </c>
      <c r="BF15" s="183">
        <f t="shared" si="12"/>
        <v>4.1099999999999998E-2</v>
      </c>
      <c r="BG15" s="183">
        <f t="shared" si="12"/>
        <v>1.7399999999999999E-2</v>
      </c>
      <c r="BH15" s="183">
        <f t="shared" si="12"/>
        <v>1.54E-2</v>
      </c>
      <c r="BI15" s="183">
        <f t="shared" si="12"/>
        <v>1.67E-2</v>
      </c>
      <c r="BJ15" s="183">
        <f t="shared" si="12"/>
        <v>1.34E-2</v>
      </c>
      <c r="BK15" s="183">
        <f t="shared" si="12"/>
        <v>8.2000000000000007E-3</v>
      </c>
      <c r="BL15" s="183">
        <f t="shared" si="12"/>
        <v>1.2800000000000001E-2</v>
      </c>
      <c r="BM15" s="183">
        <f t="shared" si="12"/>
        <v>1.2999999999999999E-2</v>
      </c>
      <c r="BN15" s="183">
        <f t="shared" si="12"/>
        <v>1.2699999999999999E-2</v>
      </c>
      <c r="BO15" s="183">
        <f t="shared" si="12"/>
        <v>1.67E-2</v>
      </c>
      <c r="BP15" s="183">
        <f t="shared" si="12"/>
        <v>1.4E-2</v>
      </c>
      <c r="BQ15" s="183">
        <f t="shared" si="12"/>
        <v>0</v>
      </c>
      <c r="BR15" s="183">
        <f t="shared" si="12"/>
        <v>0</v>
      </c>
    </row>
    <row r="16" spans="1:256" ht="25.5" x14ac:dyDescent="0.25">
      <c r="A16" s="226" t="s">
        <v>180</v>
      </c>
      <c r="B16" s="227"/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227"/>
      <c r="P16" s="188">
        <v>5</v>
      </c>
      <c r="Q16" s="188">
        <v>6</v>
      </c>
      <c r="R16" s="188">
        <v>9</v>
      </c>
      <c r="S16" s="188">
        <v>0</v>
      </c>
      <c r="T16" s="188">
        <v>7</v>
      </c>
      <c r="U16" s="188">
        <v>2</v>
      </c>
      <c r="V16" s="188">
        <v>1</v>
      </c>
      <c r="W16" s="188">
        <v>0</v>
      </c>
      <c r="X16" s="188">
        <v>3</v>
      </c>
      <c r="Y16" s="188">
        <v>1</v>
      </c>
      <c r="Z16" s="188">
        <v>8</v>
      </c>
      <c r="AA16" s="188">
        <v>12</v>
      </c>
      <c r="AB16" s="227"/>
      <c r="AC16" s="188">
        <v>9</v>
      </c>
      <c r="AD16" s="188">
        <v>1</v>
      </c>
      <c r="AE16" s="188">
        <v>8</v>
      </c>
      <c r="AF16" s="188">
        <v>15</v>
      </c>
      <c r="AG16" s="188">
        <v>31</v>
      </c>
      <c r="AH16" s="188">
        <v>7</v>
      </c>
      <c r="AI16" s="227"/>
      <c r="AJ16" s="188">
        <v>14</v>
      </c>
      <c r="AK16" s="188">
        <v>18</v>
      </c>
      <c r="AL16" s="188">
        <v>9</v>
      </c>
      <c r="AM16" s="188">
        <v>12</v>
      </c>
      <c r="AN16" s="188">
        <v>12</v>
      </c>
      <c r="AO16" s="188">
        <v>9</v>
      </c>
      <c r="AP16" s="227"/>
      <c r="AQ16" s="188">
        <v>20</v>
      </c>
      <c r="AR16" s="188">
        <v>16</v>
      </c>
      <c r="AS16" s="188">
        <v>13</v>
      </c>
      <c r="AT16" s="188">
        <v>18</v>
      </c>
      <c r="AU16" s="188">
        <v>11</v>
      </c>
      <c r="AV16" s="188">
        <v>21</v>
      </c>
      <c r="AW16" s="188">
        <v>10</v>
      </c>
      <c r="AX16" s="188">
        <v>7</v>
      </c>
      <c r="AY16" s="188">
        <v>8</v>
      </c>
      <c r="AZ16" s="188">
        <v>2</v>
      </c>
      <c r="BA16" s="188">
        <v>8</v>
      </c>
      <c r="BB16" s="226" t="s">
        <v>181</v>
      </c>
      <c r="BC16" s="227"/>
      <c r="BD16" s="188">
        <v>4</v>
      </c>
      <c r="BE16" s="188">
        <f>BA16</f>
        <v>8</v>
      </c>
      <c r="BF16" s="188">
        <v>14</v>
      </c>
      <c r="BG16" s="188">
        <v>7</v>
      </c>
      <c r="BH16" s="188">
        <v>6</v>
      </c>
      <c r="BI16" s="188">
        <v>6</v>
      </c>
      <c r="BJ16" s="188">
        <v>5</v>
      </c>
      <c r="BK16" s="188">
        <v>3</v>
      </c>
      <c r="BL16" s="188">
        <v>5</v>
      </c>
      <c r="BM16" s="188">
        <v>5</v>
      </c>
      <c r="BN16" s="188">
        <v>6</v>
      </c>
      <c r="BO16" s="188">
        <v>8</v>
      </c>
      <c r="BP16" s="188">
        <v>6</v>
      </c>
      <c r="BQ16" s="188">
        <v>0</v>
      </c>
      <c r="BR16" s="188">
        <v>0</v>
      </c>
    </row>
    <row r="17" spans="1:70" x14ac:dyDescent="0.25">
      <c r="A17" s="226" t="s">
        <v>182</v>
      </c>
      <c r="B17" s="227"/>
      <c r="C17" s="228">
        <v>0</v>
      </c>
      <c r="D17" s="228">
        <v>0</v>
      </c>
      <c r="E17" s="228">
        <v>0</v>
      </c>
      <c r="F17" s="228">
        <v>0</v>
      </c>
      <c r="G17" s="228">
        <v>0</v>
      </c>
      <c r="H17" s="228">
        <v>0</v>
      </c>
      <c r="I17" s="228">
        <v>0</v>
      </c>
      <c r="J17" s="228">
        <v>0</v>
      </c>
      <c r="K17" s="228">
        <v>0</v>
      </c>
      <c r="L17" s="228">
        <v>171</v>
      </c>
      <c r="M17" s="228">
        <v>144</v>
      </c>
      <c r="N17" s="228">
        <v>223</v>
      </c>
      <c r="O17" s="227"/>
      <c r="P17" s="228">
        <v>416</v>
      </c>
      <c r="Q17" s="228">
        <v>327</v>
      </c>
      <c r="R17" s="228">
        <v>190</v>
      </c>
      <c r="S17" s="228">
        <v>175</v>
      </c>
      <c r="T17" s="228">
        <v>190</v>
      </c>
      <c r="U17" s="228">
        <v>188</v>
      </c>
      <c r="V17" s="228">
        <v>180</v>
      </c>
      <c r="W17" s="228">
        <v>269</v>
      </c>
      <c r="X17" s="228">
        <v>262</v>
      </c>
      <c r="Y17" s="228">
        <v>220</v>
      </c>
      <c r="Z17" s="228">
        <v>252</v>
      </c>
      <c r="AA17" s="228">
        <v>257</v>
      </c>
      <c r="AB17" s="227"/>
      <c r="AC17" s="228">
        <v>354</v>
      </c>
      <c r="AD17" s="228">
        <v>151</v>
      </c>
      <c r="AE17" s="228">
        <v>424</v>
      </c>
      <c r="AF17" s="228">
        <v>386</v>
      </c>
      <c r="AG17" s="228">
        <v>401</v>
      </c>
      <c r="AH17" s="228">
        <v>255</v>
      </c>
      <c r="AI17" s="227"/>
      <c r="AJ17" s="188">
        <v>338</v>
      </c>
      <c r="AK17" s="188">
        <v>445</v>
      </c>
      <c r="AL17" s="188">
        <v>396</v>
      </c>
      <c r="AM17" s="188">
        <v>433</v>
      </c>
      <c r="AN17" s="188">
        <v>396</v>
      </c>
      <c r="AO17" s="188">
        <v>420</v>
      </c>
      <c r="AP17" s="227"/>
      <c r="AQ17" s="188">
        <v>450</v>
      </c>
      <c r="AR17" s="188">
        <v>401</v>
      </c>
      <c r="AS17" s="188">
        <v>443</v>
      </c>
      <c r="AT17" s="188">
        <v>399</v>
      </c>
      <c r="AU17" s="188">
        <v>440</v>
      </c>
      <c r="AV17" s="188">
        <v>399</v>
      </c>
      <c r="AW17" s="188">
        <v>410</v>
      </c>
      <c r="AX17" s="188">
        <v>477</v>
      </c>
      <c r="AY17" s="188">
        <v>412</v>
      </c>
      <c r="AZ17" s="188">
        <v>197</v>
      </c>
      <c r="BA17" s="188">
        <v>477</v>
      </c>
      <c r="BB17" s="226" t="s">
        <v>182</v>
      </c>
      <c r="BC17" s="227"/>
      <c r="BD17" s="188">
        <f>BA17-AZ17</f>
        <v>280</v>
      </c>
      <c r="BE17" s="188">
        <f>BA17</f>
        <v>477</v>
      </c>
      <c r="BF17" s="188">
        <v>341</v>
      </c>
      <c r="BG17" s="188">
        <v>403</v>
      </c>
      <c r="BH17" s="188">
        <v>390</v>
      </c>
      <c r="BI17" s="188">
        <v>359</v>
      </c>
      <c r="BJ17" s="188">
        <v>373</v>
      </c>
      <c r="BK17" s="188">
        <v>364</v>
      </c>
      <c r="BL17" s="188">
        <v>391</v>
      </c>
      <c r="BM17" s="188">
        <v>386</v>
      </c>
      <c r="BN17" s="188">
        <v>471</v>
      </c>
      <c r="BO17" s="188">
        <v>480</v>
      </c>
      <c r="BP17" s="188">
        <v>428</v>
      </c>
      <c r="BQ17" s="188">
        <v>0</v>
      </c>
      <c r="BR17" s="188">
        <v>0</v>
      </c>
    </row>
    <row r="18" spans="1:70" s="213" customFormat="1" ht="25.5" x14ac:dyDescent="0.2">
      <c r="A18" s="229" t="s">
        <v>183</v>
      </c>
      <c r="B18" s="230" t="s">
        <v>184</v>
      </c>
      <c r="C18" s="224">
        <v>0</v>
      </c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224">
        <v>0</v>
      </c>
      <c r="N18" s="224">
        <v>0</v>
      </c>
      <c r="O18" s="230" t="s">
        <v>184</v>
      </c>
      <c r="P18" s="224">
        <v>0</v>
      </c>
      <c r="Q18" s="224">
        <v>0</v>
      </c>
      <c r="R18" s="224">
        <v>0</v>
      </c>
      <c r="S18" s="224">
        <v>0</v>
      </c>
      <c r="T18" s="224">
        <v>0</v>
      </c>
      <c r="U18" s="224">
        <v>0</v>
      </c>
      <c r="V18" s="224">
        <v>0</v>
      </c>
      <c r="W18" s="224">
        <v>0</v>
      </c>
      <c r="X18" s="224">
        <v>0</v>
      </c>
      <c r="Y18" s="224">
        <v>0</v>
      </c>
      <c r="Z18" s="224">
        <v>0</v>
      </c>
      <c r="AA18" s="224">
        <v>1.8867924528301886E-2</v>
      </c>
      <c r="AB18" s="230" t="s">
        <v>184</v>
      </c>
      <c r="AC18" s="224">
        <v>1.9607843137254902E-2</v>
      </c>
      <c r="AD18" s="224">
        <v>2.7777777777777776E-2</v>
      </c>
      <c r="AE18" s="224">
        <v>2.5000000000000001E-2</v>
      </c>
      <c r="AF18" s="224">
        <v>0</v>
      </c>
      <c r="AG18" s="224">
        <v>2.3255813953488372E-2</v>
      </c>
      <c r="AH18" s="224">
        <v>2.2222222222222223E-2</v>
      </c>
      <c r="AI18" s="230" t="s">
        <v>185</v>
      </c>
      <c r="AJ18" s="224">
        <v>0</v>
      </c>
      <c r="AK18" s="224">
        <v>0</v>
      </c>
      <c r="AL18" s="224">
        <v>0</v>
      </c>
      <c r="AM18" s="224">
        <v>0</v>
      </c>
      <c r="AN18" s="224">
        <v>0</v>
      </c>
      <c r="AO18" s="231">
        <v>5.128205128205128E-2</v>
      </c>
      <c r="AP18" s="230" t="s">
        <v>185</v>
      </c>
      <c r="AQ18" s="231">
        <f t="shared" ref="AQ18:BA18" si="13">IFERROR(AQ19/AQ20,0)</f>
        <v>0</v>
      </c>
      <c r="AR18" s="231">
        <f t="shared" si="13"/>
        <v>0</v>
      </c>
      <c r="AS18" s="231">
        <f t="shared" si="13"/>
        <v>0</v>
      </c>
      <c r="AT18" s="231">
        <f t="shared" si="13"/>
        <v>0</v>
      </c>
      <c r="AU18" s="231">
        <f t="shared" si="13"/>
        <v>2.3255813953488372E-2</v>
      </c>
      <c r="AV18" s="231">
        <f t="shared" si="13"/>
        <v>2.4390243902439025E-2</v>
      </c>
      <c r="AW18" s="224">
        <f t="shared" si="13"/>
        <v>2.5000000000000001E-2</v>
      </c>
      <c r="AX18" s="224">
        <f t="shared" si="13"/>
        <v>2.9411764705882353E-2</v>
      </c>
      <c r="AY18" s="231">
        <v>0</v>
      </c>
      <c r="AZ18" s="231">
        <f>IFERROR(AZ19/AZ20,0)</f>
        <v>0</v>
      </c>
      <c r="BA18" s="231">
        <f t="shared" si="13"/>
        <v>0</v>
      </c>
      <c r="BB18" s="232" t="s">
        <v>186</v>
      </c>
      <c r="BC18" s="183" t="s">
        <v>185</v>
      </c>
      <c r="BD18" s="183">
        <f t="shared" ref="BD18:BR18" si="14">IFERROR(ROUND((BD19/BD20),4),0)</f>
        <v>0</v>
      </c>
      <c r="BE18" s="183">
        <f t="shared" si="14"/>
        <v>0</v>
      </c>
      <c r="BF18" s="183">
        <f t="shared" si="14"/>
        <v>0.02</v>
      </c>
      <c r="BG18" s="183">
        <f t="shared" si="14"/>
        <v>0</v>
      </c>
      <c r="BH18" s="183">
        <f t="shared" si="14"/>
        <v>1.89E-2</v>
      </c>
      <c r="BI18" s="183">
        <f t="shared" si="14"/>
        <v>0</v>
      </c>
      <c r="BJ18" s="183">
        <f t="shared" si="14"/>
        <v>0</v>
      </c>
      <c r="BK18" s="183">
        <f t="shared" si="14"/>
        <v>0</v>
      </c>
      <c r="BL18" s="183">
        <f t="shared" si="14"/>
        <v>4.0800000000000003E-2</v>
      </c>
      <c r="BM18" s="183">
        <f t="shared" si="14"/>
        <v>2.0799999999999999E-2</v>
      </c>
      <c r="BN18" s="183">
        <f t="shared" si="14"/>
        <v>0</v>
      </c>
      <c r="BO18" s="183">
        <f t="shared" si="14"/>
        <v>0</v>
      </c>
      <c r="BP18" s="183">
        <f t="shared" si="14"/>
        <v>2.1299999999999999E-2</v>
      </c>
      <c r="BQ18" s="183">
        <f t="shared" si="14"/>
        <v>0</v>
      </c>
      <c r="BR18" s="183">
        <f t="shared" si="14"/>
        <v>0</v>
      </c>
    </row>
    <row r="19" spans="1:70" s="190" customFormat="1" ht="25.5" x14ac:dyDescent="0.2">
      <c r="A19" s="187" t="s">
        <v>187</v>
      </c>
      <c r="B19" s="233"/>
      <c r="C19" s="234">
        <v>0</v>
      </c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>
        <v>0</v>
      </c>
      <c r="J19" s="234">
        <v>0</v>
      </c>
      <c r="K19" s="234">
        <v>0</v>
      </c>
      <c r="L19" s="234">
        <v>0</v>
      </c>
      <c r="M19" s="234">
        <v>0</v>
      </c>
      <c r="N19" s="234">
        <v>0</v>
      </c>
      <c r="O19" s="233"/>
      <c r="P19" s="234">
        <v>0</v>
      </c>
      <c r="Q19" s="234">
        <v>0</v>
      </c>
      <c r="R19" s="234">
        <v>0</v>
      </c>
      <c r="S19" s="234">
        <v>0</v>
      </c>
      <c r="T19" s="234">
        <v>0</v>
      </c>
      <c r="U19" s="234">
        <v>0</v>
      </c>
      <c r="V19" s="234">
        <v>0</v>
      </c>
      <c r="W19" s="234">
        <v>0</v>
      </c>
      <c r="X19" s="234">
        <v>0</v>
      </c>
      <c r="Y19" s="234">
        <v>0</v>
      </c>
      <c r="Z19" s="234">
        <v>0</v>
      </c>
      <c r="AA19" s="234">
        <v>1</v>
      </c>
      <c r="AB19" s="233"/>
      <c r="AC19" s="234">
        <v>1</v>
      </c>
      <c r="AD19" s="234">
        <v>1</v>
      </c>
      <c r="AE19" s="234">
        <v>1</v>
      </c>
      <c r="AF19" s="234">
        <v>0</v>
      </c>
      <c r="AG19" s="234">
        <v>1</v>
      </c>
      <c r="AH19" s="234">
        <v>1</v>
      </c>
      <c r="AI19" s="233"/>
      <c r="AJ19" s="234">
        <v>0</v>
      </c>
      <c r="AK19" s="234">
        <v>0</v>
      </c>
      <c r="AL19" s="234">
        <v>0</v>
      </c>
      <c r="AM19" s="234">
        <v>0</v>
      </c>
      <c r="AN19" s="234">
        <v>0</v>
      </c>
      <c r="AO19" s="234">
        <v>2</v>
      </c>
      <c r="AP19" s="233"/>
      <c r="AQ19" s="234">
        <v>0</v>
      </c>
      <c r="AR19" s="234">
        <v>0</v>
      </c>
      <c r="AS19" s="234">
        <v>0</v>
      </c>
      <c r="AT19" s="234">
        <v>0</v>
      </c>
      <c r="AU19" s="234">
        <v>1</v>
      </c>
      <c r="AV19" s="234">
        <v>1</v>
      </c>
      <c r="AW19" s="234">
        <v>1</v>
      </c>
      <c r="AX19" s="234">
        <v>1</v>
      </c>
      <c r="AY19" s="234">
        <v>0</v>
      </c>
      <c r="AZ19" s="234">
        <v>0</v>
      </c>
      <c r="BA19" s="234">
        <v>0</v>
      </c>
      <c r="BB19" s="187" t="s">
        <v>187</v>
      </c>
      <c r="BC19" s="233"/>
      <c r="BD19" s="234">
        <v>0</v>
      </c>
      <c r="BE19" s="234">
        <f>BA19</f>
        <v>0</v>
      </c>
      <c r="BF19" s="234">
        <v>1</v>
      </c>
      <c r="BG19" s="234">
        <v>0</v>
      </c>
      <c r="BH19" s="234">
        <v>1</v>
      </c>
      <c r="BI19" s="234">
        <v>0</v>
      </c>
      <c r="BJ19" s="234">
        <v>0</v>
      </c>
      <c r="BK19" s="234">
        <v>0</v>
      </c>
      <c r="BL19" s="234">
        <v>2</v>
      </c>
      <c r="BM19" s="234">
        <v>1</v>
      </c>
      <c r="BN19" s="234">
        <v>0</v>
      </c>
      <c r="BO19" s="234">
        <v>0</v>
      </c>
      <c r="BP19" s="234">
        <v>1</v>
      </c>
      <c r="BQ19" s="234">
        <v>0</v>
      </c>
      <c r="BR19" s="234">
        <v>0</v>
      </c>
    </row>
    <row r="20" spans="1:70" s="190" customFormat="1" x14ac:dyDescent="0.2">
      <c r="A20" s="187" t="s">
        <v>188</v>
      </c>
      <c r="B20" s="233"/>
      <c r="C20" s="234">
        <v>0</v>
      </c>
      <c r="D20" s="234">
        <v>0</v>
      </c>
      <c r="E20" s="234">
        <v>0</v>
      </c>
      <c r="F20" s="234">
        <v>0</v>
      </c>
      <c r="G20" s="234">
        <v>0</v>
      </c>
      <c r="H20" s="234">
        <v>0</v>
      </c>
      <c r="I20" s="234">
        <v>0</v>
      </c>
      <c r="J20" s="234">
        <v>0</v>
      </c>
      <c r="K20" s="234">
        <v>0</v>
      </c>
      <c r="L20" s="234">
        <v>0</v>
      </c>
      <c r="M20" s="234">
        <v>0</v>
      </c>
      <c r="N20" s="234">
        <v>0</v>
      </c>
      <c r="O20" s="233"/>
      <c r="P20" s="234">
        <v>0</v>
      </c>
      <c r="Q20" s="234">
        <v>0</v>
      </c>
      <c r="R20" s="234">
        <v>0</v>
      </c>
      <c r="S20" s="234">
        <v>0</v>
      </c>
      <c r="T20" s="234">
        <v>0</v>
      </c>
      <c r="U20" s="234">
        <v>0</v>
      </c>
      <c r="V20" s="234">
        <v>0</v>
      </c>
      <c r="W20" s="234">
        <v>0</v>
      </c>
      <c r="X20" s="234">
        <v>0</v>
      </c>
      <c r="Y20" s="234">
        <v>0</v>
      </c>
      <c r="Z20" s="234">
        <v>0.04</v>
      </c>
      <c r="AA20" s="234">
        <v>53</v>
      </c>
      <c r="AB20" s="233"/>
      <c r="AC20" s="234">
        <v>51</v>
      </c>
      <c r="AD20" s="234">
        <v>36</v>
      </c>
      <c r="AE20" s="234">
        <v>40</v>
      </c>
      <c r="AF20" s="234">
        <v>48</v>
      </c>
      <c r="AG20" s="234">
        <v>43</v>
      </c>
      <c r="AH20" s="234">
        <v>45</v>
      </c>
      <c r="AI20" s="233"/>
      <c r="AJ20" s="234">
        <v>32</v>
      </c>
      <c r="AK20" s="234">
        <v>49</v>
      </c>
      <c r="AL20" s="234">
        <v>36</v>
      </c>
      <c r="AM20" s="234">
        <v>46</v>
      </c>
      <c r="AN20" s="234">
        <v>42</v>
      </c>
      <c r="AO20" s="234">
        <v>39</v>
      </c>
      <c r="AP20" s="233"/>
      <c r="AQ20" s="234">
        <v>55</v>
      </c>
      <c r="AR20" s="234">
        <v>54</v>
      </c>
      <c r="AS20" s="234">
        <v>56</v>
      </c>
      <c r="AT20" s="234">
        <v>46</v>
      </c>
      <c r="AU20" s="234">
        <v>43</v>
      </c>
      <c r="AV20" s="234">
        <v>41</v>
      </c>
      <c r="AW20" s="234">
        <v>40</v>
      </c>
      <c r="AX20" s="234">
        <v>34</v>
      </c>
      <c r="AY20" s="234">
        <f>Produção!BD117</f>
        <v>51</v>
      </c>
      <c r="AZ20" s="234">
        <f>Produção!BF117</f>
        <v>17</v>
      </c>
      <c r="BA20" s="234">
        <f>Produção!BG117</f>
        <v>43</v>
      </c>
      <c r="BB20" s="187" t="s">
        <v>188</v>
      </c>
      <c r="BC20" s="233"/>
      <c r="BD20" s="234">
        <f>BA20-AZ20</f>
        <v>26</v>
      </c>
      <c r="BE20" s="234">
        <f>BA20</f>
        <v>43</v>
      </c>
      <c r="BF20" s="234">
        <v>50</v>
      </c>
      <c r="BG20" s="234">
        <v>54</v>
      </c>
      <c r="BH20" s="234">
        <v>53</v>
      </c>
      <c r="BI20" s="234">
        <v>48</v>
      </c>
      <c r="BJ20" s="234">
        <v>38</v>
      </c>
      <c r="BK20" s="234">
        <v>26</v>
      </c>
      <c r="BL20" s="234">
        <v>49</v>
      </c>
      <c r="BM20" s="234">
        <v>48</v>
      </c>
      <c r="BN20" s="234">
        <v>34</v>
      </c>
      <c r="BO20" s="234">
        <v>43</v>
      </c>
      <c r="BP20" s="234">
        <v>47</v>
      </c>
      <c r="BQ20" s="234">
        <v>0</v>
      </c>
      <c r="BR20" s="234">
        <v>0</v>
      </c>
    </row>
    <row r="21" spans="1:70" s="237" customFormat="1" x14ac:dyDescent="0.2">
      <c r="A21" s="235"/>
      <c r="B21" s="236"/>
      <c r="C21" s="236">
        <v>43800</v>
      </c>
      <c r="D21" s="236">
        <v>43831</v>
      </c>
      <c r="E21" s="236">
        <v>43862</v>
      </c>
      <c r="F21" s="236">
        <v>43891</v>
      </c>
      <c r="G21" s="236">
        <v>43922</v>
      </c>
      <c r="H21" s="236">
        <v>43952</v>
      </c>
      <c r="I21" s="236">
        <v>43983</v>
      </c>
      <c r="J21" s="236">
        <v>44013</v>
      </c>
      <c r="K21" s="236">
        <v>44044</v>
      </c>
      <c r="L21" s="236">
        <v>44075</v>
      </c>
      <c r="M21" s="236">
        <v>44105</v>
      </c>
      <c r="N21" s="236">
        <v>44136</v>
      </c>
      <c r="O21" s="236"/>
      <c r="P21" s="236">
        <v>44166</v>
      </c>
      <c r="Q21" s="236">
        <v>44197</v>
      </c>
      <c r="R21" s="236">
        <v>44228</v>
      </c>
      <c r="S21" s="236">
        <v>44256</v>
      </c>
      <c r="T21" s="236">
        <v>44287</v>
      </c>
      <c r="U21" s="236">
        <v>44317</v>
      </c>
      <c r="V21" s="236">
        <v>44348</v>
      </c>
      <c r="W21" s="236">
        <v>44378</v>
      </c>
      <c r="X21" s="236">
        <v>44409</v>
      </c>
      <c r="Y21" s="236">
        <v>44440</v>
      </c>
      <c r="Z21" s="236">
        <v>44470</v>
      </c>
      <c r="AA21" s="236">
        <v>44501</v>
      </c>
      <c r="AB21" s="236"/>
      <c r="AC21" s="236">
        <v>44531</v>
      </c>
      <c r="AD21" s="236">
        <v>44562</v>
      </c>
      <c r="AE21" s="236">
        <v>44593</v>
      </c>
      <c r="AF21" s="236">
        <v>44621</v>
      </c>
      <c r="AG21" s="236">
        <v>44652</v>
      </c>
      <c r="AH21" s="236">
        <v>44682</v>
      </c>
      <c r="AI21" s="236"/>
      <c r="AJ21" s="236">
        <v>44713</v>
      </c>
      <c r="AK21" s="236">
        <v>44743</v>
      </c>
      <c r="AL21" s="236">
        <v>44774</v>
      </c>
      <c r="AM21" s="236">
        <v>44805</v>
      </c>
      <c r="AN21" s="236">
        <v>44835</v>
      </c>
      <c r="AO21" s="236">
        <v>44866</v>
      </c>
      <c r="AP21" s="236" t="str">
        <f>AP4</f>
        <v>Meta</v>
      </c>
      <c r="AQ21" s="236" t="e">
        <f ca="1">_xll.FIMMÊS(AO21,0)+1</f>
        <v>#NAME?</v>
      </c>
      <c r="AR21" s="236" t="e">
        <f t="shared" ref="AR21:AY21" ca="1" si="15">_xll.FIMMÊS(AQ21,0)+1</f>
        <v>#NAME?</v>
      </c>
      <c r="AS21" s="236" t="e">
        <f t="shared" ca="1" si="15"/>
        <v>#NAME?</v>
      </c>
      <c r="AT21" s="236" t="e">
        <f t="shared" ca="1" si="15"/>
        <v>#NAME?</v>
      </c>
      <c r="AU21" s="236" t="e">
        <f t="shared" ca="1" si="15"/>
        <v>#NAME?</v>
      </c>
      <c r="AV21" s="236" t="e">
        <f t="shared" ca="1" si="15"/>
        <v>#NAME?</v>
      </c>
      <c r="AW21" s="236" t="e">
        <f t="shared" ca="1" si="15"/>
        <v>#NAME?</v>
      </c>
      <c r="AX21" s="236" t="e">
        <f ca="1">_xll.FIMMÊS(AW21,0)+1</f>
        <v>#NAME?</v>
      </c>
      <c r="AY21" s="236" t="e">
        <f t="shared" ca="1" si="15"/>
        <v>#NAME?</v>
      </c>
      <c r="AZ21" s="236" t="e">
        <f ca="1">_xll.FIMMÊS(AY21,0)+1</f>
        <v>#NAME?</v>
      </c>
      <c r="BA21" s="236" t="e">
        <f ca="1">_xll.FIMMÊS(AY21,0)+1</f>
        <v>#NAME?</v>
      </c>
      <c r="BB21" s="177"/>
      <c r="BC21" s="177" t="str">
        <f>BC4</f>
        <v>Meta</v>
      </c>
      <c r="BD21" s="177" t="e">
        <f ca="1">_xll.FIMMÊS(AY21,0)+1</f>
        <v>#NAME?</v>
      </c>
      <c r="BE21" s="177" t="e">
        <f ca="1">_xll.FIMMÊS(AY21,0)+1</f>
        <v>#NAME?</v>
      </c>
      <c r="BF21" s="177" t="e">
        <f t="shared" ref="BF21:BR21" ca="1" si="16">_xll.FIMMÊS(BE21,0)+1</f>
        <v>#NAME?</v>
      </c>
      <c r="BG21" s="177" t="e">
        <f t="shared" ca="1" si="16"/>
        <v>#NAME?</v>
      </c>
      <c r="BH21" s="177" t="e">
        <f t="shared" ca="1" si="16"/>
        <v>#NAME?</v>
      </c>
      <c r="BI21" s="177" t="e">
        <f t="shared" ca="1" si="16"/>
        <v>#NAME?</v>
      </c>
      <c r="BJ21" s="177" t="e">
        <f t="shared" ca="1" si="16"/>
        <v>#NAME?</v>
      </c>
      <c r="BK21" s="177" t="e">
        <f t="shared" ca="1" si="16"/>
        <v>#NAME?</v>
      </c>
      <c r="BL21" s="177" t="e">
        <f t="shared" ca="1" si="16"/>
        <v>#NAME?</v>
      </c>
      <c r="BM21" s="177" t="e">
        <f t="shared" ca="1" si="16"/>
        <v>#NAME?</v>
      </c>
      <c r="BN21" s="177" t="e">
        <f t="shared" ca="1" si="16"/>
        <v>#NAME?</v>
      </c>
      <c r="BO21" s="177" t="e">
        <f t="shared" ca="1" si="16"/>
        <v>#NAME?</v>
      </c>
      <c r="BP21" s="177" t="e">
        <f t="shared" ca="1" si="16"/>
        <v>#NAME?</v>
      </c>
      <c r="BQ21" s="177" t="e">
        <f t="shared" ca="1" si="16"/>
        <v>#NAME?</v>
      </c>
      <c r="BR21" s="177" t="e">
        <f t="shared" ca="1" si="16"/>
        <v>#NAME?</v>
      </c>
    </row>
    <row r="22" spans="1:70" s="186" customFormat="1" ht="25.5" x14ac:dyDescent="0.25">
      <c r="A22" s="222" t="s">
        <v>189</v>
      </c>
      <c r="B22" s="223" t="s">
        <v>190</v>
      </c>
      <c r="C22" s="224">
        <v>0</v>
      </c>
      <c r="D22" s="224">
        <v>0</v>
      </c>
      <c r="E22" s="224">
        <v>0</v>
      </c>
      <c r="F22" s="224">
        <v>2.4509803921568627E-3</v>
      </c>
      <c r="G22" s="224">
        <v>0</v>
      </c>
      <c r="H22" s="224">
        <v>3.0303030303030304E-2</v>
      </c>
      <c r="I22" s="224">
        <v>0.125</v>
      </c>
      <c r="J22" s="224">
        <v>0.14122137404580154</v>
      </c>
      <c r="K22" s="224">
        <v>9.9630996309963096E-2</v>
      </c>
      <c r="L22" s="224">
        <v>0.11872146118721461</v>
      </c>
      <c r="M22" s="224">
        <v>0.33980582524271846</v>
      </c>
      <c r="N22" s="224">
        <v>0.17511520737327188</v>
      </c>
      <c r="O22" s="223" t="s">
        <v>190</v>
      </c>
      <c r="P22" s="224">
        <v>5.4166666666666669E-2</v>
      </c>
      <c r="Q22" s="224">
        <v>1.2853470437017995E-2</v>
      </c>
      <c r="R22" s="224">
        <v>1.8018018018018018E-2</v>
      </c>
      <c r="S22" s="224">
        <v>4.4776119402985072E-2</v>
      </c>
      <c r="T22" s="224">
        <v>0</v>
      </c>
      <c r="U22" s="224">
        <v>3.5353535353535352E-2</v>
      </c>
      <c r="V22" s="224">
        <v>1.0526315789473684E-2</v>
      </c>
      <c r="W22" s="224">
        <v>5.1813471502590676E-3</v>
      </c>
      <c r="X22" s="224">
        <v>0</v>
      </c>
      <c r="Y22" s="224">
        <v>1.0676156583629894E-2</v>
      </c>
      <c r="Z22" s="224">
        <v>0</v>
      </c>
      <c r="AA22" s="224">
        <v>9.8360655737704916E-2</v>
      </c>
      <c r="AB22" s="223" t="s">
        <v>190</v>
      </c>
      <c r="AC22" s="224">
        <v>0</v>
      </c>
      <c r="AD22" s="238">
        <v>0.1396508728179551</v>
      </c>
      <c r="AE22" s="238">
        <v>0.29292929292929293</v>
      </c>
      <c r="AF22" s="238">
        <v>0.11055276381909548</v>
      </c>
      <c r="AG22" s="238">
        <v>4.0100250626566414E-2</v>
      </c>
      <c r="AH22" s="238">
        <v>8.8888888888888889E-3</v>
      </c>
      <c r="AI22" s="223" t="s">
        <v>191</v>
      </c>
      <c r="AJ22" s="238">
        <v>8.9999999999999993E-3</v>
      </c>
      <c r="AK22" s="238">
        <v>8.9820359281437123E-3</v>
      </c>
      <c r="AL22" s="238">
        <v>1.1389521640091117E-2</v>
      </c>
      <c r="AM22" s="238">
        <v>2.4813895781637717E-3</v>
      </c>
      <c r="AN22" s="238">
        <v>6.9605568445475635E-3</v>
      </c>
      <c r="AO22" s="239">
        <v>0</v>
      </c>
      <c r="AP22" s="223" t="s">
        <v>191</v>
      </c>
      <c r="AQ22" s="239">
        <f>IFERROR((AQ23/AQ24),0)</f>
        <v>0</v>
      </c>
      <c r="AR22" s="239">
        <f t="shared" ref="AR22:BR22" si="17">IFERROR((AR23/AR24),0)</f>
        <v>0</v>
      </c>
      <c r="AS22" s="239">
        <f t="shared" si="17"/>
        <v>0</v>
      </c>
      <c r="AT22" s="239">
        <f t="shared" si="17"/>
        <v>0</v>
      </c>
      <c r="AU22" s="239">
        <f t="shared" si="17"/>
        <v>0</v>
      </c>
      <c r="AV22" s="239">
        <f t="shared" si="17"/>
        <v>2.2075055187637969E-3</v>
      </c>
      <c r="AW22" s="239">
        <f t="shared" si="17"/>
        <v>0</v>
      </c>
      <c r="AX22" s="239">
        <f t="shared" si="17"/>
        <v>0</v>
      </c>
      <c r="AY22" s="239">
        <f t="shared" si="17"/>
        <v>0</v>
      </c>
      <c r="AZ22" s="239">
        <f t="shared" si="17"/>
        <v>0</v>
      </c>
      <c r="BA22" s="239">
        <f t="shared" si="17"/>
        <v>0</v>
      </c>
      <c r="BB22" s="225" t="s">
        <v>192</v>
      </c>
      <c r="BC22" s="182" t="s">
        <v>193</v>
      </c>
      <c r="BD22" s="240">
        <f>IFERROR((BD23/BD24),0)</f>
        <v>0</v>
      </c>
      <c r="BE22" s="240">
        <f t="shared" si="17"/>
        <v>0</v>
      </c>
      <c r="BF22" s="240">
        <f t="shared" si="17"/>
        <v>0</v>
      </c>
      <c r="BG22" s="240">
        <f t="shared" si="17"/>
        <v>0</v>
      </c>
      <c r="BH22" s="240">
        <f t="shared" si="17"/>
        <v>0</v>
      </c>
      <c r="BI22" s="240">
        <f t="shared" si="17"/>
        <v>0</v>
      </c>
      <c r="BJ22" s="240">
        <f t="shared" si="17"/>
        <v>5.454545454545455E-3</v>
      </c>
      <c r="BK22" s="240">
        <f t="shared" si="17"/>
        <v>0</v>
      </c>
      <c r="BL22" s="240">
        <f t="shared" si="17"/>
        <v>0</v>
      </c>
      <c r="BM22" s="240">
        <f t="shared" si="17"/>
        <v>0</v>
      </c>
      <c r="BN22" s="240">
        <f t="shared" si="17"/>
        <v>0</v>
      </c>
      <c r="BO22" s="240">
        <f t="shared" si="17"/>
        <v>0</v>
      </c>
      <c r="BP22" s="240">
        <f t="shared" si="17"/>
        <v>0</v>
      </c>
      <c r="BQ22" s="240">
        <f t="shared" si="17"/>
        <v>0</v>
      </c>
      <c r="BR22" s="240">
        <f t="shared" si="17"/>
        <v>0</v>
      </c>
    </row>
    <row r="23" spans="1:70" x14ac:dyDescent="0.25">
      <c r="A23" s="226" t="s">
        <v>194</v>
      </c>
      <c r="B23" s="227"/>
      <c r="C23" s="241"/>
      <c r="D23" s="241">
        <v>0</v>
      </c>
      <c r="E23" s="241">
        <v>0</v>
      </c>
      <c r="F23" s="241">
        <v>1</v>
      </c>
      <c r="G23" s="241">
        <v>0</v>
      </c>
      <c r="H23" s="241">
        <v>5</v>
      </c>
      <c r="I23" s="241">
        <v>25</v>
      </c>
      <c r="J23" s="241">
        <v>37</v>
      </c>
      <c r="K23" s="241">
        <v>27</v>
      </c>
      <c r="L23" s="241">
        <v>26</v>
      </c>
      <c r="M23" s="241">
        <v>70</v>
      </c>
      <c r="N23" s="241">
        <v>38</v>
      </c>
      <c r="O23" s="227"/>
      <c r="P23" s="241">
        <v>13</v>
      </c>
      <c r="Q23" s="241">
        <v>5</v>
      </c>
      <c r="R23" s="241">
        <v>6</v>
      </c>
      <c r="S23" s="241">
        <v>9</v>
      </c>
      <c r="T23" s="241">
        <v>0</v>
      </c>
      <c r="U23" s="241">
        <v>7</v>
      </c>
      <c r="V23" s="241">
        <v>2</v>
      </c>
      <c r="W23" s="241">
        <v>1</v>
      </c>
      <c r="X23" s="241">
        <v>0</v>
      </c>
      <c r="Y23" s="241">
        <v>3</v>
      </c>
      <c r="Z23" s="241">
        <v>0</v>
      </c>
      <c r="AA23" s="241">
        <v>24</v>
      </c>
      <c r="AB23" s="227"/>
      <c r="AC23" s="241">
        <v>0</v>
      </c>
      <c r="AD23" s="241">
        <v>56</v>
      </c>
      <c r="AE23" s="241">
        <v>58</v>
      </c>
      <c r="AF23" s="241">
        <v>44</v>
      </c>
      <c r="AG23" s="241">
        <v>16</v>
      </c>
      <c r="AH23" s="241">
        <v>4</v>
      </c>
      <c r="AI23" s="227"/>
      <c r="AJ23" s="241">
        <v>14</v>
      </c>
      <c r="AK23" s="241">
        <v>3</v>
      </c>
      <c r="AL23" s="241">
        <v>5</v>
      </c>
      <c r="AM23" s="241">
        <v>1</v>
      </c>
      <c r="AN23" s="241">
        <v>3</v>
      </c>
      <c r="AO23" s="241">
        <v>0</v>
      </c>
      <c r="AP23" s="227"/>
      <c r="AQ23" s="241">
        <v>0</v>
      </c>
      <c r="AR23" s="241">
        <v>0</v>
      </c>
      <c r="AS23" s="241">
        <v>0</v>
      </c>
      <c r="AT23" s="241">
        <v>0</v>
      </c>
      <c r="AU23" s="241">
        <v>0</v>
      </c>
      <c r="AV23" s="241">
        <v>1</v>
      </c>
      <c r="AW23" s="241">
        <v>0</v>
      </c>
      <c r="AX23" s="241">
        <v>0</v>
      </c>
      <c r="AY23" s="241">
        <v>0</v>
      </c>
      <c r="AZ23" s="241">
        <v>0</v>
      </c>
      <c r="BA23" s="241">
        <v>0</v>
      </c>
      <c r="BB23" s="226" t="s">
        <v>194</v>
      </c>
      <c r="BC23" s="227"/>
      <c r="BD23" s="241">
        <v>0</v>
      </c>
      <c r="BE23" s="241">
        <f>BA23</f>
        <v>0</v>
      </c>
      <c r="BF23" s="241">
        <v>0</v>
      </c>
      <c r="BG23" s="241">
        <v>0</v>
      </c>
      <c r="BH23" s="241">
        <v>0</v>
      </c>
      <c r="BI23" s="241">
        <v>0</v>
      </c>
      <c r="BJ23" s="241">
        <v>3</v>
      </c>
      <c r="BK23" s="241">
        <v>0</v>
      </c>
      <c r="BL23" s="241">
        <v>0</v>
      </c>
      <c r="BM23" s="241">
        <v>0</v>
      </c>
      <c r="BN23" s="241">
        <v>0</v>
      </c>
      <c r="BO23" s="241">
        <v>0</v>
      </c>
      <c r="BP23" s="241">
        <v>0</v>
      </c>
      <c r="BQ23" s="241">
        <v>0</v>
      </c>
      <c r="BR23" s="241">
        <v>0</v>
      </c>
    </row>
    <row r="24" spans="1:70" x14ac:dyDescent="0.25">
      <c r="A24" s="226" t="s">
        <v>195</v>
      </c>
      <c r="B24" s="227"/>
      <c r="C24" s="242"/>
      <c r="D24" s="242">
        <v>401</v>
      </c>
      <c r="E24" s="242">
        <v>449</v>
      </c>
      <c r="F24" s="242">
        <v>408</v>
      </c>
      <c r="G24" s="242">
        <v>166</v>
      </c>
      <c r="H24" s="242">
        <v>165</v>
      </c>
      <c r="I24" s="242">
        <v>200</v>
      </c>
      <c r="J24" s="242">
        <v>262</v>
      </c>
      <c r="K24" s="242">
        <v>271</v>
      </c>
      <c r="L24" s="242">
        <v>219</v>
      </c>
      <c r="M24" s="242">
        <v>206</v>
      </c>
      <c r="N24" s="242">
        <v>217</v>
      </c>
      <c r="O24" s="227"/>
      <c r="P24" s="242">
        <v>240</v>
      </c>
      <c r="Q24" s="242">
        <v>389</v>
      </c>
      <c r="R24" s="242">
        <v>333</v>
      </c>
      <c r="S24" s="242">
        <v>201</v>
      </c>
      <c r="T24" s="242">
        <v>183</v>
      </c>
      <c r="U24" s="242">
        <v>198</v>
      </c>
      <c r="V24" s="242">
        <v>190</v>
      </c>
      <c r="W24" s="242">
        <v>193</v>
      </c>
      <c r="X24" s="242">
        <v>251</v>
      </c>
      <c r="Y24" s="242">
        <v>281</v>
      </c>
      <c r="Z24" s="242">
        <v>243</v>
      </c>
      <c r="AA24" s="242">
        <v>244</v>
      </c>
      <c r="AB24" s="227"/>
      <c r="AC24" s="242">
        <v>310</v>
      </c>
      <c r="AD24" s="242">
        <v>401</v>
      </c>
      <c r="AE24" s="242">
        <v>198</v>
      </c>
      <c r="AF24" s="242">
        <v>398</v>
      </c>
      <c r="AG24" s="242">
        <v>399</v>
      </c>
      <c r="AH24" s="242">
        <v>450</v>
      </c>
      <c r="AI24" s="227"/>
      <c r="AJ24" s="242">
        <v>269</v>
      </c>
      <c r="AK24" s="242">
        <v>334</v>
      </c>
      <c r="AL24" s="242">
        <v>439</v>
      </c>
      <c r="AM24" s="242">
        <v>403</v>
      </c>
      <c r="AN24" s="242">
        <v>431</v>
      </c>
      <c r="AO24" s="242">
        <v>407</v>
      </c>
      <c r="AP24" s="227"/>
      <c r="AQ24" s="242">
        <v>446</v>
      </c>
      <c r="AR24" s="242">
        <v>490</v>
      </c>
      <c r="AS24" s="242">
        <v>480</v>
      </c>
      <c r="AT24" s="242">
        <v>478</v>
      </c>
      <c r="AU24" s="242">
        <v>398</v>
      </c>
      <c r="AV24" s="242">
        <v>453</v>
      </c>
      <c r="AW24" s="242">
        <v>436</v>
      </c>
      <c r="AX24" s="242">
        <v>429</v>
      </c>
      <c r="AY24" s="242">
        <v>490</v>
      </c>
      <c r="AZ24" s="242">
        <v>459</v>
      </c>
      <c r="BA24" s="242">
        <v>459</v>
      </c>
      <c r="BB24" s="226" t="s">
        <v>195</v>
      </c>
      <c r="BC24" s="227"/>
      <c r="BD24" s="242">
        <v>459</v>
      </c>
      <c r="BE24" s="242">
        <f>BA24</f>
        <v>459</v>
      </c>
      <c r="BF24" s="242">
        <v>533</v>
      </c>
      <c r="BG24" s="242">
        <v>579</v>
      </c>
      <c r="BH24" s="242">
        <v>714</v>
      </c>
      <c r="BI24" s="242">
        <v>778</v>
      </c>
      <c r="BJ24" s="242">
        <v>550</v>
      </c>
      <c r="BK24" s="242">
        <v>566</v>
      </c>
      <c r="BL24" s="242">
        <v>577</v>
      </c>
      <c r="BM24" s="242">
        <v>547</v>
      </c>
      <c r="BN24" s="242">
        <v>598</v>
      </c>
      <c r="BO24" s="242">
        <v>732</v>
      </c>
      <c r="BP24" s="242">
        <v>676</v>
      </c>
      <c r="BQ24" s="242">
        <v>0</v>
      </c>
      <c r="BR24" s="242">
        <v>0</v>
      </c>
    </row>
    <row r="25" spans="1:70" s="237" customFormat="1" x14ac:dyDescent="0.2">
      <c r="A25" s="235"/>
      <c r="B25" s="236"/>
      <c r="C25" s="236">
        <v>43831</v>
      </c>
      <c r="D25" s="236">
        <v>43862</v>
      </c>
      <c r="E25" s="236">
        <v>43891</v>
      </c>
      <c r="F25" s="236">
        <v>43922</v>
      </c>
      <c r="G25" s="236">
        <v>43952</v>
      </c>
      <c r="H25" s="236">
        <v>43983</v>
      </c>
      <c r="I25" s="236">
        <v>44013</v>
      </c>
      <c r="J25" s="236">
        <v>44044</v>
      </c>
      <c r="K25" s="236">
        <v>44075</v>
      </c>
      <c r="L25" s="236">
        <v>44105</v>
      </c>
      <c r="M25" s="236">
        <v>44136</v>
      </c>
      <c r="N25" s="236">
        <v>44166</v>
      </c>
      <c r="O25" s="236"/>
      <c r="P25" s="236">
        <v>44197</v>
      </c>
      <c r="Q25" s="236">
        <v>44228</v>
      </c>
      <c r="R25" s="236">
        <v>44256</v>
      </c>
      <c r="S25" s="236">
        <v>44287</v>
      </c>
      <c r="T25" s="236">
        <v>44317</v>
      </c>
      <c r="U25" s="236">
        <v>44348</v>
      </c>
      <c r="V25" s="236">
        <v>44378</v>
      </c>
      <c r="W25" s="236">
        <v>44409</v>
      </c>
      <c r="X25" s="236">
        <v>44440</v>
      </c>
      <c r="Y25" s="236">
        <v>44470</v>
      </c>
      <c r="Z25" s="236">
        <v>44501</v>
      </c>
      <c r="AA25" s="236">
        <v>44531</v>
      </c>
      <c r="AB25" s="236"/>
      <c r="AC25" s="236">
        <v>44562</v>
      </c>
      <c r="AD25" s="236">
        <v>44593</v>
      </c>
      <c r="AE25" s="236">
        <v>44621</v>
      </c>
      <c r="AF25" s="236">
        <v>44652</v>
      </c>
      <c r="AG25" s="236">
        <v>44682</v>
      </c>
      <c r="AH25" s="236">
        <v>44713</v>
      </c>
      <c r="AI25" s="236"/>
      <c r="AJ25" s="236">
        <v>44743</v>
      </c>
      <c r="AK25" s="236">
        <v>44774</v>
      </c>
      <c r="AL25" s="236">
        <v>44805</v>
      </c>
      <c r="AM25" s="236">
        <v>44835</v>
      </c>
      <c r="AN25" s="236">
        <v>44866</v>
      </c>
      <c r="AO25" s="236">
        <v>44896</v>
      </c>
      <c r="AP25" s="236" t="str">
        <f>AP21</f>
        <v>Meta</v>
      </c>
      <c r="AQ25" s="236">
        <v>44927</v>
      </c>
      <c r="AR25" s="236">
        <v>44958</v>
      </c>
      <c r="AS25" s="236">
        <v>44986</v>
      </c>
      <c r="AT25" s="236">
        <v>45017</v>
      </c>
      <c r="AU25" s="236">
        <v>45047</v>
      </c>
      <c r="AV25" s="236">
        <v>45078</v>
      </c>
      <c r="AW25" s="236">
        <v>45108</v>
      </c>
      <c r="AX25" s="236">
        <v>45139</v>
      </c>
      <c r="AY25" s="236">
        <v>45170</v>
      </c>
      <c r="AZ25" s="236" t="str">
        <f>AZ4</f>
        <v>01-15-Out-23</v>
      </c>
      <c r="BA25" s="236">
        <f>BA4</f>
        <v>45200</v>
      </c>
      <c r="BB25" s="177"/>
      <c r="BC25" s="177" t="str">
        <f>BC21</f>
        <v>Meta</v>
      </c>
      <c r="BD25" s="177" t="str">
        <f>BD4</f>
        <v>16-31-Out-23</v>
      </c>
      <c r="BE25" s="177">
        <f>BE4</f>
        <v>45200</v>
      </c>
      <c r="BF25" s="177" t="e">
        <f t="shared" ref="BF25:BR25" ca="1" si="18">BF4</f>
        <v>#NAME?</v>
      </c>
      <c r="BG25" s="177" t="e">
        <f t="shared" ca="1" si="18"/>
        <v>#NAME?</v>
      </c>
      <c r="BH25" s="177" t="e">
        <f t="shared" ca="1" si="18"/>
        <v>#NAME?</v>
      </c>
      <c r="BI25" s="177" t="e">
        <f t="shared" ca="1" si="18"/>
        <v>#NAME?</v>
      </c>
      <c r="BJ25" s="177" t="e">
        <f t="shared" ca="1" si="18"/>
        <v>#NAME?</v>
      </c>
      <c r="BK25" s="177" t="e">
        <f t="shared" ca="1" si="18"/>
        <v>#NAME?</v>
      </c>
      <c r="BL25" s="177" t="e">
        <f t="shared" ca="1" si="18"/>
        <v>#NAME?</v>
      </c>
      <c r="BM25" s="177" t="e">
        <f t="shared" ca="1" si="18"/>
        <v>#NAME?</v>
      </c>
      <c r="BN25" s="177" t="e">
        <f t="shared" ca="1" si="18"/>
        <v>#NAME?</v>
      </c>
      <c r="BO25" s="177" t="e">
        <f t="shared" ca="1" si="18"/>
        <v>#NAME?</v>
      </c>
      <c r="BP25" s="177" t="e">
        <f t="shared" ca="1" si="18"/>
        <v>#NAME?</v>
      </c>
      <c r="BQ25" s="177" t="e">
        <f t="shared" ca="1" si="18"/>
        <v>#NAME?</v>
      </c>
      <c r="BR25" s="177" t="e">
        <f t="shared" ca="1" si="18"/>
        <v>#NAME?</v>
      </c>
    </row>
    <row r="26" spans="1:70" s="186" customFormat="1" ht="25.5" hidden="1" x14ac:dyDescent="0.25">
      <c r="A26" s="222" t="s">
        <v>196</v>
      </c>
      <c r="B26" s="243" t="s">
        <v>184</v>
      </c>
      <c r="C26" s="224">
        <v>2.967359050445104E-2</v>
      </c>
      <c r="D26" s="224">
        <v>2.5936599423631124E-2</v>
      </c>
      <c r="E26" s="224">
        <v>4.779411764705882E-2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  <c r="L26" s="224">
        <v>0</v>
      </c>
      <c r="M26" s="224">
        <v>0</v>
      </c>
      <c r="N26" s="224">
        <v>4.3478260869565216E-2</v>
      </c>
      <c r="O26" s="243" t="s">
        <v>184</v>
      </c>
      <c r="P26" s="224">
        <v>6.6147859922178989E-2</v>
      </c>
      <c r="Q26" s="224">
        <v>3.0434782608695653E-2</v>
      </c>
      <c r="R26" s="224">
        <v>2.9411764705882353E-2</v>
      </c>
      <c r="S26" s="224">
        <v>0</v>
      </c>
      <c r="T26" s="224">
        <v>0</v>
      </c>
      <c r="U26" s="224">
        <v>0</v>
      </c>
      <c r="V26" s="224">
        <v>0</v>
      </c>
      <c r="W26" s="224">
        <v>1.8691588785046728E-2</v>
      </c>
      <c r="X26" s="224">
        <v>9.5588235294117641E-2</v>
      </c>
      <c r="Y26" s="224">
        <v>4.4117647058823532E-2</v>
      </c>
      <c r="Z26" s="224">
        <v>9.8484848484848481E-2</v>
      </c>
      <c r="AA26" s="224">
        <v>3.875968992248062E-2</v>
      </c>
      <c r="AB26" s="243" t="s">
        <v>184</v>
      </c>
      <c r="AC26" s="224">
        <v>2.1052631578947368E-2</v>
      </c>
      <c r="AD26" s="224">
        <v>0</v>
      </c>
      <c r="AE26" s="224">
        <v>4.4843049327354259E-3</v>
      </c>
      <c r="AF26" s="224">
        <v>6.7375886524822695E-2</v>
      </c>
      <c r="AG26" s="224">
        <v>7.4803149606299218E-2</v>
      </c>
      <c r="AH26" s="224">
        <v>4.0816326530612242E-2</v>
      </c>
      <c r="AI26" s="243" t="s">
        <v>184</v>
      </c>
      <c r="AJ26" s="224">
        <v>1.3513513513513514E-2</v>
      </c>
      <c r="AK26" s="224">
        <v>9.0634441087613302E-3</v>
      </c>
      <c r="AL26" s="224">
        <v>5.5118110236220472E-2</v>
      </c>
      <c r="AM26" s="224">
        <v>6.7796610169491525E-2</v>
      </c>
      <c r="AN26" s="224">
        <v>5.6390977443609019E-2</v>
      </c>
      <c r="AO26" s="224">
        <v>6.4102564102564097E-2</v>
      </c>
      <c r="AP26" s="243" t="s">
        <v>184</v>
      </c>
      <c r="AQ26" s="224">
        <f t="shared" ref="AQ26:BA26" si="19">IFERROR((AQ27/AQ28),0)</f>
        <v>0</v>
      </c>
      <c r="AR26" s="224">
        <f t="shared" si="19"/>
        <v>0</v>
      </c>
      <c r="AS26" s="224">
        <f t="shared" si="19"/>
        <v>0</v>
      </c>
      <c r="AT26" s="224">
        <f t="shared" si="19"/>
        <v>0</v>
      </c>
      <c r="AU26" s="224">
        <f t="shared" si="19"/>
        <v>0</v>
      </c>
      <c r="AV26" s="224">
        <f t="shared" si="19"/>
        <v>0</v>
      </c>
      <c r="AW26" s="224">
        <f t="shared" si="19"/>
        <v>0</v>
      </c>
      <c r="AX26" s="224">
        <f t="shared" si="19"/>
        <v>0</v>
      </c>
      <c r="AY26" s="224">
        <f t="shared" si="19"/>
        <v>0</v>
      </c>
      <c r="AZ26" s="224">
        <f t="shared" si="19"/>
        <v>0.11214953271028037</v>
      </c>
      <c r="BA26" s="224">
        <f t="shared" si="19"/>
        <v>0.10300429184549356</v>
      </c>
      <c r="BB26" s="244"/>
      <c r="BC26" s="245"/>
      <c r="BD26" s="246"/>
      <c r="BE26" s="247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</row>
    <row r="27" spans="1:70" hidden="1" x14ac:dyDescent="0.25">
      <c r="A27" s="249" t="s">
        <v>197</v>
      </c>
      <c r="B27" s="250"/>
      <c r="C27" s="251">
        <v>10</v>
      </c>
      <c r="D27" s="251">
        <v>9</v>
      </c>
      <c r="E27" s="251">
        <v>13</v>
      </c>
      <c r="F27" s="251">
        <v>0</v>
      </c>
      <c r="G27" s="251">
        <v>0</v>
      </c>
      <c r="H27" s="251">
        <v>0</v>
      </c>
      <c r="I27" s="251">
        <v>0</v>
      </c>
      <c r="J27" s="251">
        <v>0</v>
      </c>
      <c r="K27" s="251">
        <v>0</v>
      </c>
      <c r="L27" s="251">
        <v>0</v>
      </c>
      <c r="M27" s="251">
        <v>0</v>
      </c>
      <c r="N27" s="251">
        <v>7</v>
      </c>
      <c r="O27" s="250"/>
      <c r="P27" s="251">
        <v>17</v>
      </c>
      <c r="Q27" s="251">
        <v>7</v>
      </c>
      <c r="R27" s="251">
        <v>1</v>
      </c>
      <c r="S27" s="251">
        <v>0</v>
      </c>
      <c r="T27" s="251">
        <v>0</v>
      </c>
      <c r="U27" s="251">
        <v>0</v>
      </c>
      <c r="V27" s="251">
        <v>0</v>
      </c>
      <c r="W27" s="251">
        <v>2</v>
      </c>
      <c r="X27" s="251">
        <v>13</v>
      </c>
      <c r="Y27" s="251">
        <v>6</v>
      </c>
      <c r="Z27" s="251">
        <v>13</v>
      </c>
      <c r="AA27" s="251">
        <v>5</v>
      </c>
      <c r="AB27" s="250"/>
      <c r="AC27" s="251">
        <v>4</v>
      </c>
      <c r="AD27" s="251">
        <v>0</v>
      </c>
      <c r="AE27" s="251">
        <v>1</v>
      </c>
      <c r="AF27" s="251">
        <v>19</v>
      </c>
      <c r="AG27" s="251">
        <v>19</v>
      </c>
      <c r="AH27" s="251">
        <v>4</v>
      </c>
      <c r="AI27" s="250"/>
      <c r="AJ27" s="251">
        <v>2</v>
      </c>
      <c r="AK27" s="251">
        <v>3</v>
      </c>
      <c r="AL27" s="251">
        <v>14</v>
      </c>
      <c r="AM27" s="251">
        <v>20</v>
      </c>
      <c r="AN27" s="251">
        <v>15</v>
      </c>
      <c r="AO27" s="251">
        <v>20</v>
      </c>
      <c r="AP27" s="250"/>
      <c r="AQ27" s="234">
        <v>0</v>
      </c>
      <c r="AR27" s="234">
        <v>0</v>
      </c>
      <c r="AS27" s="234">
        <v>2</v>
      </c>
      <c r="AT27" s="234">
        <v>5</v>
      </c>
      <c r="AU27" s="234">
        <v>1</v>
      </c>
      <c r="AV27" s="234">
        <v>0</v>
      </c>
      <c r="AW27" s="234">
        <v>1</v>
      </c>
      <c r="AX27" s="234">
        <v>2</v>
      </c>
      <c r="AY27" s="234">
        <v>0</v>
      </c>
      <c r="AZ27" s="234">
        <v>12</v>
      </c>
      <c r="BA27" s="234">
        <v>24</v>
      </c>
      <c r="BB27" s="252"/>
      <c r="BC27" s="253"/>
      <c r="BD27" s="254"/>
      <c r="BE27" s="255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</row>
    <row r="28" spans="1:70" hidden="1" x14ac:dyDescent="0.25">
      <c r="A28" s="226" t="s">
        <v>198</v>
      </c>
      <c r="B28" s="250"/>
      <c r="C28" s="257">
        <v>337</v>
      </c>
      <c r="D28" s="257">
        <v>347</v>
      </c>
      <c r="E28" s="257">
        <v>272</v>
      </c>
      <c r="F28" s="257">
        <v>68</v>
      </c>
      <c r="G28" s="257">
        <v>52</v>
      </c>
      <c r="H28" s="257">
        <v>67</v>
      </c>
      <c r="I28" s="257">
        <v>85</v>
      </c>
      <c r="J28" s="257">
        <v>58</v>
      </c>
      <c r="K28" s="257">
        <v>63</v>
      </c>
      <c r="L28" s="257">
        <v>63</v>
      </c>
      <c r="M28" s="257">
        <v>55</v>
      </c>
      <c r="N28" s="257">
        <v>161</v>
      </c>
      <c r="O28" s="250"/>
      <c r="P28" s="257">
        <v>257</v>
      </c>
      <c r="Q28" s="257">
        <v>230</v>
      </c>
      <c r="R28" s="257">
        <v>34</v>
      </c>
      <c r="S28" s="257">
        <v>0</v>
      </c>
      <c r="T28" s="257">
        <v>0</v>
      </c>
      <c r="U28" s="257">
        <v>0</v>
      </c>
      <c r="V28" s="257">
        <v>0</v>
      </c>
      <c r="W28" s="257">
        <v>107</v>
      </c>
      <c r="X28" s="257">
        <v>136</v>
      </c>
      <c r="Y28" s="257">
        <v>136</v>
      </c>
      <c r="Z28" s="257">
        <v>132</v>
      </c>
      <c r="AA28" s="257">
        <v>129</v>
      </c>
      <c r="AB28" s="250"/>
      <c r="AC28" s="257">
        <v>190</v>
      </c>
      <c r="AD28" s="257">
        <v>0</v>
      </c>
      <c r="AE28" s="257">
        <v>223</v>
      </c>
      <c r="AF28" s="257">
        <v>282</v>
      </c>
      <c r="AG28" s="257">
        <v>254</v>
      </c>
      <c r="AH28" s="257">
        <v>98</v>
      </c>
      <c r="AI28" s="250"/>
      <c r="AJ28" s="257">
        <v>148</v>
      </c>
      <c r="AK28" s="257">
        <v>331</v>
      </c>
      <c r="AL28" s="257">
        <v>254</v>
      </c>
      <c r="AM28" s="257">
        <v>295</v>
      </c>
      <c r="AN28" s="257">
        <v>266</v>
      </c>
      <c r="AO28" s="257">
        <v>312</v>
      </c>
      <c r="AP28" s="250"/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  <c r="AX28" s="169">
        <v>0</v>
      </c>
      <c r="AY28" s="169">
        <v>0</v>
      </c>
      <c r="AZ28" s="169">
        <v>107</v>
      </c>
      <c r="BA28" s="169">
        <v>233</v>
      </c>
      <c r="BB28" s="258"/>
      <c r="BC28" s="259"/>
      <c r="BD28" s="260"/>
      <c r="BE28" s="261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</row>
    <row r="29" spans="1:70" s="186" customFormat="1" ht="25.5" x14ac:dyDescent="0.25">
      <c r="A29" s="263"/>
      <c r="B29" s="264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4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4"/>
      <c r="AC29" s="265"/>
      <c r="AD29" s="265"/>
      <c r="AE29" s="265"/>
      <c r="AF29" s="265"/>
      <c r="AG29" s="265"/>
      <c r="AH29" s="265"/>
      <c r="AI29" s="264"/>
      <c r="AJ29" s="265"/>
      <c r="AK29" s="265"/>
      <c r="AL29" s="265"/>
      <c r="AM29" s="265"/>
      <c r="AN29" s="265"/>
      <c r="AO29" s="265"/>
      <c r="AP29" s="264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6"/>
      <c r="BB29" s="225" t="s">
        <v>199</v>
      </c>
      <c r="BC29" s="267" t="s">
        <v>184</v>
      </c>
      <c r="BD29" s="183">
        <f>IFERROR(ROUND((BD30/BD31),4),0)</f>
        <v>0</v>
      </c>
      <c r="BE29" s="183">
        <f>IFERROR(ROUND((BE30/BE31),4),0)</f>
        <v>0</v>
      </c>
      <c r="BF29" s="183">
        <f t="shared" ref="BF29:BR29" si="20">IFERROR(ROUND((BF30/BF31),4),0)</f>
        <v>2.58E-2</v>
      </c>
      <c r="BG29" s="183">
        <f t="shared" si="20"/>
        <v>7.1999999999999998E-3</v>
      </c>
      <c r="BH29" s="183">
        <f t="shared" si="20"/>
        <v>7.1000000000000004E-3</v>
      </c>
      <c r="BI29" s="183">
        <f t="shared" si="20"/>
        <v>7.1000000000000004E-3</v>
      </c>
      <c r="BJ29" s="183">
        <f t="shared" si="20"/>
        <v>1.41E-2</v>
      </c>
      <c r="BK29" s="183">
        <f t="shared" si="20"/>
        <v>0</v>
      </c>
      <c r="BL29" s="183">
        <f t="shared" si="20"/>
        <v>1.32E-2</v>
      </c>
      <c r="BM29" s="183">
        <f t="shared" si="20"/>
        <v>0</v>
      </c>
      <c r="BN29" s="183">
        <f t="shared" si="20"/>
        <v>2.0799999999999999E-2</v>
      </c>
      <c r="BO29" s="183">
        <f t="shared" si="20"/>
        <v>1.4E-2</v>
      </c>
      <c r="BP29" s="183">
        <f t="shared" si="20"/>
        <v>0</v>
      </c>
      <c r="BQ29" s="183">
        <f t="shared" si="20"/>
        <v>0</v>
      </c>
      <c r="BR29" s="183">
        <f t="shared" si="20"/>
        <v>0</v>
      </c>
    </row>
    <row r="30" spans="1:70" ht="25.5" x14ac:dyDescent="0.25">
      <c r="A30" s="268"/>
      <c r="B30" s="269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69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69"/>
      <c r="AC30" s="270"/>
      <c r="AD30" s="270"/>
      <c r="AE30" s="270"/>
      <c r="AF30" s="270"/>
      <c r="AG30" s="270"/>
      <c r="AH30" s="270"/>
      <c r="AI30" s="269"/>
      <c r="AJ30" s="270"/>
      <c r="AK30" s="270"/>
      <c r="AL30" s="270"/>
      <c r="AM30" s="270"/>
      <c r="AN30" s="270"/>
      <c r="AO30" s="270"/>
      <c r="AP30" s="269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2"/>
      <c r="BB30" s="226" t="s">
        <v>200</v>
      </c>
      <c r="BC30" s="250"/>
      <c r="BD30" s="251">
        <v>0</v>
      </c>
      <c r="BE30" s="251">
        <v>0</v>
      </c>
      <c r="BF30" s="234">
        <v>4</v>
      </c>
      <c r="BG30" s="234">
        <v>1</v>
      </c>
      <c r="BH30" s="234">
        <v>1</v>
      </c>
      <c r="BI30" s="234">
        <v>1</v>
      </c>
      <c r="BJ30" s="234">
        <v>2</v>
      </c>
      <c r="BK30" s="234">
        <v>0</v>
      </c>
      <c r="BL30" s="234">
        <v>2</v>
      </c>
      <c r="BM30" s="234">
        <v>0</v>
      </c>
      <c r="BN30" s="234">
        <v>3</v>
      </c>
      <c r="BO30" s="234">
        <v>2</v>
      </c>
      <c r="BP30" s="234">
        <v>0</v>
      </c>
      <c r="BQ30" s="234">
        <v>0</v>
      </c>
      <c r="BR30" s="234">
        <v>0</v>
      </c>
    </row>
    <row r="31" spans="1:70" x14ac:dyDescent="0.25">
      <c r="A31" s="273"/>
      <c r="B31" s="269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69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69"/>
      <c r="AC31" s="274"/>
      <c r="AD31" s="274"/>
      <c r="AE31" s="274"/>
      <c r="AF31" s="274"/>
      <c r="AG31" s="274"/>
      <c r="AH31" s="274"/>
      <c r="AI31" s="269"/>
      <c r="AJ31" s="274"/>
      <c r="AK31" s="274"/>
      <c r="AL31" s="274"/>
      <c r="AM31" s="274"/>
      <c r="AN31" s="274"/>
      <c r="AO31" s="274"/>
      <c r="AP31" s="269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6"/>
      <c r="BB31" s="226" t="s">
        <v>201</v>
      </c>
      <c r="BC31" s="250"/>
      <c r="BD31" s="169">
        <f>BA28-AZ28</f>
        <v>126</v>
      </c>
      <c r="BE31" s="169">
        <f>BA28</f>
        <v>233</v>
      </c>
      <c r="BF31" s="257">
        <v>155</v>
      </c>
      <c r="BG31" s="257">
        <v>139</v>
      </c>
      <c r="BH31" s="257">
        <v>141</v>
      </c>
      <c r="BI31" s="257">
        <v>141</v>
      </c>
      <c r="BJ31" s="257">
        <v>142</v>
      </c>
      <c r="BK31" s="169">
        <v>143</v>
      </c>
      <c r="BL31" s="169">
        <v>152</v>
      </c>
      <c r="BM31" s="169">
        <v>147</v>
      </c>
      <c r="BN31" s="169">
        <v>144</v>
      </c>
      <c r="BO31" s="169">
        <v>143</v>
      </c>
      <c r="BP31" s="169">
        <v>142</v>
      </c>
      <c r="BQ31" s="169">
        <v>0</v>
      </c>
      <c r="BR31" s="169">
        <v>0</v>
      </c>
    </row>
    <row r="32" spans="1:70" s="186" customFormat="1" ht="25.5" x14ac:dyDescent="0.25">
      <c r="A32" s="277"/>
      <c r="B32" s="278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8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8"/>
      <c r="AC32" s="279"/>
      <c r="AD32" s="279"/>
      <c r="AE32" s="279"/>
      <c r="AF32" s="279"/>
      <c r="AG32" s="279"/>
      <c r="AH32" s="279"/>
      <c r="AI32" s="278"/>
      <c r="AJ32" s="279"/>
      <c r="AK32" s="279"/>
      <c r="AL32" s="279"/>
      <c r="AM32" s="279"/>
      <c r="AN32" s="279"/>
      <c r="AO32" s="279"/>
      <c r="AP32" s="278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80"/>
      <c r="BB32" s="225" t="s">
        <v>202</v>
      </c>
      <c r="BC32" s="267" t="s">
        <v>203</v>
      </c>
      <c r="BD32" s="183">
        <f>IFERROR(ROUND((BD33/BD34),4),0)</f>
        <v>0</v>
      </c>
      <c r="BE32" s="183">
        <f>IFERROR(ROUND((BE33/BE34),4),0)</f>
        <v>1.49E-2</v>
      </c>
      <c r="BF32" s="183">
        <f t="shared" ref="BF32:BR32" si="21">IFERROR(ROUND((BF33/BF34),4),0)</f>
        <v>0</v>
      </c>
      <c r="BG32" s="183">
        <f t="shared" si="21"/>
        <v>0</v>
      </c>
      <c r="BH32" s="183">
        <f t="shared" si="21"/>
        <v>3.5000000000000003E-2</v>
      </c>
      <c r="BI32" s="183">
        <f t="shared" si="21"/>
        <v>1.72E-2</v>
      </c>
      <c r="BJ32" s="183">
        <f t="shared" si="21"/>
        <v>2.9100000000000001E-2</v>
      </c>
      <c r="BK32" s="183">
        <f t="shared" si="21"/>
        <v>6.5199999999999994E-2</v>
      </c>
      <c r="BL32" s="183">
        <f t="shared" si="21"/>
        <v>1.4200000000000001E-2</v>
      </c>
      <c r="BM32" s="183">
        <f t="shared" si="21"/>
        <v>3.2000000000000002E-3</v>
      </c>
      <c r="BN32" s="183">
        <f t="shared" si="21"/>
        <v>3.0499999999999999E-2</v>
      </c>
      <c r="BO32" s="183">
        <f t="shared" si="21"/>
        <v>0</v>
      </c>
      <c r="BP32" s="183">
        <f t="shared" si="21"/>
        <v>0</v>
      </c>
      <c r="BQ32" s="183">
        <f t="shared" si="21"/>
        <v>0</v>
      </c>
      <c r="BR32" s="183">
        <f t="shared" si="21"/>
        <v>0</v>
      </c>
    </row>
    <row r="33" spans="1:70" ht="25.5" x14ac:dyDescent="0.25">
      <c r="A33" s="268"/>
      <c r="B33" s="269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69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69"/>
      <c r="AC33" s="270"/>
      <c r="AD33" s="270"/>
      <c r="AE33" s="270"/>
      <c r="AF33" s="270"/>
      <c r="AG33" s="270"/>
      <c r="AH33" s="270"/>
      <c r="AI33" s="269"/>
      <c r="AJ33" s="270"/>
      <c r="AK33" s="270"/>
      <c r="AL33" s="270"/>
      <c r="AM33" s="270"/>
      <c r="AN33" s="270"/>
      <c r="AO33" s="270"/>
      <c r="AP33" s="269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2"/>
      <c r="BB33" s="226" t="s">
        <v>204</v>
      </c>
      <c r="BC33" s="250"/>
      <c r="BD33" s="251" t="s">
        <v>56</v>
      </c>
      <c r="BE33" s="251">
        <v>3</v>
      </c>
      <c r="BF33" s="251">
        <v>0</v>
      </c>
      <c r="BG33" s="251">
        <v>0</v>
      </c>
      <c r="BH33" s="251">
        <v>5</v>
      </c>
      <c r="BI33" s="251">
        <v>2</v>
      </c>
      <c r="BJ33" s="251">
        <v>5</v>
      </c>
      <c r="BK33" s="251">
        <v>12</v>
      </c>
      <c r="BL33" s="251">
        <v>8</v>
      </c>
      <c r="BM33" s="251">
        <v>1</v>
      </c>
      <c r="BN33" s="251">
        <v>4</v>
      </c>
      <c r="BO33" s="251">
        <v>0</v>
      </c>
      <c r="BP33" s="251">
        <v>0</v>
      </c>
      <c r="BQ33" s="251">
        <v>0</v>
      </c>
      <c r="BR33" s="251">
        <v>0</v>
      </c>
    </row>
    <row r="34" spans="1:70" ht="25.5" x14ac:dyDescent="0.25">
      <c r="A34" s="273"/>
      <c r="B34" s="269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69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69"/>
      <c r="AC34" s="274"/>
      <c r="AD34" s="274"/>
      <c r="AE34" s="274"/>
      <c r="AF34" s="274"/>
      <c r="AG34" s="274"/>
      <c r="AH34" s="274"/>
      <c r="AI34" s="269"/>
      <c r="AJ34" s="274"/>
      <c r="AK34" s="274"/>
      <c r="AL34" s="274"/>
      <c r="AM34" s="274"/>
      <c r="AN34" s="274"/>
      <c r="AO34" s="274"/>
      <c r="AP34" s="269"/>
      <c r="AQ34" s="275"/>
      <c r="AR34" s="275"/>
      <c r="AS34" s="275"/>
      <c r="AT34" s="275"/>
      <c r="AU34" s="275"/>
      <c r="AV34" s="275"/>
      <c r="AW34" s="275"/>
      <c r="AX34" s="275"/>
      <c r="AY34" s="275"/>
      <c r="AZ34" s="275"/>
      <c r="BA34" s="276"/>
      <c r="BB34" s="226" t="s">
        <v>205</v>
      </c>
      <c r="BC34" s="250"/>
      <c r="BD34" s="251" t="s">
        <v>56</v>
      </c>
      <c r="BE34" s="257">
        <v>201</v>
      </c>
      <c r="BF34" s="257">
        <v>186</v>
      </c>
      <c r="BG34" s="257">
        <v>218</v>
      </c>
      <c r="BH34" s="257">
        <v>143</v>
      </c>
      <c r="BI34" s="257">
        <v>116</v>
      </c>
      <c r="BJ34" s="257">
        <v>172</v>
      </c>
      <c r="BK34" s="257">
        <v>184</v>
      </c>
      <c r="BL34" s="257">
        <v>564</v>
      </c>
      <c r="BM34" s="257">
        <f>31+73+126+78</f>
        <v>308</v>
      </c>
      <c r="BN34" s="257">
        <v>131</v>
      </c>
      <c r="BO34" s="257">
        <v>0</v>
      </c>
      <c r="BP34" s="257">
        <v>0</v>
      </c>
      <c r="BQ34" s="257">
        <v>0</v>
      </c>
      <c r="BR34" s="257">
        <v>0</v>
      </c>
    </row>
    <row r="35" spans="1:70" s="186" customFormat="1" ht="25.5" x14ac:dyDescent="0.25">
      <c r="A35" s="277"/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8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8"/>
      <c r="AC35" s="279"/>
      <c r="AD35" s="279"/>
      <c r="AE35" s="279"/>
      <c r="AF35" s="279"/>
      <c r="AG35" s="279"/>
      <c r="AH35" s="279"/>
      <c r="AI35" s="278"/>
      <c r="AJ35" s="279"/>
      <c r="AK35" s="279"/>
      <c r="AL35" s="279"/>
      <c r="AM35" s="279"/>
      <c r="AN35" s="279"/>
      <c r="AO35" s="279"/>
      <c r="AP35" s="278"/>
      <c r="AQ35" s="279"/>
      <c r="AR35" s="279"/>
      <c r="AS35" s="279"/>
      <c r="AT35" s="279"/>
      <c r="AU35" s="279"/>
      <c r="AV35" s="279"/>
      <c r="AW35" s="279"/>
      <c r="AX35" s="279"/>
      <c r="AY35" s="279"/>
      <c r="AZ35" s="279"/>
      <c r="BA35" s="280"/>
      <c r="BB35" s="225" t="s">
        <v>206</v>
      </c>
      <c r="BC35" s="267" t="s">
        <v>207</v>
      </c>
      <c r="BD35" s="183">
        <f t="shared" ref="BD35:BR35" si="22">IFERROR(ROUND((BD36/BD37),4),0)</f>
        <v>0</v>
      </c>
      <c r="BE35" s="183">
        <f t="shared" si="22"/>
        <v>0</v>
      </c>
      <c r="BF35" s="183">
        <f t="shared" si="22"/>
        <v>0</v>
      </c>
      <c r="BG35" s="183">
        <f t="shared" si="22"/>
        <v>0</v>
      </c>
      <c r="BH35" s="183">
        <f t="shared" si="22"/>
        <v>0</v>
      </c>
      <c r="BI35" s="183">
        <f t="shared" si="22"/>
        <v>0</v>
      </c>
      <c r="BJ35" s="183">
        <f t="shared" si="22"/>
        <v>0</v>
      </c>
      <c r="BK35" s="183">
        <f t="shared" si="22"/>
        <v>0</v>
      </c>
      <c r="BL35" s="183">
        <f t="shared" si="22"/>
        <v>0</v>
      </c>
      <c r="BM35" s="183">
        <f t="shared" si="22"/>
        <v>0</v>
      </c>
      <c r="BN35" s="183">
        <f t="shared" si="22"/>
        <v>0</v>
      </c>
      <c r="BO35" s="183">
        <f t="shared" si="22"/>
        <v>5.4999999999999997E-3</v>
      </c>
      <c r="BP35" s="183">
        <f t="shared" si="22"/>
        <v>0</v>
      </c>
      <c r="BQ35" s="183">
        <f t="shared" si="22"/>
        <v>0</v>
      </c>
      <c r="BR35" s="183">
        <f t="shared" si="22"/>
        <v>0</v>
      </c>
    </row>
    <row r="36" spans="1:70" ht="24" customHeight="1" x14ac:dyDescent="0.25">
      <c r="A36" s="268"/>
      <c r="B36" s="269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69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69"/>
      <c r="AC36" s="270"/>
      <c r="AD36" s="270"/>
      <c r="AE36" s="270"/>
      <c r="AF36" s="270"/>
      <c r="AG36" s="270"/>
      <c r="AH36" s="270"/>
      <c r="AI36" s="269"/>
      <c r="AJ36" s="270"/>
      <c r="AK36" s="270"/>
      <c r="AL36" s="270"/>
      <c r="AM36" s="270"/>
      <c r="AN36" s="270"/>
      <c r="AO36" s="270"/>
      <c r="AP36" s="269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2"/>
      <c r="BB36" s="226" t="s">
        <v>208</v>
      </c>
      <c r="BC36" s="250"/>
      <c r="BD36" s="251" t="s">
        <v>56</v>
      </c>
      <c r="BE36" s="251">
        <v>0</v>
      </c>
      <c r="BF36" s="251">
        <v>0</v>
      </c>
      <c r="BG36" s="251">
        <v>0</v>
      </c>
      <c r="BH36" s="251">
        <v>0</v>
      </c>
      <c r="BI36" s="251">
        <v>0</v>
      </c>
      <c r="BJ36" s="251">
        <v>0</v>
      </c>
      <c r="BK36" s="251">
        <v>0</v>
      </c>
      <c r="BL36" s="251">
        <v>0</v>
      </c>
      <c r="BM36" s="251">
        <v>0</v>
      </c>
      <c r="BN36" s="251">
        <v>0</v>
      </c>
      <c r="BO36" s="251">
        <v>1</v>
      </c>
      <c r="BP36" s="251">
        <v>0</v>
      </c>
      <c r="BQ36" s="251"/>
      <c r="BR36" s="251"/>
    </row>
    <row r="37" spans="1:70" ht="25.5" x14ac:dyDescent="0.25">
      <c r="A37" s="281"/>
      <c r="B37" s="282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2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2"/>
      <c r="AC37" s="283"/>
      <c r="AD37" s="283"/>
      <c r="AE37" s="283"/>
      <c r="AF37" s="283"/>
      <c r="AG37" s="283"/>
      <c r="AH37" s="283"/>
      <c r="AI37" s="282"/>
      <c r="AJ37" s="283"/>
      <c r="AK37" s="283"/>
      <c r="AL37" s="283"/>
      <c r="AM37" s="283"/>
      <c r="AN37" s="283"/>
      <c r="AO37" s="283"/>
      <c r="AP37" s="282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5"/>
      <c r="BB37" s="226" t="s">
        <v>205</v>
      </c>
      <c r="BC37" s="250"/>
      <c r="BD37" s="251" t="s">
        <v>56</v>
      </c>
      <c r="BE37" s="257">
        <v>0</v>
      </c>
      <c r="BF37" s="257">
        <v>0</v>
      </c>
      <c r="BG37" s="257">
        <v>0</v>
      </c>
      <c r="BH37" s="257">
        <v>0</v>
      </c>
      <c r="BI37" s="257">
        <v>0</v>
      </c>
      <c r="BJ37" s="257">
        <v>0</v>
      </c>
      <c r="BK37" s="257">
        <v>0</v>
      </c>
      <c r="BL37" s="257">
        <v>0</v>
      </c>
      <c r="BM37" s="257">
        <v>0</v>
      </c>
      <c r="BN37" s="257">
        <v>0</v>
      </c>
      <c r="BO37" s="257">
        <v>181</v>
      </c>
      <c r="BP37" s="257">
        <v>233</v>
      </c>
      <c r="BQ37" s="257"/>
      <c r="BR37" s="257"/>
    </row>
    <row r="38" spans="1:70" s="186" customFormat="1" ht="25.5" hidden="1" x14ac:dyDescent="0.25">
      <c r="A38" s="222" t="s">
        <v>209</v>
      </c>
      <c r="B38" s="243" t="s">
        <v>184</v>
      </c>
      <c r="C38" s="224">
        <v>0</v>
      </c>
      <c r="D38" s="224">
        <v>8.6455331412103754E-3</v>
      </c>
      <c r="E38" s="224">
        <v>7.3529411764705881E-3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24">
        <v>0</v>
      </c>
      <c r="M38" s="224">
        <v>0</v>
      </c>
      <c r="N38" s="224">
        <v>6.2111801242236021E-3</v>
      </c>
      <c r="O38" s="243" t="s">
        <v>184</v>
      </c>
      <c r="P38" s="224">
        <v>1.1673151750972763E-2</v>
      </c>
      <c r="Q38" s="224">
        <v>3.0434782608695653E-2</v>
      </c>
      <c r="R38" s="224">
        <v>0</v>
      </c>
      <c r="S38" s="224">
        <v>0</v>
      </c>
      <c r="T38" s="224">
        <v>0</v>
      </c>
      <c r="U38" s="224">
        <v>0</v>
      </c>
      <c r="V38" s="224">
        <v>0</v>
      </c>
      <c r="W38" s="224">
        <v>0</v>
      </c>
      <c r="X38" s="224">
        <v>7.3529411764705881E-3</v>
      </c>
      <c r="Y38" s="224">
        <v>7.3529411764705881E-3</v>
      </c>
      <c r="Z38" s="224">
        <v>1.5151515151515152E-2</v>
      </c>
      <c r="AA38" s="224">
        <v>7.7519379844961239E-3</v>
      </c>
      <c r="AB38" s="243" t="s">
        <v>184</v>
      </c>
      <c r="AC38" s="224">
        <v>0</v>
      </c>
      <c r="AD38" s="224">
        <v>0</v>
      </c>
      <c r="AE38" s="224">
        <v>0</v>
      </c>
      <c r="AF38" s="224">
        <v>0</v>
      </c>
      <c r="AG38" s="224">
        <v>0</v>
      </c>
      <c r="AH38" s="224">
        <v>4.0816326530612242E-2</v>
      </c>
      <c r="AI38" s="243" t="s">
        <v>191</v>
      </c>
      <c r="AJ38" s="224">
        <v>0</v>
      </c>
      <c r="AK38" s="224">
        <v>0</v>
      </c>
      <c r="AL38" s="224">
        <v>0</v>
      </c>
      <c r="AM38" s="224">
        <v>6.1016949152542375E-2</v>
      </c>
      <c r="AN38" s="224">
        <v>1.5037593984962405E-2</v>
      </c>
      <c r="AO38" s="224">
        <v>0</v>
      </c>
      <c r="AP38" s="243" t="s">
        <v>191</v>
      </c>
      <c r="AQ38" s="224">
        <f t="shared" ref="AQ38:BA38" si="23">IFERROR((AQ39/AQ40),0)</f>
        <v>0</v>
      </c>
      <c r="AR38" s="224">
        <f t="shared" si="23"/>
        <v>0</v>
      </c>
      <c r="AS38" s="224">
        <f t="shared" si="23"/>
        <v>0</v>
      </c>
      <c r="AT38" s="224">
        <f t="shared" si="23"/>
        <v>0</v>
      </c>
      <c r="AU38" s="224">
        <f t="shared" si="23"/>
        <v>0</v>
      </c>
      <c r="AV38" s="224">
        <f t="shared" si="23"/>
        <v>0</v>
      </c>
      <c r="AW38" s="224">
        <f t="shared" si="23"/>
        <v>0</v>
      </c>
      <c r="AX38" s="224">
        <f t="shared" si="23"/>
        <v>0</v>
      </c>
      <c r="AY38" s="224">
        <f t="shared" si="23"/>
        <v>0</v>
      </c>
      <c r="AZ38" s="224">
        <f t="shared" si="23"/>
        <v>9.3457943925233638E-3</v>
      </c>
      <c r="BA38" s="224">
        <f t="shared" si="23"/>
        <v>4.2918454935622317E-3</v>
      </c>
      <c r="BB38" s="286"/>
      <c r="BC38" s="287"/>
      <c r="BD38" s="287"/>
      <c r="BE38" s="288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</row>
    <row r="39" spans="1:70" hidden="1" x14ac:dyDescent="0.25">
      <c r="A39" s="249" t="s">
        <v>210</v>
      </c>
      <c r="B39" s="250"/>
      <c r="C39" s="251">
        <v>0</v>
      </c>
      <c r="D39" s="251">
        <v>3</v>
      </c>
      <c r="E39" s="251">
        <v>2</v>
      </c>
      <c r="F39" s="251">
        <v>0</v>
      </c>
      <c r="G39" s="251">
        <v>0</v>
      </c>
      <c r="H39" s="251">
        <v>0</v>
      </c>
      <c r="I39" s="251">
        <v>0</v>
      </c>
      <c r="J39" s="251">
        <v>0</v>
      </c>
      <c r="K39" s="251">
        <v>0</v>
      </c>
      <c r="L39" s="251">
        <v>0</v>
      </c>
      <c r="M39" s="251">
        <v>0</v>
      </c>
      <c r="N39" s="251">
        <v>1</v>
      </c>
      <c r="O39" s="250"/>
      <c r="P39" s="251">
        <v>3</v>
      </c>
      <c r="Q39" s="251">
        <v>7</v>
      </c>
      <c r="R39" s="251">
        <v>0</v>
      </c>
      <c r="S39" s="251">
        <v>0</v>
      </c>
      <c r="T39" s="251">
        <v>0</v>
      </c>
      <c r="U39" s="251">
        <v>0</v>
      </c>
      <c r="V39" s="251">
        <v>0</v>
      </c>
      <c r="W39" s="251">
        <v>0</v>
      </c>
      <c r="X39" s="251">
        <v>1</v>
      </c>
      <c r="Y39" s="251">
        <v>1</v>
      </c>
      <c r="Z39" s="251">
        <v>2</v>
      </c>
      <c r="AA39" s="251">
        <v>1</v>
      </c>
      <c r="AB39" s="250"/>
      <c r="AC39" s="251">
        <v>0</v>
      </c>
      <c r="AD39" s="251">
        <v>0</v>
      </c>
      <c r="AE39" s="251">
        <v>0</v>
      </c>
      <c r="AF39" s="251">
        <v>0</v>
      </c>
      <c r="AG39" s="251">
        <v>0</v>
      </c>
      <c r="AH39" s="251">
        <v>4</v>
      </c>
      <c r="AI39" s="250"/>
      <c r="AJ39" s="251">
        <v>0</v>
      </c>
      <c r="AK39" s="251">
        <v>0</v>
      </c>
      <c r="AL39" s="251">
        <v>0</v>
      </c>
      <c r="AM39" s="251">
        <v>18</v>
      </c>
      <c r="AN39" s="251">
        <v>4</v>
      </c>
      <c r="AO39" s="251">
        <v>0</v>
      </c>
      <c r="AP39" s="250"/>
      <c r="AQ39" s="234">
        <v>0</v>
      </c>
      <c r="AR39" s="234">
        <v>0</v>
      </c>
      <c r="AS39" s="234">
        <v>2</v>
      </c>
      <c r="AT39" s="234">
        <v>5</v>
      </c>
      <c r="AU39" s="234">
        <v>1</v>
      </c>
      <c r="AV39" s="234">
        <v>0</v>
      </c>
      <c r="AW39" s="234">
        <v>1</v>
      </c>
      <c r="AX39" s="234">
        <v>2</v>
      </c>
      <c r="AY39" s="234">
        <v>0</v>
      </c>
      <c r="AZ39" s="234">
        <v>1</v>
      </c>
      <c r="BA39" s="234">
        <v>1</v>
      </c>
      <c r="BB39" s="289"/>
      <c r="BC39" s="271"/>
      <c r="BD39" s="271"/>
      <c r="BE39" s="290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</row>
    <row r="40" spans="1:70" hidden="1" x14ac:dyDescent="0.25">
      <c r="A40" s="226" t="s">
        <v>198</v>
      </c>
      <c r="B40" s="250"/>
      <c r="C40" s="257">
        <v>337</v>
      </c>
      <c r="D40" s="257">
        <v>347</v>
      </c>
      <c r="E40" s="257">
        <v>272</v>
      </c>
      <c r="F40" s="257">
        <v>68</v>
      </c>
      <c r="G40" s="257">
        <v>52</v>
      </c>
      <c r="H40" s="257">
        <v>67</v>
      </c>
      <c r="I40" s="257">
        <v>85</v>
      </c>
      <c r="J40" s="257">
        <v>58</v>
      </c>
      <c r="K40" s="257">
        <v>63</v>
      </c>
      <c r="L40" s="257">
        <v>63</v>
      </c>
      <c r="M40" s="257">
        <v>55</v>
      </c>
      <c r="N40" s="257">
        <v>161</v>
      </c>
      <c r="O40" s="250"/>
      <c r="P40" s="257">
        <v>257</v>
      </c>
      <c r="Q40" s="257">
        <v>230</v>
      </c>
      <c r="R40" s="257">
        <v>34</v>
      </c>
      <c r="S40" s="257">
        <v>0</v>
      </c>
      <c r="T40" s="257">
        <v>0</v>
      </c>
      <c r="U40" s="257">
        <v>0</v>
      </c>
      <c r="V40" s="257">
        <v>0</v>
      </c>
      <c r="W40" s="257">
        <v>107</v>
      </c>
      <c r="X40" s="257">
        <v>136</v>
      </c>
      <c r="Y40" s="257">
        <v>136</v>
      </c>
      <c r="Z40" s="257">
        <v>132</v>
      </c>
      <c r="AA40" s="257">
        <v>129</v>
      </c>
      <c r="AB40" s="250"/>
      <c r="AC40" s="257">
        <v>190</v>
      </c>
      <c r="AD40" s="257">
        <v>0</v>
      </c>
      <c r="AE40" s="257">
        <v>223</v>
      </c>
      <c r="AF40" s="257">
        <v>282</v>
      </c>
      <c r="AG40" s="257">
        <v>254</v>
      </c>
      <c r="AH40" s="257">
        <v>98</v>
      </c>
      <c r="AI40" s="250"/>
      <c r="AJ40" s="257">
        <v>148</v>
      </c>
      <c r="AK40" s="257">
        <v>331</v>
      </c>
      <c r="AL40" s="257">
        <v>254</v>
      </c>
      <c r="AM40" s="257">
        <v>295</v>
      </c>
      <c r="AN40" s="257">
        <v>266</v>
      </c>
      <c r="AO40" s="257">
        <v>312</v>
      </c>
      <c r="AP40" s="250"/>
      <c r="AQ40" s="257">
        <f t="shared" ref="AQ40:AY40" si="24">AQ31</f>
        <v>0</v>
      </c>
      <c r="AR40" s="257">
        <f t="shared" si="24"/>
        <v>0</v>
      </c>
      <c r="AS40" s="257">
        <f t="shared" si="24"/>
        <v>0</v>
      </c>
      <c r="AT40" s="257">
        <f t="shared" si="24"/>
        <v>0</v>
      </c>
      <c r="AU40" s="257">
        <f t="shared" si="24"/>
        <v>0</v>
      </c>
      <c r="AV40" s="257">
        <f t="shared" si="24"/>
        <v>0</v>
      </c>
      <c r="AW40" s="257">
        <f t="shared" si="24"/>
        <v>0</v>
      </c>
      <c r="AX40" s="257">
        <f t="shared" si="24"/>
        <v>0</v>
      </c>
      <c r="AY40" s="257">
        <f t="shared" si="24"/>
        <v>0</v>
      </c>
      <c r="AZ40" s="257">
        <v>107</v>
      </c>
      <c r="BA40" s="169">
        <f>BA28</f>
        <v>233</v>
      </c>
      <c r="BB40" s="291"/>
      <c r="BC40" s="274"/>
      <c r="BD40" s="274"/>
      <c r="BE40" s="292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</row>
    <row r="41" spans="1:70" s="186" customFormat="1" ht="25.5" hidden="1" x14ac:dyDescent="0.25">
      <c r="A41" s="222" t="s">
        <v>211</v>
      </c>
      <c r="B41" s="243" t="s">
        <v>184</v>
      </c>
      <c r="C41" s="224">
        <v>0</v>
      </c>
      <c r="D41" s="224">
        <v>0</v>
      </c>
      <c r="E41" s="224">
        <v>0</v>
      </c>
      <c r="F41" s="224">
        <v>0</v>
      </c>
      <c r="G41" s="224">
        <v>0</v>
      </c>
      <c r="H41" s="224">
        <v>0</v>
      </c>
      <c r="I41" s="224">
        <v>0</v>
      </c>
      <c r="J41" s="224">
        <v>0</v>
      </c>
      <c r="K41" s="224">
        <v>0</v>
      </c>
      <c r="L41" s="224">
        <v>0</v>
      </c>
      <c r="M41" s="224">
        <v>0</v>
      </c>
      <c r="N41" s="224">
        <v>0</v>
      </c>
      <c r="O41" s="243" t="s">
        <v>184</v>
      </c>
      <c r="P41" s="224">
        <v>0</v>
      </c>
      <c r="Q41" s="224">
        <v>0</v>
      </c>
      <c r="R41" s="224">
        <v>0</v>
      </c>
      <c r="S41" s="224">
        <v>0</v>
      </c>
      <c r="T41" s="224">
        <v>0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224">
        <v>0</v>
      </c>
      <c r="AA41" s="224">
        <v>0</v>
      </c>
      <c r="AB41" s="243" t="s">
        <v>184</v>
      </c>
      <c r="AC41" s="224">
        <v>0</v>
      </c>
      <c r="AD41" s="224">
        <v>0</v>
      </c>
      <c r="AE41" s="224">
        <v>0</v>
      </c>
      <c r="AF41" s="224">
        <v>0</v>
      </c>
      <c r="AG41" s="224">
        <v>0</v>
      </c>
      <c r="AH41" s="224">
        <v>1</v>
      </c>
      <c r="AI41" s="243" t="s">
        <v>212</v>
      </c>
      <c r="AJ41" s="224">
        <v>1</v>
      </c>
      <c r="AK41" s="224">
        <v>0</v>
      </c>
      <c r="AL41" s="224">
        <v>0</v>
      </c>
      <c r="AM41" s="224">
        <v>1</v>
      </c>
      <c r="AN41" s="224">
        <v>1</v>
      </c>
      <c r="AO41" s="224" t="s">
        <v>56</v>
      </c>
      <c r="AP41" s="243" t="s">
        <v>212</v>
      </c>
      <c r="AQ41" s="224">
        <f t="shared" ref="AQ41:AY41" si="25">IFERROR((AQ42/AQ43),0)</f>
        <v>1</v>
      </c>
      <c r="AR41" s="224" t="s">
        <v>56</v>
      </c>
      <c r="AS41" s="224">
        <f t="shared" si="25"/>
        <v>1</v>
      </c>
      <c r="AT41" s="224">
        <f t="shared" si="25"/>
        <v>1</v>
      </c>
      <c r="AU41" s="224">
        <f t="shared" si="25"/>
        <v>0</v>
      </c>
      <c r="AV41" s="224">
        <f t="shared" si="25"/>
        <v>0</v>
      </c>
      <c r="AW41" s="224">
        <f t="shared" si="25"/>
        <v>1</v>
      </c>
      <c r="AX41" s="224">
        <f t="shared" si="25"/>
        <v>1</v>
      </c>
      <c r="AY41" s="224">
        <f t="shared" si="25"/>
        <v>1</v>
      </c>
      <c r="AZ41" s="224" t="s">
        <v>56</v>
      </c>
      <c r="BA41" s="224" t="s">
        <v>56</v>
      </c>
      <c r="BB41" s="293"/>
      <c r="BC41" s="279"/>
      <c r="BD41" s="279"/>
      <c r="BE41" s="29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</row>
    <row r="42" spans="1:70" hidden="1" x14ac:dyDescent="0.25">
      <c r="A42" s="249" t="s">
        <v>213</v>
      </c>
      <c r="B42" s="250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0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0"/>
      <c r="AC42" s="251"/>
      <c r="AD42" s="251"/>
      <c r="AE42" s="251"/>
      <c r="AF42" s="251"/>
      <c r="AG42" s="251"/>
      <c r="AH42" s="251" t="e">
        <v>#REF!</v>
      </c>
      <c r="AI42" s="250"/>
      <c r="AJ42" s="234">
        <v>2</v>
      </c>
      <c r="AK42" s="234">
        <v>0</v>
      </c>
      <c r="AL42" s="234">
        <v>0</v>
      </c>
      <c r="AM42" s="234">
        <v>3</v>
      </c>
      <c r="AN42" s="234">
        <v>1</v>
      </c>
      <c r="AO42" s="234">
        <v>0</v>
      </c>
      <c r="AP42" s="250"/>
      <c r="AQ42" s="234">
        <v>3</v>
      </c>
      <c r="AR42" s="234">
        <v>0</v>
      </c>
      <c r="AS42" s="234">
        <v>1</v>
      </c>
      <c r="AT42" s="234">
        <v>1</v>
      </c>
      <c r="AU42" s="234">
        <v>0</v>
      </c>
      <c r="AV42" s="234">
        <v>0</v>
      </c>
      <c r="AW42" s="234">
        <v>1</v>
      </c>
      <c r="AX42" s="234">
        <v>2</v>
      </c>
      <c r="AY42" s="234">
        <v>1</v>
      </c>
      <c r="AZ42" s="234">
        <v>0</v>
      </c>
      <c r="BA42" s="234">
        <v>0</v>
      </c>
      <c r="BB42" s="289"/>
      <c r="BC42" s="271"/>
      <c r="BD42" s="271"/>
      <c r="BE42" s="290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</row>
    <row r="43" spans="1:70" hidden="1" x14ac:dyDescent="0.25">
      <c r="A43" s="226" t="s">
        <v>214</v>
      </c>
      <c r="B43" s="250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0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0"/>
      <c r="AC43" s="257"/>
      <c r="AD43" s="257"/>
      <c r="AE43" s="257"/>
      <c r="AF43" s="257"/>
      <c r="AG43" s="257"/>
      <c r="AH43" s="257" t="e">
        <v>#REF!</v>
      </c>
      <c r="AI43" s="250"/>
      <c r="AJ43" s="169">
        <v>2</v>
      </c>
      <c r="AK43" s="169">
        <v>0</v>
      </c>
      <c r="AL43" s="169">
        <v>0</v>
      </c>
      <c r="AM43" s="169">
        <v>3</v>
      </c>
      <c r="AN43" s="169">
        <v>1</v>
      </c>
      <c r="AO43" s="169">
        <v>0</v>
      </c>
      <c r="AP43" s="250"/>
      <c r="AQ43" s="169">
        <v>3</v>
      </c>
      <c r="AR43" s="169">
        <v>0</v>
      </c>
      <c r="AS43" s="169">
        <v>1</v>
      </c>
      <c r="AT43" s="169">
        <v>1</v>
      </c>
      <c r="AU43" s="169">
        <v>0</v>
      </c>
      <c r="AV43" s="169">
        <v>0</v>
      </c>
      <c r="AW43" s="169">
        <v>1</v>
      </c>
      <c r="AX43" s="169">
        <v>2</v>
      </c>
      <c r="AY43" s="169">
        <v>1</v>
      </c>
      <c r="AZ43" s="169">
        <v>0</v>
      </c>
      <c r="BA43" s="169">
        <v>0</v>
      </c>
      <c r="BB43" s="295"/>
      <c r="BC43" s="284"/>
      <c r="BD43" s="284"/>
      <c r="BE43" s="296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</row>
    <row r="44" spans="1:70" s="198" customFormat="1" x14ac:dyDescent="0.25">
      <c r="A44" s="191" t="s">
        <v>215</v>
      </c>
      <c r="B44" s="297" t="s">
        <v>184</v>
      </c>
      <c r="C44" s="298">
        <v>0</v>
      </c>
      <c r="D44" s="298">
        <v>0</v>
      </c>
      <c r="E44" s="298">
        <v>0</v>
      </c>
      <c r="F44" s="298">
        <v>0</v>
      </c>
      <c r="G44" s="298">
        <v>0</v>
      </c>
      <c r="H44" s="298">
        <v>0</v>
      </c>
      <c r="I44" s="298">
        <v>0</v>
      </c>
      <c r="J44" s="298">
        <v>0</v>
      </c>
      <c r="K44" s="298">
        <v>0</v>
      </c>
      <c r="L44" s="298">
        <v>0</v>
      </c>
      <c r="M44" s="298">
        <v>0</v>
      </c>
      <c r="N44" s="298">
        <v>0</v>
      </c>
      <c r="O44" s="297" t="s">
        <v>184</v>
      </c>
      <c r="P44" s="298">
        <v>0</v>
      </c>
      <c r="Q44" s="298">
        <v>0</v>
      </c>
      <c r="R44" s="298">
        <v>0</v>
      </c>
      <c r="S44" s="298">
        <v>0</v>
      </c>
      <c r="T44" s="298">
        <v>0</v>
      </c>
      <c r="U44" s="298">
        <v>0</v>
      </c>
      <c r="V44" s="298">
        <v>0</v>
      </c>
      <c r="W44" s="298">
        <v>0</v>
      </c>
      <c r="X44" s="298">
        <v>0</v>
      </c>
      <c r="Y44" s="298">
        <v>0</v>
      </c>
      <c r="Z44" s="298">
        <v>0</v>
      </c>
      <c r="AA44" s="298">
        <v>0</v>
      </c>
      <c r="AB44" s="297" t="s">
        <v>184</v>
      </c>
      <c r="AC44" s="298">
        <v>0</v>
      </c>
      <c r="AD44" s="298">
        <v>0</v>
      </c>
      <c r="AE44" s="298">
        <v>0</v>
      </c>
      <c r="AF44" s="298">
        <v>0</v>
      </c>
      <c r="AG44" s="298">
        <v>0</v>
      </c>
      <c r="AH44" s="298">
        <v>1.0416666666666667</v>
      </c>
      <c r="AI44" s="299">
        <v>1</v>
      </c>
      <c r="AJ44" s="298">
        <v>1.55</v>
      </c>
      <c r="AK44" s="298">
        <v>1.875</v>
      </c>
      <c r="AL44" s="298">
        <v>1.4824999999999999</v>
      </c>
      <c r="AM44" s="298">
        <v>1.4</v>
      </c>
      <c r="AN44" s="298">
        <v>1.53</v>
      </c>
      <c r="AO44" s="298">
        <v>1.77</v>
      </c>
      <c r="AP44" s="299">
        <v>1</v>
      </c>
      <c r="AQ44" s="298">
        <f t="shared" ref="AQ44:BR44" si="26">IFERROR((AQ45/AQ46),0)</f>
        <v>1.58</v>
      </c>
      <c r="AR44" s="298">
        <f t="shared" si="26"/>
        <v>1.51</v>
      </c>
      <c r="AS44" s="298">
        <f t="shared" si="26"/>
        <v>1.75</v>
      </c>
      <c r="AT44" s="298">
        <f t="shared" si="26"/>
        <v>1.8</v>
      </c>
      <c r="AU44" s="298">
        <f t="shared" si="26"/>
        <v>1.6</v>
      </c>
      <c r="AV44" s="298">
        <f t="shared" si="26"/>
        <v>1.2945</v>
      </c>
      <c r="AW44" s="298">
        <f t="shared" si="26"/>
        <v>1.59</v>
      </c>
      <c r="AX44" s="298">
        <f t="shared" si="26"/>
        <v>1.5</v>
      </c>
      <c r="AY44" s="298">
        <f t="shared" si="26"/>
        <v>1.55</v>
      </c>
      <c r="AZ44" s="298">
        <f t="shared" si="26"/>
        <v>1.3080895008605853</v>
      </c>
      <c r="BA44" s="298">
        <f t="shared" si="26"/>
        <v>1.1833333333333333</v>
      </c>
      <c r="BB44" s="195" t="s">
        <v>215</v>
      </c>
      <c r="BC44" s="300">
        <v>1</v>
      </c>
      <c r="BD44" s="301">
        <f>IFERROR((BD45/BD46),0)</f>
        <v>1.0662358642972536</v>
      </c>
      <c r="BE44" s="301">
        <f t="shared" si="26"/>
        <v>1.1833333333333333</v>
      </c>
      <c r="BF44" s="301">
        <f t="shared" si="26"/>
        <v>1.1727272727272726</v>
      </c>
      <c r="BG44" s="301">
        <f t="shared" si="26"/>
        <v>1.2654545454545454</v>
      </c>
      <c r="BH44" s="301">
        <f t="shared" si="26"/>
        <v>1.26</v>
      </c>
      <c r="BI44" s="301">
        <f t="shared" si="26"/>
        <v>1.4830000000000001</v>
      </c>
      <c r="BJ44" s="301">
        <f t="shared" si="26"/>
        <v>1.48</v>
      </c>
      <c r="BK44" s="301">
        <f t="shared" si="26"/>
        <v>1.6</v>
      </c>
      <c r="BL44" s="301">
        <f t="shared" si="26"/>
        <v>1.7294736842105263</v>
      </c>
      <c r="BM44" s="301">
        <f t="shared" si="26"/>
        <v>1.7294736842105263</v>
      </c>
      <c r="BN44" s="301">
        <f t="shared" si="26"/>
        <v>1</v>
      </c>
      <c r="BO44" s="301">
        <f t="shared" si="26"/>
        <v>1.3863157894736842</v>
      </c>
      <c r="BP44" s="301">
        <f t="shared" si="26"/>
        <v>1.5105263157894737</v>
      </c>
      <c r="BQ44" s="301">
        <f t="shared" si="26"/>
        <v>0</v>
      </c>
      <c r="BR44" s="301">
        <f t="shared" si="26"/>
        <v>0</v>
      </c>
    </row>
    <row r="45" spans="1:70" s="190" customFormat="1" x14ac:dyDescent="0.2">
      <c r="A45" s="302" t="s">
        <v>216</v>
      </c>
      <c r="B45" s="95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95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95"/>
      <c r="AC45" s="234"/>
      <c r="AD45" s="234"/>
      <c r="AE45" s="234"/>
      <c r="AF45" s="234"/>
      <c r="AG45" s="234"/>
      <c r="AH45" s="234">
        <v>1250</v>
      </c>
      <c r="AI45" s="95"/>
      <c r="AJ45" s="234">
        <v>3100</v>
      </c>
      <c r="AK45" s="234">
        <v>3750</v>
      </c>
      <c r="AL45" s="234">
        <v>2965</v>
      </c>
      <c r="AM45" s="234">
        <v>2800</v>
      </c>
      <c r="AN45" s="234">
        <v>3060</v>
      </c>
      <c r="AO45" s="234">
        <v>3540</v>
      </c>
      <c r="AP45" s="95"/>
      <c r="AQ45" s="234">
        <f>Efetividade!Z67+Efetividade!Z68</f>
        <v>3160</v>
      </c>
      <c r="AR45" s="234">
        <f>Efetividade!AB67+Efetividade!AB68</f>
        <v>3020</v>
      </c>
      <c r="AS45" s="234">
        <f>Efetividade!AD67+Efetividade!AD68</f>
        <v>3500</v>
      </c>
      <c r="AT45" s="234">
        <f>Efetividade!AF67+Efetividade!AF68</f>
        <v>3600</v>
      </c>
      <c r="AU45" s="234">
        <f>Efetividade!AH67+Efetividade!AH68</f>
        <v>3200</v>
      </c>
      <c r="AV45" s="234">
        <f>Efetividade!AJ67+Efetividade!AJ68</f>
        <v>2589</v>
      </c>
      <c r="AW45" s="234">
        <f>Efetividade!AL67+Efetividade!AL68</f>
        <v>3180</v>
      </c>
      <c r="AX45" s="234">
        <f>Efetividade!AN67+Efetividade!AN68</f>
        <v>3000</v>
      </c>
      <c r="AY45" s="234">
        <f>Efetividade!AP67+Efetividade!AP68</f>
        <v>3100</v>
      </c>
      <c r="AZ45" s="303">
        <v>760</v>
      </c>
      <c r="BA45" s="234">
        <v>1420</v>
      </c>
      <c r="BB45" s="187" t="s">
        <v>216</v>
      </c>
      <c r="BC45" s="95"/>
      <c r="BD45" s="234">
        <f>BA45-AZ45</f>
        <v>660</v>
      </c>
      <c r="BE45" s="234">
        <f>BA45</f>
        <v>1420</v>
      </c>
      <c r="BF45" s="234">
        <f>Efetividade!AT67</f>
        <v>1290</v>
      </c>
      <c r="BG45" s="234">
        <f>Efetividade!AV67</f>
        <v>1392</v>
      </c>
      <c r="BH45" s="234">
        <v>1386</v>
      </c>
      <c r="BI45" s="234">
        <v>2966</v>
      </c>
      <c r="BJ45" s="234">
        <v>2960</v>
      </c>
      <c r="BK45" s="234">
        <f>Efetividade!BD67+Efetividade!BD68</f>
        <v>3200</v>
      </c>
      <c r="BL45" s="234">
        <f>Efetividade!BF67+Efetividade!BF68</f>
        <v>3286</v>
      </c>
      <c r="BM45" s="234">
        <f>Efetividade!BF67+Efetividade!BF68</f>
        <v>3286</v>
      </c>
      <c r="BN45" s="234">
        <v>1900</v>
      </c>
      <c r="BO45" s="234">
        <v>2634</v>
      </c>
      <c r="BP45" s="234">
        <f>Efetividade!BN67+Efetividade!BN68</f>
        <v>2870</v>
      </c>
      <c r="BQ45" s="234"/>
      <c r="BR45" s="234"/>
    </row>
    <row r="46" spans="1:70" s="190" customFormat="1" x14ac:dyDescent="0.2">
      <c r="A46" s="187" t="s">
        <v>217</v>
      </c>
      <c r="B46" s="95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95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95"/>
      <c r="AC46" s="169"/>
      <c r="AD46" s="169"/>
      <c r="AE46" s="169"/>
      <c r="AF46" s="169"/>
      <c r="AG46" s="169"/>
      <c r="AH46" s="169">
        <v>1200</v>
      </c>
      <c r="AI46" s="95"/>
      <c r="AJ46" s="169">
        <v>2000</v>
      </c>
      <c r="AK46" s="169">
        <v>2000</v>
      </c>
      <c r="AL46" s="169">
        <v>2000</v>
      </c>
      <c r="AM46" s="169">
        <v>2000</v>
      </c>
      <c r="AN46" s="169">
        <v>2000</v>
      </c>
      <c r="AO46" s="169">
        <v>2000</v>
      </c>
      <c r="AP46" s="95"/>
      <c r="AQ46" s="169">
        <f>AO46</f>
        <v>2000</v>
      </c>
      <c r="AR46" s="169">
        <f>AQ46</f>
        <v>2000</v>
      </c>
      <c r="AS46" s="169">
        <f t="shared" ref="AS46:AY46" si="27">AR46</f>
        <v>2000</v>
      </c>
      <c r="AT46" s="169">
        <f t="shared" si="27"/>
        <v>2000</v>
      </c>
      <c r="AU46" s="169">
        <f t="shared" si="27"/>
        <v>2000</v>
      </c>
      <c r="AV46" s="169">
        <f t="shared" si="27"/>
        <v>2000</v>
      </c>
      <c r="AW46" s="169">
        <f t="shared" si="27"/>
        <v>2000</v>
      </c>
      <c r="AX46" s="169">
        <f t="shared" si="27"/>
        <v>2000</v>
      </c>
      <c r="AY46" s="169">
        <f t="shared" si="27"/>
        <v>2000</v>
      </c>
      <c r="AZ46" s="169">
        <v>581</v>
      </c>
      <c r="BA46" s="169">
        <v>1200</v>
      </c>
      <c r="BB46" s="187" t="s">
        <v>217</v>
      </c>
      <c r="BC46" s="95"/>
      <c r="BD46" s="169">
        <f>BA46-AZ46</f>
        <v>619</v>
      </c>
      <c r="BE46" s="169">
        <f>BA46</f>
        <v>1200</v>
      </c>
      <c r="BF46" s="169">
        <v>1100</v>
      </c>
      <c r="BG46" s="169">
        <v>1100</v>
      </c>
      <c r="BH46" s="169">
        <v>1100</v>
      </c>
      <c r="BI46" s="169">
        <v>2000</v>
      </c>
      <c r="BJ46" s="169">
        <v>2000</v>
      </c>
      <c r="BK46" s="169">
        <f>Produção!$BI$8</f>
        <v>2000</v>
      </c>
      <c r="BL46" s="169">
        <f>Produção!BI39+Produção!BI40</f>
        <v>1900</v>
      </c>
      <c r="BM46" s="169">
        <f>Produção!BL39+Produção!BL40</f>
        <v>1900</v>
      </c>
      <c r="BN46" s="169">
        <v>1900</v>
      </c>
      <c r="BO46" s="169">
        <v>1900</v>
      </c>
      <c r="BP46" s="169">
        <v>1900</v>
      </c>
      <c r="BQ46" s="169">
        <f>Produção!$BI$8</f>
        <v>2000</v>
      </c>
      <c r="BR46" s="169">
        <f>Produção!$BI$8</f>
        <v>2000</v>
      </c>
    </row>
    <row r="47" spans="1:70" s="186" customFormat="1" ht="24" customHeight="1" x14ac:dyDescent="0.25">
      <c r="A47" s="222" t="s">
        <v>218</v>
      </c>
      <c r="B47" s="243" t="s">
        <v>184</v>
      </c>
      <c r="C47" s="224">
        <v>0</v>
      </c>
      <c r="D47" s="224">
        <v>0</v>
      </c>
      <c r="E47" s="224">
        <v>0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0</v>
      </c>
      <c r="L47" s="224">
        <v>0</v>
      </c>
      <c r="M47" s="224">
        <v>0</v>
      </c>
      <c r="N47" s="224">
        <v>0</v>
      </c>
      <c r="O47" s="243" t="s">
        <v>184</v>
      </c>
      <c r="P47" s="224">
        <v>0</v>
      </c>
      <c r="Q47" s="224">
        <v>0</v>
      </c>
      <c r="R47" s="224">
        <v>0</v>
      </c>
      <c r="S47" s="224">
        <v>0</v>
      </c>
      <c r="T47" s="224">
        <v>0</v>
      </c>
      <c r="U47" s="224">
        <v>0</v>
      </c>
      <c r="V47" s="224">
        <v>0</v>
      </c>
      <c r="W47" s="224">
        <v>0</v>
      </c>
      <c r="X47" s="224">
        <v>0</v>
      </c>
      <c r="Y47" s="224">
        <v>0</v>
      </c>
      <c r="Z47" s="224">
        <v>0</v>
      </c>
      <c r="AA47" s="224">
        <v>0</v>
      </c>
      <c r="AB47" s="243" t="s">
        <v>184</v>
      </c>
      <c r="AC47" s="224">
        <v>0</v>
      </c>
      <c r="AD47" s="224">
        <v>0</v>
      </c>
      <c r="AE47" s="224">
        <v>0</v>
      </c>
      <c r="AF47" s="224">
        <v>0</v>
      </c>
      <c r="AG47" s="224">
        <v>0</v>
      </c>
      <c r="AH47" s="224">
        <v>0.99119127516778527</v>
      </c>
      <c r="AI47" s="243" t="s">
        <v>219</v>
      </c>
      <c r="AJ47" s="224">
        <v>1</v>
      </c>
      <c r="AK47" s="224">
        <v>1</v>
      </c>
      <c r="AL47" s="224">
        <v>1</v>
      </c>
      <c r="AM47" s="224">
        <v>1</v>
      </c>
      <c r="AN47" s="224">
        <v>1</v>
      </c>
      <c r="AO47" s="224">
        <v>1</v>
      </c>
      <c r="AP47" s="243" t="s">
        <v>219</v>
      </c>
      <c r="AQ47" s="224">
        <f t="shared" ref="AQ47:BA47" si="28">IFERROR((AQ48/AQ49),0)</f>
        <v>1</v>
      </c>
      <c r="AR47" s="224">
        <f t="shared" si="28"/>
        <v>1</v>
      </c>
      <c r="AS47" s="224">
        <f t="shared" si="28"/>
        <v>1</v>
      </c>
      <c r="AT47" s="224">
        <f t="shared" si="28"/>
        <v>1</v>
      </c>
      <c r="AU47" s="224">
        <f t="shared" si="28"/>
        <v>1</v>
      </c>
      <c r="AV47" s="224">
        <f t="shared" si="28"/>
        <v>1</v>
      </c>
      <c r="AW47" s="224">
        <f t="shared" si="28"/>
        <v>1</v>
      </c>
      <c r="AX47" s="224">
        <f t="shared" si="28"/>
        <v>1</v>
      </c>
      <c r="AY47" s="224">
        <f t="shared" si="28"/>
        <v>1</v>
      </c>
      <c r="AZ47" s="224">
        <f t="shared" si="28"/>
        <v>1</v>
      </c>
      <c r="BA47" s="224">
        <f t="shared" si="28"/>
        <v>1</v>
      </c>
      <c r="BB47" s="225" t="s">
        <v>218</v>
      </c>
      <c r="BC47" s="267" t="s">
        <v>219</v>
      </c>
      <c r="BD47" s="183">
        <f t="shared" ref="BD47:BR47" si="29">IFERROR(ROUND((BD48/BD49),4),0)</f>
        <v>1</v>
      </c>
      <c r="BE47" s="183">
        <f t="shared" si="29"/>
        <v>1</v>
      </c>
      <c r="BF47" s="183">
        <f t="shared" si="29"/>
        <v>1</v>
      </c>
      <c r="BG47" s="183">
        <f t="shared" si="29"/>
        <v>1</v>
      </c>
      <c r="BH47" s="183">
        <f t="shared" si="29"/>
        <v>1</v>
      </c>
      <c r="BI47" s="183">
        <f t="shared" si="29"/>
        <v>1</v>
      </c>
      <c r="BJ47" s="183">
        <f t="shared" si="29"/>
        <v>1</v>
      </c>
      <c r="BK47" s="183">
        <f t="shared" si="29"/>
        <v>1</v>
      </c>
      <c r="BL47" s="183">
        <f t="shared" si="29"/>
        <v>1</v>
      </c>
      <c r="BM47" s="183">
        <f t="shared" si="29"/>
        <v>1</v>
      </c>
      <c r="BN47" s="183">
        <f t="shared" si="29"/>
        <v>1</v>
      </c>
      <c r="BO47" s="183">
        <f t="shared" si="29"/>
        <v>1</v>
      </c>
      <c r="BP47" s="183">
        <f t="shared" si="29"/>
        <v>1</v>
      </c>
      <c r="BQ47" s="183">
        <f t="shared" si="29"/>
        <v>0</v>
      </c>
      <c r="BR47" s="183">
        <f t="shared" si="29"/>
        <v>0</v>
      </c>
    </row>
    <row r="48" spans="1:70" s="190" customFormat="1" ht="25.5" x14ac:dyDescent="0.2">
      <c r="A48" s="302" t="s">
        <v>220</v>
      </c>
      <c r="B48" s="95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95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95"/>
      <c r="AC48" s="234"/>
      <c r="AD48" s="234"/>
      <c r="AE48" s="234"/>
      <c r="AF48" s="234"/>
      <c r="AG48" s="234"/>
      <c r="AH48" s="234">
        <v>2363</v>
      </c>
      <c r="AI48" s="95"/>
      <c r="AJ48" s="234">
        <v>2629</v>
      </c>
      <c r="AK48" s="234">
        <v>2160</v>
      </c>
      <c r="AL48" s="234">
        <v>2204</v>
      </c>
      <c r="AM48" s="234">
        <v>2278</v>
      </c>
      <c r="AN48" s="234">
        <v>2403</v>
      </c>
      <c r="AO48" s="234">
        <v>2534</v>
      </c>
      <c r="AP48" s="95"/>
      <c r="AQ48" s="234">
        <f>Produção!AT67+Produção!AT69+Produção!AT70+Produção!AT71+Produção!AT93+Produção!AT95+Produção!AT96+Produção!AT97</f>
        <v>2509</v>
      </c>
      <c r="AR48" s="234">
        <f>Produção!AU67+Produção!AU69+Produção!AU70+Produção!AU71+Produção!AU93+Produção!AU95+Produção!AU96+Produção!AU97</f>
        <v>2895</v>
      </c>
      <c r="AS48" s="234">
        <f>Produção!AV67+Produção!AV69+Produção!AV70+Produção!AV71+Produção!AV93+Produção!AV95+Produção!AV96+Produção!AV97</f>
        <v>2652</v>
      </c>
      <c r="AT48" s="234">
        <f>Produção!AW67+Produção!AW69+Produção!AW70+Produção!AW71+Produção!AW93+Produção!AW95+Produção!AW96+Produção!AW97</f>
        <v>3019</v>
      </c>
      <c r="AU48" s="234">
        <f>Produção!AX67+Produção!AX69+Produção!AX70+Produção!AX71+Produção!AX93+Produção!AX95+Produção!AX96+Produção!AX97</f>
        <v>3052</v>
      </c>
      <c r="AV48" s="234">
        <f>Produção!AY67+Produção!AY69+Produção!AY70+Produção!AY71+Produção!AY93+Produção!AY95+Produção!AY96+Produção!AY97</f>
        <v>2784</v>
      </c>
      <c r="AW48" s="234">
        <f>Produção!AZ67+Produção!AZ69+Produção!AZ70+Produção!AZ71+Produção!AZ93+Produção!AZ95+Produção!AZ96+Produção!AZ97</f>
        <v>3034</v>
      </c>
      <c r="AX48" s="234">
        <f>Produção!BC67+Produção!BC69+Produção!BC70+Produção!BC71+Produção!BC93+Produção!BC95+Produção!BC96+Produção!BC97</f>
        <v>2869</v>
      </c>
      <c r="AY48" s="234">
        <f>Produção!BD67+Produção!BD69+Produção!BD70+Produção!BD71+Produção!BD93+Produção!BD95+Produção!BD96+Produção!BD97</f>
        <v>2929</v>
      </c>
      <c r="AZ48" s="234">
        <f>(Produção!BF72+Produção!BF98)-(Produção!BF92+Produção!BF94+Produção!BF68)</f>
        <v>1466</v>
      </c>
      <c r="BA48" s="234">
        <f>(Produção!BG72+Produção!BG98)-(Produção!BG92+Produção!BG94+Produção!BG68)</f>
        <v>3059</v>
      </c>
      <c r="BB48" s="187" t="s">
        <v>220</v>
      </c>
      <c r="BC48" s="95"/>
      <c r="BD48" s="234">
        <f>(Produção!BK72+Produção!BK98)-(Produção!BK92+Produção!BK94+Produção!BK68)</f>
        <v>1593</v>
      </c>
      <c r="BE48" s="234">
        <f>(Produção!BM72+Produção!BM98)-(Produção!BM92+Produção!BM94+Produção!BM68)</f>
        <v>3059</v>
      </c>
      <c r="BF48" s="234">
        <f>(Produção!BN72+Produção!BN98)-(Produção!BN92+Produção!BN94+Produção!BN68)</f>
        <v>3449</v>
      </c>
      <c r="BG48" s="234">
        <f>(Produção!BO72+Produção!BO98)-(Produção!BO92+Produção!BO94+Produção!BO68)</f>
        <v>4046</v>
      </c>
      <c r="BH48" s="234">
        <f>(Produção!BP72+Produção!BP98)-(Produção!BP92+Produção!BP94+Produção!BP68)</f>
        <v>4449</v>
      </c>
      <c r="BI48" s="234">
        <f>(Produção!BQ72+Produção!BQ98)-(Produção!BQ92+Produção!BQ94+Produção!BQ68)</f>
        <v>3833</v>
      </c>
      <c r="BJ48" s="234">
        <f>(Produção!BR72+Produção!BR98)-(Produção!BR92+Produção!BR94+Produção!BR68)</f>
        <v>4471</v>
      </c>
      <c r="BK48" s="234">
        <f>(Produção!BS72+Produção!BS98)-(Produção!BS92+Produção!BS94+Produção!BS68)</f>
        <v>4907</v>
      </c>
      <c r="BL48" s="234">
        <f>(Produção!BT72+Produção!BT98)-(Produção!BT92+Produção!BT94+Produção!BT68)</f>
        <v>4932</v>
      </c>
      <c r="BM48" s="234">
        <f>(Produção!BU72+Produção!BU98)-(Produção!BU92+Produção!BU94+Produção!BU68)</f>
        <v>4811</v>
      </c>
      <c r="BN48" s="234">
        <f>(Produção!BV72+Produção!BV98)-(Produção!BV92+Produção!BV94+Produção!BV68)</f>
        <v>4725</v>
      </c>
      <c r="BO48" s="234">
        <f>(Produção!BW72+Produção!BW98)-(Produção!BW92+Produção!BW94+Produção!BW68)</f>
        <v>4327</v>
      </c>
      <c r="BP48" s="234">
        <f>(Produção!BX72+Produção!BX98)-(Produção!BX92+Produção!BX94+Produção!BX68)</f>
        <v>4853</v>
      </c>
      <c r="BQ48" s="234">
        <f>(Produção!BY72+Produção!BY98)-(Produção!BY92+Produção!BY94+Produção!BY68)</f>
        <v>0</v>
      </c>
      <c r="BR48" s="234">
        <f>(Produção!BZ72+Produção!BZ98)-(Produção!BZ92+Produção!BZ94+Produção!BZ68)</f>
        <v>0</v>
      </c>
    </row>
    <row r="49" spans="1:70" s="190" customFormat="1" x14ac:dyDescent="0.2">
      <c r="A49" s="187" t="s">
        <v>221</v>
      </c>
      <c r="B49" s="95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95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95"/>
      <c r="AC49" s="169"/>
      <c r="AD49" s="169"/>
      <c r="AE49" s="169"/>
      <c r="AF49" s="169"/>
      <c r="AG49" s="169"/>
      <c r="AH49" s="169">
        <v>2384</v>
      </c>
      <c r="AI49" s="95"/>
      <c r="AJ49" s="169">
        <v>2629</v>
      </c>
      <c r="AK49" s="169">
        <v>2160</v>
      </c>
      <c r="AL49" s="169">
        <v>2204</v>
      </c>
      <c r="AM49" s="169">
        <v>2278</v>
      </c>
      <c r="AN49" s="169">
        <v>2403</v>
      </c>
      <c r="AO49" s="169">
        <v>2534</v>
      </c>
      <c r="AP49" s="95"/>
      <c r="AQ49" s="169">
        <f>Produção!AT67+Produção!AT69+Produção!AT70+Produção!AT71+Produção!AT93+Produção!AT95+Produção!AT96+Produção!AT97</f>
        <v>2509</v>
      </c>
      <c r="AR49" s="169">
        <f>Produção!AU67+Produção!AU69+Produção!AU70+Produção!AU71+Produção!AU93+Produção!AU95+Produção!AU96+Produção!AU97</f>
        <v>2895</v>
      </c>
      <c r="AS49" s="169">
        <f>Produção!AV67+Produção!AV69+Produção!AV70+Produção!AV71+Produção!AV93+Produção!AV95+Produção!AV96+Produção!AV97</f>
        <v>2652</v>
      </c>
      <c r="AT49" s="169">
        <f>Produção!AW67+Produção!AW69+Produção!AW70+Produção!AW71+Produção!AW93+Produção!AW95+Produção!AW96+Produção!AW97</f>
        <v>3019</v>
      </c>
      <c r="AU49" s="169">
        <f>Produção!AX67+Produção!AX69+Produção!AX70+Produção!AX71+Produção!AX93+Produção!AX95+Produção!AX96+Produção!AX97</f>
        <v>3052</v>
      </c>
      <c r="AV49" s="169">
        <f>Produção!AY67+Produção!AY69+Produção!AY70+Produção!AY71+Produção!AY93+Produção!AY95+Produção!AY96+Produção!AY97</f>
        <v>2784</v>
      </c>
      <c r="AW49" s="169">
        <f>Produção!AZ67+Produção!AZ69+Produção!AZ70+Produção!AZ71+Produção!AZ93+Produção!AZ95+Produção!AZ96+Produção!AZ97</f>
        <v>3034</v>
      </c>
      <c r="AX49" s="169">
        <f>Produção!BC67+Produção!BC69+Produção!BC70+Produção!BC71+Produção!BC93+Produção!BC95+Produção!BC96+Produção!BC97</f>
        <v>2869</v>
      </c>
      <c r="AY49" s="169">
        <f>Produção!BD67+Produção!BD69+Produção!BD70+Produção!BD71+Produção!BD93+Produção!BD95+Produção!BD96+Produção!BD97</f>
        <v>2929</v>
      </c>
      <c r="AZ49" s="234">
        <f>AZ48</f>
        <v>1466</v>
      </c>
      <c r="BA49" s="234">
        <f>BA48</f>
        <v>3059</v>
      </c>
      <c r="BB49" s="187" t="s">
        <v>221</v>
      </c>
      <c r="BC49" s="95"/>
      <c r="BD49" s="234">
        <f t="shared" ref="BD49:BR49" si="30">BD48</f>
        <v>1593</v>
      </c>
      <c r="BE49" s="234">
        <f t="shared" si="30"/>
        <v>3059</v>
      </c>
      <c r="BF49" s="234">
        <f t="shared" si="30"/>
        <v>3449</v>
      </c>
      <c r="BG49" s="234">
        <f t="shared" si="30"/>
        <v>4046</v>
      </c>
      <c r="BH49" s="234">
        <f t="shared" si="30"/>
        <v>4449</v>
      </c>
      <c r="BI49" s="234">
        <f t="shared" si="30"/>
        <v>3833</v>
      </c>
      <c r="BJ49" s="234">
        <f t="shared" si="30"/>
        <v>4471</v>
      </c>
      <c r="BK49" s="234">
        <f t="shared" si="30"/>
        <v>4907</v>
      </c>
      <c r="BL49" s="234">
        <f t="shared" si="30"/>
        <v>4932</v>
      </c>
      <c r="BM49" s="234">
        <f t="shared" si="30"/>
        <v>4811</v>
      </c>
      <c r="BN49" s="234">
        <f t="shared" si="30"/>
        <v>4725</v>
      </c>
      <c r="BO49" s="234">
        <f t="shared" si="30"/>
        <v>4327</v>
      </c>
      <c r="BP49" s="234">
        <f t="shared" si="30"/>
        <v>4853</v>
      </c>
      <c r="BQ49" s="234">
        <f t="shared" si="30"/>
        <v>0</v>
      </c>
      <c r="BR49" s="234">
        <f t="shared" si="30"/>
        <v>0</v>
      </c>
    </row>
    <row r="50" spans="1:70" s="186" customFormat="1" ht="38.25" x14ac:dyDescent="0.25">
      <c r="A50" s="263"/>
      <c r="B50" s="264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64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64"/>
      <c r="AC50" s="287"/>
      <c r="AD50" s="287"/>
      <c r="AE50" s="287"/>
      <c r="AF50" s="287"/>
      <c r="AG50" s="287"/>
      <c r="AH50" s="287"/>
      <c r="AI50" s="264"/>
      <c r="AJ50" s="287"/>
      <c r="AK50" s="287"/>
      <c r="AL50" s="287"/>
      <c r="AM50" s="287"/>
      <c r="AN50" s="287"/>
      <c r="AO50" s="287"/>
      <c r="AP50" s="264"/>
      <c r="AQ50" s="287"/>
      <c r="AR50" s="287"/>
      <c r="AS50" s="287"/>
      <c r="AT50" s="287"/>
      <c r="AU50" s="287"/>
      <c r="AV50" s="287"/>
      <c r="AW50" s="287"/>
      <c r="AX50" s="287"/>
      <c r="AY50" s="287"/>
      <c r="AZ50" s="287"/>
      <c r="BA50" s="304"/>
      <c r="BB50" s="225" t="s">
        <v>222</v>
      </c>
      <c r="BC50" s="267" t="s">
        <v>223</v>
      </c>
      <c r="BD50" s="183">
        <f t="shared" ref="BD50:BR50" si="31">IFERROR(ROUND((BD51/BD52),4),0)</f>
        <v>1</v>
      </c>
      <c r="BE50" s="183">
        <f t="shared" si="31"/>
        <v>1</v>
      </c>
      <c r="BF50" s="183">
        <f t="shared" si="31"/>
        <v>1</v>
      </c>
      <c r="BG50" s="183">
        <f t="shared" si="31"/>
        <v>1</v>
      </c>
      <c r="BH50" s="183">
        <f t="shared" si="31"/>
        <v>1</v>
      </c>
      <c r="BI50" s="183">
        <f t="shared" si="31"/>
        <v>1</v>
      </c>
      <c r="BJ50" s="183">
        <f t="shared" si="31"/>
        <v>1</v>
      </c>
      <c r="BK50" s="183">
        <f t="shared" si="31"/>
        <v>1</v>
      </c>
      <c r="BL50" s="183">
        <f t="shared" si="31"/>
        <v>1</v>
      </c>
      <c r="BM50" s="183">
        <f t="shared" si="31"/>
        <v>1</v>
      </c>
      <c r="BN50" s="183">
        <f t="shared" si="31"/>
        <v>1</v>
      </c>
      <c r="BO50" s="183">
        <f t="shared" si="31"/>
        <v>1</v>
      </c>
      <c r="BP50" s="183">
        <f t="shared" si="31"/>
        <v>1</v>
      </c>
      <c r="BQ50" s="183">
        <f t="shared" si="31"/>
        <v>0</v>
      </c>
      <c r="BR50" s="183">
        <f t="shared" si="31"/>
        <v>0</v>
      </c>
    </row>
    <row r="51" spans="1:70" ht="25.5" x14ac:dyDescent="0.25">
      <c r="A51" s="268"/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69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69"/>
      <c r="AC51" s="270"/>
      <c r="AD51" s="270"/>
      <c r="AE51" s="270"/>
      <c r="AF51" s="270"/>
      <c r="AG51" s="270"/>
      <c r="AH51" s="270"/>
      <c r="AI51" s="269"/>
      <c r="AJ51" s="270"/>
      <c r="AK51" s="270"/>
      <c r="AL51" s="270"/>
      <c r="AM51" s="270"/>
      <c r="AN51" s="270"/>
      <c r="AO51" s="270"/>
      <c r="AP51" s="269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2"/>
      <c r="BB51" s="187" t="s">
        <v>224</v>
      </c>
      <c r="BC51" s="250"/>
      <c r="BD51" s="305">
        <v>72</v>
      </c>
      <c r="BE51" s="251">
        <v>393</v>
      </c>
      <c r="BF51" s="305">
        <v>80</v>
      </c>
      <c r="BG51" s="305">
        <v>73</v>
      </c>
      <c r="BH51" s="305">
        <v>133</v>
      </c>
      <c r="BI51" s="305">
        <v>414</v>
      </c>
      <c r="BJ51" s="305">
        <v>522</v>
      </c>
      <c r="BK51" s="305">
        <v>663</v>
      </c>
      <c r="BL51" s="305">
        <v>543</v>
      </c>
      <c r="BM51" s="305">
        <v>255</v>
      </c>
      <c r="BN51" s="305">
        <v>141</v>
      </c>
      <c r="BO51" s="305">
        <v>125</v>
      </c>
      <c r="BP51" s="305">
        <v>97</v>
      </c>
      <c r="BQ51" s="305">
        <v>0</v>
      </c>
      <c r="BR51" s="305">
        <v>0</v>
      </c>
    </row>
    <row r="52" spans="1:70" x14ac:dyDescent="0.25">
      <c r="A52" s="273"/>
      <c r="B52" s="269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69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69"/>
      <c r="AC52" s="274"/>
      <c r="AD52" s="274"/>
      <c r="AE52" s="274"/>
      <c r="AF52" s="274"/>
      <c r="AG52" s="274"/>
      <c r="AH52" s="274"/>
      <c r="AI52" s="269"/>
      <c r="AJ52" s="274"/>
      <c r="AK52" s="274"/>
      <c r="AL52" s="274"/>
      <c r="AM52" s="274"/>
      <c r="AN52" s="274"/>
      <c r="AO52" s="274"/>
      <c r="AP52" s="269"/>
      <c r="AQ52" s="275"/>
      <c r="AR52" s="275"/>
      <c r="AS52" s="275"/>
      <c r="AT52" s="275"/>
      <c r="AU52" s="275"/>
      <c r="AV52" s="275"/>
      <c r="AW52" s="275"/>
      <c r="AX52" s="275"/>
      <c r="AY52" s="275"/>
      <c r="AZ52" s="275"/>
      <c r="BA52" s="276"/>
      <c r="BB52" s="187" t="s">
        <v>225</v>
      </c>
      <c r="BC52" s="250"/>
      <c r="BD52" s="306">
        <v>72</v>
      </c>
      <c r="BE52" s="257">
        <v>393</v>
      </c>
      <c r="BF52" s="306">
        <v>80</v>
      </c>
      <c r="BG52" s="306">
        <v>73</v>
      </c>
      <c r="BH52" s="306">
        <v>133</v>
      </c>
      <c r="BI52" s="306">
        <v>414</v>
      </c>
      <c r="BJ52" s="306">
        <v>522</v>
      </c>
      <c r="BK52" s="306">
        <v>663</v>
      </c>
      <c r="BL52" s="306">
        <v>543</v>
      </c>
      <c r="BM52" s="306">
        <v>255</v>
      </c>
      <c r="BN52" s="306">
        <v>141</v>
      </c>
      <c r="BO52" s="306">
        <v>125</v>
      </c>
      <c r="BP52" s="306">
        <v>97</v>
      </c>
      <c r="BQ52" s="306">
        <v>0</v>
      </c>
      <c r="BR52" s="306">
        <v>0</v>
      </c>
    </row>
    <row r="53" spans="1:70" s="186" customFormat="1" ht="38.25" x14ac:dyDescent="0.25">
      <c r="A53" s="277"/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8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8"/>
      <c r="AC53" s="279"/>
      <c r="AD53" s="279"/>
      <c r="AE53" s="279"/>
      <c r="AF53" s="279"/>
      <c r="AG53" s="279"/>
      <c r="AH53" s="279"/>
      <c r="AI53" s="278"/>
      <c r="AJ53" s="279"/>
      <c r="AK53" s="279"/>
      <c r="AL53" s="279"/>
      <c r="AM53" s="279"/>
      <c r="AN53" s="279"/>
      <c r="AO53" s="279"/>
      <c r="AP53" s="278"/>
      <c r="AQ53" s="279"/>
      <c r="AR53" s="279"/>
      <c r="AS53" s="279"/>
      <c r="AT53" s="279"/>
      <c r="AU53" s="279"/>
      <c r="AV53" s="279"/>
      <c r="AW53" s="279"/>
      <c r="AX53" s="279"/>
      <c r="AY53" s="279"/>
      <c r="AZ53" s="279"/>
      <c r="BA53" s="280"/>
      <c r="BB53" s="225" t="s">
        <v>226</v>
      </c>
      <c r="BC53" s="267" t="s">
        <v>223</v>
      </c>
      <c r="BD53" s="183">
        <f t="shared" ref="BD53:BR53" si="32">IFERROR(ROUND((BD54/BD55),4),0)</f>
        <v>1</v>
      </c>
      <c r="BE53" s="183">
        <f t="shared" si="32"/>
        <v>1</v>
      </c>
      <c r="BF53" s="183">
        <f t="shared" si="32"/>
        <v>1</v>
      </c>
      <c r="BG53" s="183">
        <f t="shared" si="32"/>
        <v>1</v>
      </c>
      <c r="BH53" s="183">
        <f t="shared" si="32"/>
        <v>1</v>
      </c>
      <c r="BI53" s="183">
        <f t="shared" si="32"/>
        <v>1</v>
      </c>
      <c r="BJ53" s="183">
        <f t="shared" si="32"/>
        <v>1</v>
      </c>
      <c r="BK53" s="183">
        <f t="shared" si="32"/>
        <v>1</v>
      </c>
      <c r="BL53" s="183">
        <f t="shared" si="32"/>
        <v>1</v>
      </c>
      <c r="BM53" s="183">
        <f t="shared" si="32"/>
        <v>1</v>
      </c>
      <c r="BN53" s="183">
        <f t="shared" si="32"/>
        <v>1</v>
      </c>
      <c r="BO53" s="183">
        <f t="shared" si="32"/>
        <v>1</v>
      </c>
      <c r="BP53" s="183">
        <f t="shared" si="32"/>
        <v>1</v>
      </c>
      <c r="BQ53" s="183">
        <f t="shared" si="32"/>
        <v>0</v>
      </c>
      <c r="BR53" s="183">
        <f t="shared" si="32"/>
        <v>0</v>
      </c>
    </row>
    <row r="54" spans="1:70" ht="25.5" x14ac:dyDescent="0.25">
      <c r="A54" s="268"/>
      <c r="B54" s="269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69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69"/>
      <c r="AC54" s="270"/>
      <c r="AD54" s="270"/>
      <c r="AE54" s="270"/>
      <c r="AF54" s="270"/>
      <c r="AG54" s="270"/>
      <c r="AH54" s="270"/>
      <c r="AI54" s="269"/>
      <c r="AJ54" s="270"/>
      <c r="AK54" s="270"/>
      <c r="AL54" s="270"/>
      <c r="AM54" s="270"/>
      <c r="AN54" s="270"/>
      <c r="AO54" s="270"/>
      <c r="AP54" s="269"/>
      <c r="AQ54" s="271"/>
      <c r="AR54" s="271"/>
      <c r="AS54" s="271"/>
      <c r="AT54" s="271"/>
      <c r="AU54" s="271"/>
      <c r="AV54" s="271"/>
      <c r="AW54" s="271"/>
      <c r="AX54" s="271"/>
      <c r="AY54" s="271"/>
      <c r="AZ54" s="271"/>
      <c r="BA54" s="272"/>
      <c r="BB54" s="187" t="s">
        <v>227</v>
      </c>
      <c r="BC54" s="250"/>
      <c r="BD54" s="305">
        <v>321</v>
      </c>
      <c r="BE54" s="251">
        <v>393</v>
      </c>
      <c r="BF54" s="305">
        <v>219</v>
      </c>
      <c r="BG54" s="305">
        <v>226</v>
      </c>
      <c r="BH54" s="305">
        <v>277</v>
      </c>
      <c r="BI54" s="305">
        <v>465</v>
      </c>
      <c r="BJ54" s="305">
        <v>298</v>
      </c>
      <c r="BK54" s="305">
        <v>275</v>
      </c>
      <c r="BL54" s="305">
        <v>250</v>
      </c>
      <c r="BM54" s="305">
        <v>110</v>
      </c>
      <c r="BN54" s="305">
        <v>82</v>
      </c>
      <c r="BO54" s="305">
        <v>69</v>
      </c>
      <c r="BP54" s="305">
        <v>118</v>
      </c>
      <c r="BQ54" s="305">
        <v>0</v>
      </c>
      <c r="BR54" s="305">
        <v>0</v>
      </c>
    </row>
    <row r="55" spans="1:70" x14ac:dyDescent="0.25">
      <c r="A55" s="273"/>
      <c r="B55" s="269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69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69"/>
      <c r="AC55" s="274"/>
      <c r="AD55" s="274"/>
      <c r="AE55" s="274"/>
      <c r="AF55" s="274"/>
      <c r="AG55" s="274"/>
      <c r="AH55" s="274"/>
      <c r="AI55" s="269"/>
      <c r="AJ55" s="274"/>
      <c r="AK55" s="274"/>
      <c r="AL55" s="274"/>
      <c r="AM55" s="274"/>
      <c r="AN55" s="274"/>
      <c r="AO55" s="274"/>
      <c r="AP55" s="269"/>
      <c r="AQ55" s="275"/>
      <c r="AR55" s="275"/>
      <c r="AS55" s="275"/>
      <c r="AT55" s="275"/>
      <c r="AU55" s="275"/>
      <c r="AV55" s="275"/>
      <c r="AW55" s="275"/>
      <c r="AX55" s="275"/>
      <c r="AY55" s="275"/>
      <c r="AZ55" s="275"/>
      <c r="BA55" s="276"/>
      <c r="BB55" s="187" t="s">
        <v>225</v>
      </c>
      <c r="BC55" s="250"/>
      <c r="BD55" s="306">
        <v>321</v>
      </c>
      <c r="BE55" s="257">
        <v>393</v>
      </c>
      <c r="BF55" s="306">
        <v>219</v>
      </c>
      <c r="BG55" s="306">
        <v>226</v>
      </c>
      <c r="BH55" s="306">
        <v>277</v>
      </c>
      <c r="BI55" s="306">
        <v>465</v>
      </c>
      <c r="BJ55" s="306">
        <v>298</v>
      </c>
      <c r="BK55" s="306">
        <v>275</v>
      </c>
      <c r="BL55" s="306">
        <v>250</v>
      </c>
      <c r="BM55" s="306">
        <v>110</v>
      </c>
      <c r="BN55" s="306">
        <v>82</v>
      </c>
      <c r="BO55" s="306">
        <v>69</v>
      </c>
      <c r="BP55" s="306">
        <v>118</v>
      </c>
      <c r="BQ55" s="306">
        <v>0</v>
      </c>
      <c r="BR55" s="306">
        <v>0</v>
      </c>
    </row>
    <row r="56" spans="1:70" s="186" customFormat="1" ht="25.5" x14ac:dyDescent="0.25">
      <c r="A56" s="277"/>
      <c r="B56" s="278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8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8"/>
      <c r="AC56" s="279"/>
      <c r="AD56" s="279"/>
      <c r="AE56" s="279"/>
      <c r="AF56" s="279"/>
      <c r="AG56" s="279"/>
      <c r="AH56" s="279"/>
      <c r="AI56" s="278"/>
      <c r="AJ56" s="279"/>
      <c r="AK56" s="279"/>
      <c r="AL56" s="279"/>
      <c r="AM56" s="279"/>
      <c r="AN56" s="279"/>
      <c r="AO56" s="279"/>
      <c r="AP56" s="278"/>
      <c r="AQ56" s="279"/>
      <c r="AR56" s="279"/>
      <c r="AS56" s="279"/>
      <c r="AT56" s="279"/>
      <c r="AU56" s="279"/>
      <c r="AV56" s="279"/>
      <c r="AW56" s="279"/>
      <c r="AX56" s="279"/>
      <c r="AY56" s="279"/>
      <c r="AZ56" s="279"/>
      <c r="BA56" s="280"/>
      <c r="BB56" s="225" t="s">
        <v>228</v>
      </c>
      <c r="BC56" s="267" t="s">
        <v>229</v>
      </c>
      <c r="BD56" s="183">
        <f t="shared" ref="BD56:BR56" si="33">IFERROR(ROUND((BD57/BD58),4),0)</f>
        <v>0</v>
      </c>
      <c r="BE56" s="183">
        <f t="shared" si="33"/>
        <v>8.3000000000000001E-3</v>
      </c>
      <c r="BF56" s="183">
        <f t="shared" si="33"/>
        <v>8.9999999999999998E-4</v>
      </c>
      <c r="BG56" s="183">
        <f t="shared" si="33"/>
        <v>5.0000000000000001E-4</v>
      </c>
      <c r="BH56" s="183">
        <f t="shared" si="33"/>
        <v>1.15E-2</v>
      </c>
      <c r="BI56" s="183">
        <f t="shared" si="33"/>
        <v>2.2700000000000001E-2</v>
      </c>
      <c r="BJ56" s="183">
        <f t="shared" si="33"/>
        <v>2.3999999999999998E-3</v>
      </c>
      <c r="BK56" s="183">
        <f t="shared" si="33"/>
        <v>5.7000000000000002E-3</v>
      </c>
      <c r="BL56" s="183">
        <f t="shared" si="33"/>
        <v>5.0000000000000001E-4</v>
      </c>
      <c r="BM56" s="183">
        <f t="shared" si="33"/>
        <v>7.1000000000000004E-3</v>
      </c>
      <c r="BN56" s="183">
        <f t="shared" si="33"/>
        <v>8.9999999999999998E-4</v>
      </c>
      <c r="BO56" s="183">
        <f t="shared" si="33"/>
        <v>6.1000000000000004E-3</v>
      </c>
      <c r="BP56" s="183">
        <f t="shared" si="33"/>
        <v>8.0000000000000002E-3</v>
      </c>
      <c r="BQ56" s="183">
        <f t="shared" si="33"/>
        <v>0</v>
      </c>
      <c r="BR56" s="183">
        <f t="shared" si="33"/>
        <v>0</v>
      </c>
    </row>
    <row r="57" spans="1:70" s="315" customFormat="1" ht="25.5" x14ac:dyDescent="0.2">
      <c r="A57" s="307"/>
      <c r="B57" s="308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8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8"/>
      <c r="AC57" s="309"/>
      <c r="AD57" s="309"/>
      <c r="AE57" s="309"/>
      <c r="AF57" s="309"/>
      <c r="AG57" s="309"/>
      <c r="AH57" s="309"/>
      <c r="AI57" s="308"/>
      <c r="AJ57" s="309"/>
      <c r="AK57" s="309"/>
      <c r="AL57" s="309"/>
      <c r="AM57" s="309"/>
      <c r="AN57" s="309"/>
      <c r="AO57" s="309"/>
      <c r="AP57" s="308"/>
      <c r="AQ57" s="309"/>
      <c r="AR57" s="309"/>
      <c r="AS57" s="309"/>
      <c r="AT57" s="309"/>
      <c r="AU57" s="309"/>
      <c r="AV57" s="309"/>
      <c r="AW57" s="309"/>
      <c r="AX57" s="309"/>
      <c r="AY57" s="309"/>
      <c r="AZ57" s="309"/>
      <c r="BA57" s="310"/>
      <c r="BB57" s="311" t="s">
        <v>230</v>
      </c>
      <c r="BC57" s="312"/>
      <c r="BD57" s="313" t="s">
        <v>56</v>
      </c>
      <c r="BE57" s="313">
        <v>2010.01</v>
      </c>
      <c r="BF57" s="314">
        <v>234.04</v>
      </c>
      <c r="BG57" s="314">
        <v>251.24</v>
      </c>
      <c r="BH57" s="314">
        <v>4799.03</v>
      </c>
      <c r="BI57" s="314">
        <v>8890.8700000000008</v>
      </c>
      <c r="BJ57" s="314">
        <v>773.34</v>
      </c>
      <c r="BK57" s="314">
        <v>1874.1</v>
      </c>
      <c r="BL57" s="314">
        <v>192.47</v>
      </c>
      <c r="BM57" s="314">
        <v>2434.2600000000002</v>
      </c>
      <c r="BN57" s="314">
        <v>493.72</v>
      </c>
      <c r="BO57" s="314">
        <v>1924.73</v>
      </c>
      <c r="BP57" s="314">
        <v>3277.34</v>
      </c>
      <c r="BQ57" s="314">
        <v>0</v>
      </c>
      <c r="BR57" s="314">
        <v>0</v>
      </c>
    </row>
    <row r="58" spans="1:70" s="315" customFormat="1" x14ac:dyDescent="0.2">
      <c r="A58" s="316"/>
      <c r="B58" s="317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7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7"/>
      <c r="AC58" s="318"/>
      <c r="AD58" s="318"/>
      <c r="AE58" s="318"/>
      <c r="AF58" s="318"/>
      <c r="AG58" s="318"/>
      <c r="AH58" s="318"/>
      <c r="AI58" s="317"/>
      <c r="AJ58" s="318"/>
      <c r="AK58" s="318"/>
      <c r="AL58" s="318"/>
      <c r="AM58" s="318"/>
      <c r="AN58" s="318"/>
      <c r="AO58" s="318"/>
      <c r="AP58" s="317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9"/>
      <c r="BB58" s="311" t="s">
        <v>231</v>
      </c>
      <c r="BC58" s="312"/>
      <c r="BD58" s="320" t="s">
        <v>56</v>
      </c>
      <c r="BE58" s="321">
        <v>241885.58</v>
      </c>
      <c r="BF58" s="320">
        <v>249753.83</v>
      </c>
      <c r="BG58" s="320">
        <v>501166.76</v>
      </c>
      <c r="BH58" s="320">
        <v>416563.04</v>
      </c>
      <c r="BI58" s="320">
        <v>391035.41</v>
      </c>
      <c r="BJ58" s="320">
        <v>326774.09000000003</v>
      </c>
      <c r="BK58" s="320">
        <v>326972.73</v>
      </c>
      <c r="BL58" s="320">
        <v>404640.69</v>
      </c>
      <c r="BM58" s="320">
        <v>344404.6</v>
      </c>
      <c r="BN58" s="320">
        <v>567325</v>
      </c>
      <c r="BO58" s="320">
        <v>316547.78000000003</v>
      </c>
      <c r="BP58" s="320">
        <v>407230.32</v>
      </c>
      <c r="BQ58" s="320">
        <v>0</v>
      </c>
      <c r="BR58" s="320">
        <v>0</v>
      </c>
    </row>
    <row r="59" spans="1:70" s="186" customFormat="1" ht="14.25" hidden="1" customHeight="1" x14ac:dyDescent="0.25">
      <c r="A59" s="222" t="s">
        <v>232</v>
      </c>
      <c r="B59" s="243" t="s">
        <v>184</v>
      </c>
      <c r="C59" s="224">
        <v>0</v>
      </c>
      <c r="D59" s="224">
        <v>0</v>
      </c>
      <c r="E59" s="224">
        <v>0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224">
        <v>0</v>
      </c>
      <c r="M59" s="224">
        <v>0</v>
      </c>
      <c r="N59" s="224">
        <v>0</v>
      </c>
      <c r="O59" s="243" t="s">
        <v>184</v>
      </c>
      <c r="P59" s="224">
        <v>0</v>
      </c>
      <c r="Q59" s="224">
        <v>0</v>
      </c>
      <c r="R59" s="224">
        <v>0</v>
      </c>
      <c r="S59" s="224">
        <v>0</v>
      </c>
      <c r="T59" s="224">
        <v>0</v>
      </c>
      <c r="U59" s="224">
        <v>0</v>
      </c>
      <c r="V59" s="224">
        <v>0</v>
      </c>
      <c r="W59" s="224">
        <v>0</v>
      </c>
      <c r="X59" s="224">
        <v>0</v>
      </c>
      <c r="Y59" s="224">
        <v>0</v>
      </c>
      <c r="Z59" s="224">
        <v>0</v>
      </c>
      <c r="AA59" s="224">
        <v>0</v>
      </c>
      <c r="AB59" s="243" t="s">
        <v>184</v>
      </c>
      <c r="AC59" s="224">
        <v>0</v>
      </c>
      <c r="AD59" s="224">
        <v>0</v>
      </c>
      <c r="AE59" s="224">
        <v>0</v>
      </c>
      <c r="AF59" s="224">
        <v>0</v>
      </c>
      <c r="AG59" s="224">
        <v>0</v>
      </c>
      <c r="AH59" s="224">
        <v>8.5579803166452718E-4</v>
      </c>
      <c r="AI59" s="243" t="s">
        <v>185</v>
      </c>
      <c r="AJ59" s="224">
        <v>1.5463120457708365E-3</v>
      </c>
      <c r="AK59" s="224">
        <v>1.3034033309196234E-3</v>
      </c>
      <c r="AL59" s="224">
        <v>9.4073377234242712E-4</v>
      </c>
      <c r="AM59" s="224">
        <v>7.8165711307972901E-4</v>
      </c>
      <c r="AN59" s="224">
        <v>1.0180707559175363E-3</v>
      </c>
      <c r="AO59" s="224">
        <v>3.6381275770070337E-4</v>
      </c>
      <c r="AP59" s="243" t="s">
        <v>185</v>
      </c>
      <c r="AQ59" s="224">
        <f t="shared" ref="AQ59:BA59" si="34">IFERROR((AQ60/AQ61),0)</f>
        <v>6.4123116383456237E-4</v>
      </c>
      <c r="AR59" s="224">
        <f t="shared" si="34"/>
        <v>1.5809443507588533E-3</v>
      </c>
      <c r="AS59" s="224">
        <f t="shared" si="34"/>
        <v>1.4687163419171644E-3</v>
      </c>
      <c r="AT59" s="224">
        <f t="shared" si="34"/>
        <v>1.1695906432748538E-3</v>
      </c>
      <c r="AU59" s="224">
        <f t="shared" si="34"/>
        <v>1.4124293785310734E-3</v>
      </c>
      <c r="AV59" s="224">
        <f t="shared" si="34"/>
        <v>0</v>
      </c>
      <c r="AW59" s="224">
        <f t="shared" si="34"/>
        <v>3.6886757654002215E-4</v>
      </c>
      <c r="AX59" s="224">
        <f t="shared" si="34"/>
        <v>1.3429373702844585E-3</v>
      </c>
      <c r="AY59" s="224">
        <f t="shared" si="34"/>
        <v>6.9654051543998144E-4</v>
      </c>
      <c r="AZ59" s="224">
        <f t="shared" si="34"/>
        <v>0</v>
      </c>
      <c r="BA59" s="224">
        <f t="shared" si="34"/>
        <v>0</v>
      </c>
      <c r="BB59" s="286"/>
      <c r="BC59" s="287"/>
      <c r="BD59" s="287"/>
      <c r="BE59" s="287"/>
      <c r="BF59" s="322"/>
      <c r="BG59" s="323"/>
      <c r="BH59" s="323"/>
      <c r="BI59" s="323"/>
      <c r="BJ59" s="323"/>
      <c r="BK59" s="323"/>
      <c r="BL59" s="323"/>
      <c r="BM59" s="323"/>
      <c r="BN59" s="323"/>
      <c r="BO59" s="323"/>
      <c r="BP59" s="323"/>
      <c r="BQ59" s="323"/>
      <c r="BR59" s="323"/>
    </row>
    <row r="60" spans="1:70" s="190" customFormat="1" hidden="1" x14ac:dyDescent="0.2">
      <c r="A60" s="302" t="s">
        <v>233</v>
      </c>
      <c r="B60" s="95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95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95"/>
      <c r="AC60" s="234"/>
      <c r="AD60" s="234"/>
      <c r="AE60" s="234"/>
      <c r="AF60" s="234"/>
      <c r="AG60" s="234"/>
      <c r="AH60" s="234">
        <v>6</v>
      </c>
      <c r="AI60" s="95"/>
      <c r="AJ60" s="234">
        <v>10</v>
      </c>
      <c r="AK60" s="234">
        <v>9</v>
      </c>
      <c r="AL60" s="234">
        <v>7</v>
      </c>
      <c r="AM60" s="234">
        <v>6</v>
      </c>
      <c r="AN60" s="234">
        <v>8</v>
      </c>
      <c r="AO60" s="234">
        <v>3</v>
      </c>
      <c r="AP60" s="95"/>
      <c r="AQ60" s="234">
        <v>6</v>
      </c>
      <c r="AR60" s="234">
        <v>15</v>
      </c>
      <c r="AS60" s="234">
        <v>15</v>
      </c>
      <c r="AT60" s="234">
        <v>12</v>
      </c>
      <c r="AU60" s="234">
        <v>13</v>
      </c>
      <c r="AV60" s="234">
        <v>0</v>
      </c>
      <c r="AW60" s="234">
        <v>3</v>
      </c>
      <c r="AX60" s="234">
        <v>11</v>
      </c>
      <c r="AY60" s="234">
        <v>6</v>
      </c>
      <c r="AZ60" s="234"/>
      <c r="BA60" s="234"/>
      <c r="BB60" s="289"/>
      <c r="BC60" s="271"/>
      <c r="BD60" s="271"/>
      <c r="BE60" s="271"/>
      <c r="BF60" s="324"/>
      <c r="BG60" s="325"/>
      <c r="BH60" s="325"/>
      <c r="BI60" s="325"/>
      <c r="BJ60" s="325"/>
      <c r="BK60" s="325"/>
      <c r="BL60" s="325"/>
      <c r="BM60" s="325"/>
      <c r="BN60" s="325"/>
      <c r="BO60" s="325"/>
      <c r="BP60" s="325"/>
      <c r="BQ60" s="325"/>
      <c r="BR60" s="325"/>
    </row>
    <row r="61" spans="1:70" s="190" customFormat="1" hidden="1" x14ac:dyDescent="0.2">
      <c r="A61" s="187" t="s">
        <v>234</v>
      </c>
      <c r="B61" s="95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95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95"/>
      <c r="AC61" s="169"/>
      <c r="AD61" s="169"/>
      <c r="AE61" s="169"/>
      <c r="AF61" s="169"/>
      <c r="AG61" s="169"/>
      <c r="AH61" s="169">
        <v>7011</v>
      </c>
      <c r="AI61" s="95"/>
      <c r="AJ61" s="169">
        <v>6467</v>
      </c>
      <c r="AK61" s="169">
        <v>6905</v>
      </c>
      <c r="AL61" s="169">
        <v>7441</v>
      </c>
      <c r="AM61" s="169">
        <v>7676</v>
      </c>
      <c r="AN61" s="169">
        <v>7858</v>
      </c>
      <c r="AO61" s="169">
        <v>8246</v>
      </c>
      <c r="AP61" s="95"/>
      <c r="AQ61" s="169">
        <v>9357</v>
      </c>
      <c r="AR61" s="169">
        <v>9488</v>
      </c>
      <c r="AS61" s="169">
        <v>10213</v>
      </c>
      <c r="AT61" s="169">
        <v>10260</v>
      </c>
      <c r="AU61" s="169">
        <v>9204</v>
      </c>
      <c r="AV61" s="169">
        <v>8018</v>
      </c>
      <c r="AW61" s="169">
        <v>8133</v>
      </c>
      <c r="AX61" s="169">
        <v>8191</v>
      </c>
      <c r="AY61" s="169">
        <v>8614</v>
      </c>
      <c r="AZ61" s="169"/>
      <c r="BA61" s="169"/>
      <c r="BB61" s="326"/>
      <c r="BC61" s="275"/>
      <c r="BD61" s="275"/>
      <c r="BE61" s="275"/>
      <c r="BF61" s="324"/>
      <c r="BG61" s="327"/>
      <c r="BH61" s="327"/>
      <c r="BI61" s="327"/>
      <c r="BJ61" s="327"/>
      <c r="BK61" s="327"/>
      <c r="BL61" s="327"/>
      <c r="BM61" s="327"/>
      <c r="BN61" s="327"/>
      <c r="BO61" s="327"/>
      <c r="BP61" s="327"/>
      <c r="BQ61" s="327"/>
      <c r="BR61" s="327"/>
    </row>
    <row r="62" spans="1:70" s="334" customFormat="1" hidden="1" x14ac:dyDescent="0.25">
      <c r="A62" s="328" t="s">
        <v>235</v>
      </c>
      <c r="B62" s="299" t="s">
        <v>236</v>
      </c>
      <c r="C62" s="329">
        <v>0</v>
      </c>
      <c r="D62" s="329">
        <v>0</v>
      </c>
      <c r="E62" s="329">
        <v>0</v>
      </c>
      <c r="F62" s="329">
        <v>0</v>
      </c>
      <c r="G62" s="329">
        <v>0</v>
      </c>
      <c r="H62" s="329">
        <v>0</v>
      </c>
      <c r="I62" s="329">
        <v>0</v>
      </c>
      <c r="J62" s="329">
        <v>0</v>
      </c>
      <c r="K62" s="329">
        <v>0</v>
      </c>
      <c r="L62" s="329">
        <v>0</v>
      </c>
      <c r="M62" s="329">
        <v>0</v>
      </c>
      <c r="N62" s="329">
        <v>0</v>
      </c>
      <c r="O62" s="299" t="s">
        <v>236</v>
      </c>
      <c r="P62" s="329">
        <v>10</v>
      </c>
      <c r="Q62" s="329">
        <v>10</v>
      </c>
      <c r="R62" s="329">
        <v>10</v>
      </c>
      <c r="S62" s="329">
        <v>10</v>
      </c>
      <c r="T62" s="329">
        <v>0</v>
      </c>
      <c r="U62" s="329">
        <v>0</v>
      </c>
      <c r="V62" s="329">
        <v>0</v>
      </c>
      <c r="W62" s="329">
        <v>0</v>
      </c>
      <c r="X62" s="329">
        <v>0</v>
      </c>
      <c r="Y62" s="329">
        <v>0</v>
      </c>
      <c r="Z62" s="329">
        <v>0</v>
      </c>
      <c r="AA62" s="329">
        <v>9</v>
      </c>
      <c r="AB62" s="299" t="s">
        <v>236</v>
      </c>
      <c r="AC62" s="329">
        <v>5</v>
      </c>
      <c r="AD62" s="329">
        <v>0</v>
      </c>
      <c r="AE62" s="329">
        <v>9</v>
      </c>
      <c r="AF62" s="329">
        <v>0</v>
      </c>
      <c r="AG62" s="329">
        <v>0</v>
      </c>
      <c r="AH62" s="329">
        <v>10</v>
      </c>
      <c r="AI62" s="299" t="s">
        <v>236</v>
      </c>
      <c r="AJ62" s="329">
        <v>0</v>
      </c>
      <c r="AK62" s="329">
        <v>0</v>
      </c>
      <c r="AL62" s="329">
        <v>0</v>
      </c>
      <c r="AM62" s="329">
        <v>0</v>
      </c>
      <c r="AN62" s="329">
        <v>0</v>
      </c>
      <c r="AO62" s="329">
        <v>0</v>
      </c>
      <c r="AP62" s="299" t="s">
        <v>236</v>
      </c>
      <c r="AQ62" s="329">
        <f t="shared" ref="AQ62:BA62" si="35">AQ64</f>
        <v>0</v>
      </c>
      <c r="AR62" s="329">
        <f t="shared" si="35"/>
        <v>0</v>
      </c>
      <c r="AS62" s="329">
        <f t="shared" si="35"/>
        <v>0</v>
      </c>
      <c r="AT62" s="329">
        <f t="shared" si="35"/>
        <v>0</v>
      </c>
      <c r="AU62" s="329">
        <f t="shared" si="35"/>
        <v>0</v>
      </c>
      <c r="AV62" s="329">
        <f t="shared" si="35"/>
        <v>0</v>
      </c>
      <c r="AW62" s="329">
        <f t="shared" si="35"/>
        <v>0</v>
      </c>
      <c r="AX62" s="329">
        <f t="shared" si="35"/>
        <v>0</v>
      </c>
      <c r="AY62" s="329">
        <f t="shared" si="35"/>
        <v>0</v>
      </c>
      <c r="AZ62" s="329">
        <f t="shared" si="35"/>
        <v>0</v>
      </c>
      <c r="BA62" s="329">
        <f t="shared" si="35"/>
        <v>0</v>
      </c>
      <c r="BB62" s="330"/>
      <c r="BC62" s="330"/>
      <c r="BD62" s="330"/>
      <c r="BE62" s="331"/>
      <c r="BF62" s="332"/>
      <c r="BG62" s="333"/>
      <c r="BH62" s="333"/>
      <c r="BI62" s="333"/>
      <c r="BJ62" s="333"/>
      <c r="BK62" s="333"/>
      <c r="BL62" s="333"/>
      <c r="BM62" s="333"/>
      <c r="BN62" s="333"/>
      <c r="BO62" s="333"/>
      <c r="BP62" s="333"/>
      <c r="BQ62" s="333"/>
      <c r="BR62" s="333"/>
    </row>
    <row r="63" spans="1:70" hidden="1" x14ac:dyDescent="0.25">
      <c r="A63" s="249" t="s">
        <v>237</v>
      </c>
      <c r="B63" s="250"/>
      <c r="C63" s="251">
        <v>0</v>
      </c>
      <c r="D63" s="251">
        <v>0</v>
      </c>
      <c r="E63" s="251">
        <v>0</v>
      </c>
      <c r="F63" s="251">
        <v>0</v>
      </c>
      <c r="G63" s="251">
        <v>0</v>
      </c>
      <c r="H63" s="251">
        <v>0</v>
      </c>
      <c r="I63" s="251">
        <v>0</v>
      </c>
      <c r="J63" s="251">
        <v>0</v>
      </c>
      <c r="K63" s="251">
        <v>0</v>
      </c>
      <c r="L63" s="251">
        <v>0</v>
      </c>
      <c r="M63" s="251">
        <v>0</v>
      </c>
      <c r="N63" s="251">
        <v>0</v>
      </c>
      <c r="O63" s="250"/>
      <c r="P63" s="251">
        <v>9</v>
      </c>
      <c r="Q63" s="251">
        <v>9</v>
      </c>
      <c r="R63" s="251">
        <v>5.612903225806452</v>
      </c>
      <c r="S63" s="251">
        <v>9</v>
      </c>
      <c r="T63" s="251">
        <v>0</v>
      </c>
      <c r="U63" s="251">
        <v>0</v>
      </c>
      <c r="V63" s="251">
        <v>0</v>
      </c>
      <c r="W63" s="251">
        <v>0</v>
      </c>
      <c r="X63" s="251">
        <v>0</v>
      </c>
      <c r="Y63" s="251">
        <v>0</v>
      </c>
      <c r="Z63" s="251">
        <v>0</v>
      </c>
      <c r="AA63" s="251">
        <v>8</v>
      </c>
      <c r="AB63" s="250"/>
      <c r="AC63" s="251">
        <v>3</v>
      </c>
      <c r="AD63" s="251">
        <v>0</v>
      </c>
      <c r="AE63" s="251">
        <v>7</v>
      </c>
      <c r="AF63" s="251">
        <v>0</v>
      </c>
      <c r="AG63" s="251">
        <v>0</v>
      </c>
      <c r="AH63" s="251">
        <v>8</v>
      </c>
      <c r="AI63" s="250"/>
      <c r="AJ63" s="251">
        <v>0</v>
      </c>
      <c r="AK63" s="251"/>
      <c r="AL63" s="251"/>
      <c r="AM63" s="251"/>
      <c r="AN63" s="251"/>
      <c r="AO63" s="251"/>
      <c r="AP63" s="250"/>
      <c r="AQ63" s="251"/>
      <c r="AR63" s="251"/>
      <c r="AS63" s="251"/>
      <c r="AT63" s="251"/>
      <c r="AU63" s="251"/>
      <c r="AV63" s="251"/>
      <c r="AW63" s="251"/>
      <c r="AX63" s="251"/>
      <c r="AY63" s="251"/>
      <c r="AZ63" s="251"/>
      <c r="BA63" s="251"/>
      <c r="BB63" s="335"/>
      <c r="BC63" s="335"/>
      <c r="BD63" s="335"/>
      <c r="BE63" s="336"/>
      <c r="BF63" s="337"/>
      <c r="BG63" s="337"/>
      <c r="BH63" s="337"/>
      <c r="BI63" s="337"/>
      <c r="BJ63" s="337"/>
      <c r="BK63" s="337"/>
      <c r="BL63" s="337"/>
      <c r="BM63" s="337"/>
      <c r="BN63" s="337"/>
      <c r="BO63" s="337"/>
      <c r="BP63" s="337"/>
      <c r="BQ63" s="337"/>
      <c r="BR63" s="337"/>
    </row>
    <row r="64" spans="1:70" hidden="1" x14ac:dyDescent="0.25">
      <c r="A64" s="226" t="s">
        <v>238</v>
      </c>
      <c r="B64" s="250"/>
      <c r="C64" s="257">
        <v>0</v>
      </c>
      <c r="D64" s="257">
        <v>0</v>
      </c>
      <c r="E64" s="257">
        <v>0</v>
      </c>
      <c r="F64" s="257">
        <v>0</v>
      </c>
      <c r="G64" s="257">
        <v>0</v>
      </c>
      <c r="H64" s="257">
        <v>0</v>
      </c>
      <c r="I64" s="257">
        <v>0</v>
      </c>
      <c r="J64" s="257">
        <v>0</v>
      </c>
      <c r="K64" s="257">
        <v>0</v>
      </c>
      <c r="L64" s="257">
        <v>0</v>
      </c>
      <c r="M64" s="257">
        <v>0</v>
      </c>
      <c r="N64" s="257">
        <v>0</v>
      </c>
      <c r="O64" s="250"/>
      <c r="P64" s="257">
        <v>10</v>
      </c>
      <c r="Q64" s="257">
        <v>10</v>
      </c>
      <c r="R64" s="257">
        <v>10</v>
      </c>
      <c r="S64" s="257">
        <v>10</v>
      </c>
      <c r="T64" s="257">
        <v>0</v>
      </c>
      <c r="U64" s="257">
        <v>0</v>
      </c>
      <c r="V64" s="257">
        <v>0</v>
      </c>
      <c r="W64" s="257">
        <v>0</v>
      </c>
      <c r="X64" s="257">
        <v>0</v>
      </c>
      <c r="Y64" s="257">
        <v>0</v>
      </c>
      <c r="Z64" s="257">
        <v>0</v>
      </c>
      <c r="AA64" s="257">
        <v>9</v>
      </c>
      <c r="AB64" s="250"/>
      <c r="AC64" s="257">
        <v>5</v>
      </c>
      <c r="AD64" s="257">
        <v>0</v>
      </c>
      <c r="AE64" s="257">
        <v>9</v>
      </c>
      <c r="AF64" s="257">
        <v>0</v>
      </c>
      <c r="AG64" s="257">
        <v>0</v>
      </c>
      <c r="AH64" s="257">
        <v>10</v>
      </c>
      <c r="AI64" s="250"/>
      <c r="AJ64" s="257">
        <v>0</v>
      </c>
      <c r="AK64" s="257"/>
      <c r="AL64" s="257"/>
      <c r="AM64" s="257"/>
      <c r="AN64" s="257"/>
      <c r="AO64" s="257"/>
      <c r="AP64" s="250"/>
      <c r="AQ64" s="257"/>
      <c r="AR64" s="257"/>
      <c r="AS64" s="257"/>
      <c r="AT64" s="257"/>
      <c r="AU64" s="257"/>
      <c r="AV64" s="257"/>
      <c r="AW64" s="257"/>
      <c r="AX64" s="257"/>
      <c r="AY64" s="257"/>
      <c r="AZ64" s="257"/>
      <c r="BA64" s="257"/>
      <c r="BB64" s="338"/>
      <c r="BC64" s="338"/>
      <c r="BD64" s="338"/>
      <c r="BE64" s="339"/>
      <c r="BF64" s="340"/>
      <c r="BG64" s="340"/>
      <c r="BH64" s="340"/>
      <c r="BI64" s="340"/>
      <c r="BJ64" s="340"/>
      <c r="BK64" s="340"/>
      <c r="BL64" s="340"/>
      <c r="BM64" s="340"/>
      <c r="BN64" s="340"/>
      <c r="BO64" s="340"/>
      <c r="BP64" s="340"/>
      <c r="BQ64" s="340"/>
      <c r="BR64" s="340"/>
    </row>
    <row r="65" spans="1:70" ht="6" customHeight="1" x14ac:dyDescent="0.25"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P65" s="342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343"/>
      <c r="BC65" s="343"/>
      <c r="BD65" s="343"/>
      <c r="BE65" s="343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</row>
    <row r="66" spans="1:70" s="237" customFormat="1" x14ac:dyDescent="0.2">
      <c r="A66" s="344" t="s">
        <v>239</v>
      </c>
      <c r="B66" s="345"/>
      <c r="C66" s="346">
        <v>43831</v>
      </c>
      <c r="D66" s="346">
        <v>43862</v>
      </c>
      <c r="E66" s="346">
        <v>43891</v>
      </c>
      <c r="F66" s="346">
        <v>43922</v>
      </c>
      <c r="G66" s="346">
        <v>43952</v>
      </c>
      <c r="H66" s="346">
        <v>43983</v>
      </c>
      <c r="I66" s="346">
        <v>44013</v>
      </c>
      <c r="J66" s="346">
        <v>44044</v>
      </c>
      <c r="K66" s="346">
        <v>44075</v>
      </c>
      <c r="L66" s="346">
        <v>44105</v>
      </c>
      <c r="M66" s="346">
        <v>44136</v>
      </c>
      <c r="N66" s="346">
        <v>44166</v>
      </c>
      <c r="O66" s="345"/>
      <c r="P66" s="346">
        <v>44197</v>
      </c>
      <c r="Q66" s="346">
        <v>44228</v>
      </c>
      <c r="R66" s="346">
        <v>44256</v>
      </c>
      <c r="S66" s="346">
        <v>44287</v>
      </c>
      <c r="T66" s="346">
        <v>44317</v>
      </c>
      <c r="U66" s="346">
        <v>44348</v>
      </c>
      <c r="V66" s="346">
        <v>44378</v>
      </c>
      <c r="W66" s="346">
        <v>44409</v>
      </c>
      <c r="X66" s="346">
        <v>44440</v>
      </c>
      <c r="Y66" s="346">
        <v>44470</v>
      </c>
      <c r="Z66" s="346">
        <v>44501</v>
      </c>
      <c r="AA66" s="346">
        <v>44531</v>
      </c>
      <c r="AB66" s="345"/>
      <c r="AC66" s="346">
        <v>44562</v>
      </c>
      <c r="AD66" s="346">
        <v>44593</v>
      </c>
      <c r="AE66" s="346">
        <v>44621</v>
      </c>
      <c r="AF66" s="346">
        <v>44652</v>
      </c>
      <c r="AG66" s="346">
        <v>44682</v>
      </c>
      <c r="AH66" s="346">
        <v>44713</v>
      </c>
      <c r="AI66" s="345"/>
      <c r="AJ66" s="346">
        <v>44743</v>
      </c>
      <c r="AK66" s="346">
        <v>44774</v>
      </c>
      <c r="AL66" s="346">
        <v>44805</v>
      </c>
      <c r="AM66" s="346">
        <v>44835</v>
      </c>
      <c r="AN66" s="346">
        <v>44866</v>
      </c>
      <c r="AO66" s="346">
        <v>44896</v>
      </c>
      <c r="AP66" s="345"/>
      <c r="AQ66" s="346">
        <f t="shared" ref="AQ66:BR66" si="36">AQ$4</f>
        <v>44927</v>
      </c>
      <c r="AR66" s="346">
        <f t="shared" si="36"/>
        <v>44958</v>
      </c>
      <c r="AS66" s="346">
        <f t="shared" si="36"/>
        <v>44986</v>
      </c>
      <c r="AT66" s="346">
        <f t="shared" si="36"/>
        <v>45017</v>
      </c>
      <c r="AU66" s="346">
        <f t="shared" si="36"/>
        <v>45047</v>
      </c>
      <c r="AV66" s="346">
        <f t="shared" si="36"/>
        <v>45078</v>
      </c>
      <c r="AW66" s="346">
        <f t="shared" si="36"/>
        <v>45108</v>
      </c>
      <c r="AX66" s="346">
        <f t="shared" si="36"/>
        <v>45139</v>
      </c>
      <c r="AY66" s="346">
        <f t="shared" si="36"/>
        <v>45170</v>
      </c>
      <c r="AZ66" s="346" t="str">
        <f>AZ$4</f>
        <v>01-15-Out-23</v>
      </c>
      <c r="BA66" s="346">
        <f>BA$4</f>
        <v>45200</v>
      </c>
      <c r="BB66" s="487" t="s">
        <v>239</v>
      </c>
      <c r="BC66" s="488"/>
      <c r="BD66" s="347" t="str">
        <f>BD25</f>
        <v>16-31-Out-23</v>
      </c>
      <c r="BE66" s="347">
        <f>BE25</f>
        <v>45200</v>
      </c>
      <c r="BF66" s="347" t="e">
        <f t="shared" ca="1" si="36"/>
        <v>#NAME?</v>
      </c>
      <c r="BG66" s="347" t="e">
        <f t="shared" ca="1" si="36"/>
        <v>#NAME?</v>
      </c>
      <c r="BH66" s="347" t="e">
        <f t="shared" ca="1" si="36"/>
        <v>#NAME?</v>
      </c>
      <c r="BI66" s="347" t="e">
        <f t="shared" ca="1" si="36"/>
        <v>#NAME?</v>
      </c>
      <c r="BJ66" s="347" t="e">
        <f t="shared" ca="1" si="36"/>
        <v>#NAME?</v>
      </c>
      <c r="BK66" s="347" t="e">
        <f t="shared" ca="1" si="36"/>
        <v>#NAME?</v>
      </c>
      <c r="BL66" s="347" t="e">
        <f t="shared" ca="1" si="36"/>
        <v>#NAME?</v>
      </c>
      <c r="BM66" s="347" t="e">
        <f t="shared" ca="1" si="36"/>
        <v>#NAME?</v>
      </c>
      <c r="BN66" s="347" t="e">
        <f t="shared" ca="1" si="36"/>
        <v>#NAME?</v>
      </c>
      <c r="BO66" s="347" t="e">
        <f t="shared" ca="1" si="36"/>
        <v>#NAME?</v>
      </c>
      <c r="BP66" s="347" t="e">
        <f t="shared" ca="1" si="36"/>
        <v>#NAME?</v>
      </c>
      <c r="BQ66" s="347" t="e">
        <f t="shared" ca="1" si="36"/>
        <v>#NAME?</v>
      </c>
      <c r="BR66" s="347" t="e">
        <f t="shared" ca="1" si="36"/>
        <v>#NAME?</v>
      </c>
    </row>
    <row r="67" spans="1:70" s="213" customFormat="1" x14ac:dyDescent="0.2">
      <c r="A67" s="348" t="s">
        <v>240</v>
      </c>
      <c r="B67" s="349"/>
      <c r="C67" s="211">
        <v>0</v>
      </c>
      <c r="D67" s="211">
        <v>0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0</v>
      </c>
      <c r="O67" s="349"/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1">
        <v>0</v>
      </c>
      <c r="W67" s="211">
        <v>0</v>
      </c>
      <c r="X67" s="211">
        <v>0</v>
      </c>
      <c r="Y67" s="211">
        <v>0</v>
      </c>
      <c r="Z67" s="211">
        <v>0</v>
      </c>
      <c r="AA67" s="211">
        <v>0</v>
      </c>
      <c r="AB67" s="349"/>
      <c r="AC67" s="211">
        <v>1</v>
      </c>
      <c r="AD67" s="211">
        <v>1</v>
      </c>
      <c r="AE67" s="211">
        <v>1</v>
      </c>
      <c r="AF67" s="211">
        <v>1</v>
      </c>
      <c r="AG67" s="211">
        <v>0.7142857142857143</v>
      </c>
      <c r="AH67" s="211">
        <v>0.83333333333333337</v>
      </c>
      <c r="AI67" s="349"/>
      <c r="AJ67" s="211">
        <v>0.9</v>
      </c>
      <c r="AK67" s="211">
        <v>0.77777777777777779</v>
      </c>
      <c r="AL67" s="211">
        <v>0.5714285714285714</v>
      </c>
      <c r="AM67" s="211">
        <v>0.33333333333333331</v>
      </c>
      <c r="AN67" s="211">
        <v>0.625</v>
      </c>
      <c r="AO67" s="211">
        <v>0.33333333333333331</v>
      </c>
      <c r="AP67" s="349"/>
      <c r="AQ67" s="211">
        <v>1</v>
      </c>
      <c r="AR67" s="211">
        <v>0.6</v>
      </c>
      <c r="AS67" s="211">
        <v>0.53333333333333333</v>
      </c>
      <c r="AT67" s="211">
        <v>0.41666666666666669</v>
      </c>
      <c r="AU67" s="211">
        <v>0.61538461538461542</v>
      </c>
      <c r="AV67" s="211">
        <v>0</v>
      </c>
      <c r="AW67" s="211">
        <v>0.66666666666666663</v>
      </c>
      <c r="AX67" s="211">
        <v>0.27272727272727271</v>
      </c>
      <c r="AY67" s="211">
        <v>0.33333333333333331</v>
      </c>
      <c r="AZ67" s="251" t="s">
        <v>56</v>
      </c>
      <c r="BA67" s="211">
        <v>0.54545454545454541</v>
      </c>
      <c r="BB67" s="482" t="s">
        <v>240</v>
      </c>
      <c r="BC67" s="483"/>
      <c r="BD67" s="251" t="s">
        <v>56</v>
      </c>
      <c r="BE67" s="211">
        <f>BA67</f>
        <v>0.54545454545454541</v>
      </c>
      <c r="BF67" s="211">
        <v>0</v>
      </c>
      <c r="BG67" s="211">
        <v>0.5</v>
      </c>
      <c r="BH67" s="211">
        <v>0.21428571428571427</v>
      </c>
      <c r="BI67" s="211">
        <v>0.42857142857142855</v>
      </c>
      <c r="BJ67" s="211">
        <v>0</v>
      </c>
      <c r="BK67" s="211">
        <v>4.3478260869565216E-2</v>
      </c>
      <c r="BL67" s="211">
        <v>0.25</v>
      </c>
      <c r="BM67" s="211">
        <v>0</v>
      </c>
      <c r="BN67" s="211">
        <v>0.66666666666666663</v>
      </c>
      <c r="BO67" s="211">
        <v>0.61538461538461542</v>
      </c>
      <c r="BP67" s="211">
        <v>0.36363636363636365</v>
      </c>
      <c r="BQ67" s="211">
        <v>0</v>
      </c>
      <c r="BR67" s="211">
        <v>0</v>
      </c>
    </row>
    <row r="68" spans="1:70" s="212" customFormat="1" x14ac:dyDescent="0.25">
      <c r="A68" s="350" t="s">
        <v>241</v>
      </c>
      <c r="B68" s="349"/>
      <c r="C68" s="211">
        <v>0.97849999999999993</v>
      </c>
      <c r="D68" s="211">
        <v>0.97559999999999991</v>
      </c>
      <c r="E68" s="211">
        <v>0.96520000000000006</v>
      </c>
      <c r="F68" s="211">
        <v>0.94930000000000003</v>
      </c>
      <c r="G68" s="211">
        <v>0.99720000000000009</v>
      </c>
      <c r="H68" s="211">
        <v>0.96739999999999993</v>
      </c>
      <c r="I68" s="211">
        <v>0.94799999999999995</v>
      </c>
      <c r="J68" s="211">
        <v>0.96140000000000003</v>
      </c>
      <c r="K68" s="211">
        <v>0.94499999999999995</v>
      </c>
      <c r="L68" s="211">
        <v>0.96210000000000007</v>
      </c>
      <c r="M68" s="211">
        <v>0.95290000000000008</v>
      </c>
      <c r="N68" s="211">
        <v>0.94600000000000006</v>
      </c>
      <c r="O68" s="349"/>
      <c r="P68" s="211">
        <v>0.9467000000000001</v>
      </c>
      <c r="Q68" s="211">
        <v>0.96430000000000005</v>
      </c>
      <c r="R68" s="211">
        <v>0.97170000000000001</v>
      </c>
      <c r="S68" s="211">
        <v>0.93609999999999993</v>
      </c>
      <c r="T68" s="211">
        <v>0.95750000000000002</v>
      </c>
      <c r="U68" s="211">
        <v>0.94300000000000006</v>
      </c>
      <c r="V68" s="211">
        <v>0.95750000000000002</v>
      </c>
      <c r="W68" s="211">
        <v>0.96709999999999996</v>
      </c>
      <c r="X68" s="211">
        <v>0.92799999999999994</v>
      </c>
      <c r="Y68" s="211">
        <v>0.94130000000000003</v>
      </c>
      <c r="Z68" s="211">
        <v>0.93809999999999993</v>
      </c>
      <c r="AA68" s="211">
        <v>0.91549999999999998</v>
      </c>
      <c r="AB68" s="349"/>
      <c r="AC68" s="211">
        <v>0.9012</v>
      </c>
      <c r="AD68" s="211">
        <v>0.89280000000000004</v>
      </c>
      <c r="AE68" s="211">
        <v>0.90600000000000003</v>
      </c>
      <c r="AF68" s="211">
        <v>0.89399999999999991</v>
      </c>
      <c r="AG68" s="211">
        <v>0.89409999999999989</v>
      </c>
      <c r="AH68" s="211">
        <v>0.93835000000000002</v>
      </c>
      <c r="AI68" s="349"/>
      <c r="AJ68" s="211">
        <v>0.90200000000000002</v>
      </c>
      <c r="AK68" s="211">
        <v>0.87339999999999995</v>
      </c>
      <c r="AL68" s="211">
        <v>0.91339999999999999</v>
      </c>
      <c r="AM68" s="211">
        <v>0.85240000000000005</v>
      </c>
      <c r="AN68" s="211">
        <v>0.8156000000000001</v>
      </c>
      <c r="AO68" s="211">
        <v>0.87779999999999991</v>
      </c>
      <c r="AP68" s="349"/>
      <c r="AQ68" s="211">
        <v>0.92630000000000012</v>
      </c>
      <c r="AR68" s="211">
        <v>0.93369999999999997</v>
      </c>
      <c r="AS68" s="211">
        <v>0.91870000000000007</v>
      </c>
      <c r="AT68" s="211">
        <v>0.91660000000000008</v>
      </c>
      <c r="AU68" s="211">
        <v>0.9464999999999999</v>
      </c>
      <c r="AV68" s="211">
        <v>0.97930000000000006</v>
      </c>
      <c r="AW68" s="211">
        <v>0.94009999999999994</v>
      </c>
      <c r="AX68" s="211">
        <v>0.94860000000000011</v>
      </c>
      <c r="AY68" s="211">
        <v>0.88389999999999991</v>
      </c>
      <c r="AZ68" s="257" t="s">
        <v>56</v>
      </c>
      <c r="BA68" s="211">
        <v>0.94950000000000001</v>
      </c>
      <c r="BB68" s="482" t="s">
        <v>241</v>
      </c>
      <c r="BC68" s="483"/>
      <c r="BD68" s="257" t="s">
        <v>56</v>
      </c>
      <c r="BE68" s="211">
        <f>BA68</f>
        <v>0.94950000000000001</v>
      </c>
      <c r="BF68" s="211">
        <v>0.93090000000000006</v>
      </c>
      <c r="BG68" s="211">
        <v>0.95879999999999999</v>
      </c>
      <c r="BH68" s="211">
        <v>0.92080000000000006</v>
      </c>
      <c r="BI68" s="211">
        <v>0.91260000000000008</v>
      </c>
      <c r="BJ68" s="211">
        <v>0.90189999999999992</v>
      </c>
      <c r="BK68" s="211">
        <v>0.91189999999999993</v>
      </c>
      <c r="BL68" s="211">
        <v>0.89009999999999989</v>
      </c>
      <c r="BM68" s="211">
        <v>0.91649999999999998</v>
      </c>
      <c r="BN68" s="211">
        <v>0.90800000000000003</v>
      </c>
      <c r="BO68" s="211">
        <v>0.91820000000000002</v>
      </c>
      <c r="BP68" s="211">
        <v>0.9657</v>
      </c>
      <c r="BQ68" s="211">
        <v>0</v>
      </c>
      <c r="BR68" s="211">
        <v>0</v>
      </c>
    </row>
    <row r="69" spans="1:70" ht="6" customHeight="1" x14ac:dyDescent="0.25"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P69" s="342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</row>
    <row r="70" spans="1:70" s="237" customFormat="1" x14ac:dyDescent="0.2">
      <c r="A70" s="351" t="s">
        <v>242</v>
      </c>
      <c r="B70" s="351" t="s">
        <v>243</v>
      </c>
      <c r="C70" s="351">
        <v>43831</v>
      </c>
      <c r="D70" s="351">
        <v>43862</v>
      </c>
      <c r="E70" s="351">
        <v>43891</v>
      </c>
      <c r="F70" s="351">
        <v>43922</v>
      </c>
      <c r="G70" s="351">
        <v>43952</v>
      </c>
      <c r="H70" s="351">
        <v>43983</v>
      </c>
      <c r="I70" s="351">
        <v>44013</v>
      </c>
      <c r="J70" s="351">
        <v>44044</v>
      </c>
      <c r="K70" s="351">
        <v>44075</v>
      </c>
      <c r="L70" s="351">
        <v>44105</v>
      </c>
      <c r="M70" s="351">
        <v>44136</v>
      </c>
      <c r="N70" s="351">
        <v>44166</v>
      </c>
      <c r="O70" s="351" t="s">
        <v>243</v>
      </c>
      <c r="P70" s="351">
        <v>44197</v>
      </c>
      <c r="Q70" s="351">
        <v>44228</v>
      </c>
      <c r="R70" s="351">
        <v>44256</v>
      </c>
      <c r="S70" s="351">
        <v>44287</v>
      </c>
      <c r="T70" s="351">
        <v>44317</v>
      </c>
      <c r="U70" s="351">
        <v>44348</v>
      </c>
      <c r="V70" s="351">
        <v>44378</v>
      </c>
      <c r="W70" s="351">
        <v>44409</v>
      </c>
      <c r="X70" s="351">
        <v>44440</v>
      </c>
      <c r="Y70" s="351">
        <v>44470</v>
      </c>
      <c r="Z70" s="351">
        <v>44501</v>
      </c>
      <c r="AA70" s="351">
        <v>44531</v>
      </c>
      <c r="AB70" s="351" t="s">
        <v>243</v>
      </c>
      <c r="AC70" s="351">
        <v>44562</v>
      </c>
      <c r="AD70" s="351">
        <v>44593</v>
      </c>
      <c r="AE70" s="351">
        <v>44621</v>
      </c>
      <c r="AF70" s="351">
        <v>44652</v>
      </c>
      <c r="AG70" s="351">
        <v>44682</v>
      </c>
      <c r="AH70" s="351">
        <v>44713</v>
      </c>
      <c r="AI70" s="351" t="s">
        <v>243</v>
      </c>
      <c r="AJ70" s="351">
        <v>44743</v>
      </c>
      <c r="AK70" s="351">
        <v>44774</v>
      </c>
      <c r="AL70" s="351">
        <v>44805</v>
      </c>
      <c r="AM70" s="351">
        <v>44835</v>
      </c>
      <c r="AN70" s="351">
        <v>44866</v>
      </c>
      <c r="AO70" s="351">
        <v>44896</v>
      </c>
      <c r="AP70" s="352" t="str">
        <f>AP25</f>
        <v>Meta</v>
      </c>
      <c r="AQ70" s="351">
        <f t="shared" ref="AQ70:BA70" si="37">AQ66</f>
        <v>44927</v>
      </c>
      <c r="AR70" s="351">
        <f t="shared" si="37"/>
        <v>44958</v>
      </c>
      <c r="AS70" s="351">
        <f t="shared" si="37"/>
        <v>44986</v>
      </c>
      <c r="AT70" s="351">
        <f t="shared" si="37"/>
        <v>45017</v>
      </c>
      <c r="AU70" s="351">
        <f t="shared" si="37"/>
        <v>45047</v>
      </c>
      <c r="AV70" s="351">
        <f t="shared" si="37"/>
        <v>45078</v>
      </c>
      <c r="AW70" s="351">
        <f t="shared" si="37"/>
        <v>45108</v>
      </c>
      <c r="AX70" s="351">
        <f t="shared" si="37"/>
        <v>45139</v>
      </c>
      <c r="AY70" s="352">
        <f t="shared" si="37"/>
        <v>45170</v>
      </c>
      <c r="AZ70" s="352" t="str">
        <f t="shared" si="37"/>
        <v>01-15-Out-23</v>
      </c>
      <c r="BA70" s="352">
        <f t="shared" si="37"/>
        <v>45200</v>
      </c>
      <c r="BB70" s="353" t="s">
        <v>242</v>
      </c>
      <c r="BC70" s="353" t="str">
        <f>BC25</f>
        <v>Meta</v>
      </c>
      <c r="BD70" s="354" t="str">
        <f t="shared" ref="BD70:BR70" si="38">BD66</f>
        <v>16-31-Out-23</v>
      </c>
      <c r="BE70" s="354">
        <f t="shared" si="38"/>
        <v>45200</v>
      </c>
      <c r="BF70" s="354" t="e">
        <f t="shared" ca="1" si="38"/>
        <v>#NAME?</v>
      </c>
      <c r="BG70" s="354" t="e">
        <f t="shared" ca="1" si="38"/>
        <v>#NAME?</v>
      </c>
      <c r="BH70" s="354" t="e">
        <f t="shared" ca="1" si="38"/>
        <v>#NAME?</v>
      </c>
      <c r="BI70" s="354" t="e">
        <f t="shared" ca="1" si="38"/>
        <v>#NAME?</v>
      </c>
      <c r="BJ70" s="354" t="e">
        <f t="shared" ca="1" si="38"/>
        <v>#NAME?</v>
      </c>
      <c r="BK70" s="354" t="e">
        <f t="shared" ca="1" si="38"/>
        <v>#NAME?</v>
      </c>
      <c r="BL70" s="354" t="e">
        <f t="shared" ca="1" si="38"/>
        <v>#NAME?</v>
      </c>
      <c r="BM70" s="354" t="e">
        <f t="shared" ca="1" si="38"/>
        <v>#NAME?</v>
      </c>
      <c r="BN70" s="354" t="e">
        <f t="shared" ca="1" si="38"/>
        <v>#NAME?</v>
      </c>
      <c r="BO70" s="354" t="e">
        <f t="shared" ca="1" si="38"/>
        <v>#NAME?</v>
      </c>
      <c r="BP70" s="354" t="e">
        <f t="shared" ca="1" si="38"/>
        <v>#NAME?</v>
      </c>
      <c r="BQ70" s="354" t="e">
        <f t="shared" ca="1" si="38"/>
        <v>#NAME?</v>
      </c>
      <c r="BR70" s="354" t="e">
        <f t="shared" ca="1" si="38"/>
        <v>#NAME?</v>
      </c>
    </row>
    <row r="71" spans="1:70" s="213" customFormat="1" ht="17.25" customHeight="1" x14ac:dyDescent="0.2">
      <c r="A71" s="355" t="s">
        <v>154</v>
      </c>
      <c r="B71" s="356" t="s">
        <v>155</v>
      </c>
      <c r="C71" s="356">
        <v>0</v>
      </c>
      <c r="D71" s="356">
        <v>0</v>
      </c>
      <c r="E71" s="356">
        <v>0</v>
      </c>
      <c r="F71" s="356">
        <v>0</v>
      </c>
      <c r="G71" s="356">
        <v>0</v>
      </c>
      <c r="H71" s="356">
        <v>0</v>
      </c>
      <c r="I71" s="356">
        <v>0</v>
      </c>
      <c r="J71" s="356">
        <v>0</v>
      </c>
      <c r="K71" s="356">
        <v>0</v>
      </c>
      <c r="L71" s="356">
        <v>0</v>
      </c>
      <c r="M71" s="356">
        <v>0</v>
      </c>
      <c r="N71" s="356">
        <v>0</v>
      </c>
      <c r="O71" s="356" t="s">
        <v>155</v>
      </c>
      <c r="P71" s="356">
        <v>0.63029999999999997</v>
      </c>
      <c r="Q71" s="356">
        <v>0.67859999999999998</v>
      </c>
      <c r="R71" s="356">
        <v>0.74550000000000005</v>
      </c>
      <c r="S71" s="356">
        <v>0.69689999999999996</v>
      </c>
      <c r="T71" s="356">
        <v>0.66849999999999998</v>
      </c>
      <c r="U71" s="356">
        <v>0.6956</v>
      </c>
      <c r="V71" s="356">
        <v>0.62250000000000005</v>
      </c>
      <c r="W71" s="356">
        <v>0.6653</v>
      </c>
      <c r="X71" s="356">
        <v>0.56850000000000001</v>
      </c>
      <c r="Y71" s="356">
        <v>0.37269999999999998</v>
      </c>
      <c r="Z71" s="356">
        <v>0.49530000000000002</v>
      </c>
      <c r="AA71" s="356">
        <v>0.6139</v>
      </c>
      <c r="AB71" s="356" t="s">
        <v>155</v>
      </c>
      <c r="AC71" s="356">
        <v>0.69550000000000001</v>
      </c>
      <c r="AD71" s="356">
        <v>0.55530000000000002</v>
      </c>
      <c r="AE71" s="356">
        <v>0.73380000000000001</v>
      </c>
      <c r="AF71" s="356">
        <v>0.77849999999999997</v>
      </c>
      <c r="AG71" s="356">
        <v>0.80079999999999996</v>
      </c>
      <c r="AH71" s="356">
        <v>0.59119999999999995</v>
      </c>
      <c r="AI71" s="357" t="s">
        <v>155</v>
      </c>
      <c r="AJ71" s="356">
        <v>0.6603</v>
      </c>
      <c r="AK71" s="356">
        <v>0.8024</v>
      </c>
      <c r="AL71" s="356">
        <v>0.85370000000000001</v>
      </c>
      <c r="AM71" s="356">
        <v>0.88360000000000005</v>
      </c>
      <c r="AN71" s="356">
        <v>0.86960000000000004</v>
      </c>
      <c r="AO71" s="356">
        <v>0.84619999999999995</v>
      </c>
      <c r="AP71" s="356" t="str">
        <f t="shared" ref="AP71:BA71" si="39">AP5</f>
        <v>≥ 85%</v>
      </c>
      <c r="AQ71" s="356">
        <f t="shared" si="39"/>
        <v>0.88370000000000004</v>
      </c>
      <c r="AR71" s="356">
        <f t="shared" si="39"/>
        <v>0.85519999999999996</v>
      </c>
      <c r="AS71" s="356">
        <f t="shared" si="39"/>
        <v>0.84189999999999998</v>
      </c>
      <c r="AT71" s="356">
        <f t="shared" si="39"/>
        <v>0.88959999999999995</v>
      </c>
      <c r="AU71" s="356">
        <f t="shared" si="39"/>
        <v>0.879</v>
      </c>
      <c r="AV71" s="358">
        <f t="shared" si="39"/>
        <v>0.83989999999999998</v>
      </c>
      <c r="AW71" s="356">
        <f t="shared" si="39"/>
        <v>0.89090000000000003</v>
      </c>
      <c r="AX71" s="356">
        <f t="shared" si="39"/>
        <v>0.92349999999999999</v>
      </c>
      <c r="AY71" s="356">
        <f t="shared" si="39"/>
        <v>0.8931</v>
      </c>
      <c r="AZ71" s="356">
        <f t="shared" si="39"/>
        <v>0.87060000000000004</v>
      </c>
      <c r="BA71" s="356">
        <f t="shared" si="39"/>
        <v>0.87009999999999998</v>
      </c>
      <c r="BB71" s="359" t="s">
        <v>156</v>
      </c>
      <c r="BC71" s="356" t="str">
        <f t="shared" ref="BC71:BR71" si="40">BC5</f>
        <v>≥ 85%</v>
      </c>
      <c r="BD71" s="356">
        <f t="shared" si="40"/>
        <v>0.86960000000000004</v>
      </c>
      <c r="BE71" s="356">
        <f t="shared" si="40"/>
        <v>0.87009999999999998</v>
      </c>
      <c r="BF71" s="356">
        <f t="shared" si="40"/>
        <v>0.9486</v>
      </c>
      <c r="BG71" s="356">
        <f t="shared" si="40"/>
        <v>0.94840000000000002</v>
      </c>
      <c r="BH71" s="356">
        <f t="shared" si="40"/>
        <v>0.93220000000000003</v>
      </c>
      <c r="BI71" s="356">
        <f t="shared" si="40"/>
        <v>0.94489999999999996</v>
      </c>
      <c r="BJ71" s="356">
        <f t="shared" si="40"/>
        <v>0.96709999999999996</v>
      </c>
      <c r="BK71" s="356">
        <f t="shared" si="40"/>
        <v>0.97899999999999998</v>
      </c>
      <c r="BL71" s="356">
        <f t="shared" si="40"/>
        <v>0.97670000000000001</v>
      </c>
      <c r="BM71" s="356">
        <f t="shared" si="40"/>
        <v>0.98</v>
      </c>
      <c r="BN71" s="356">
        <f t="shared" si="40"/>
        <v>0.98599999999999999</v>
      </c>
      <c r="BO71" s="356">
        <f t="shared" si="40"/>
        <v>0.98509999999999998</v>
      </c>
      <c r="BP71" s="356">
        <f t="shared" si="40"/>
        <v>0.98080000000000001</v>
      </c>
      <c r="BQ71" s="356">
        <f t="shared" si="40"/>
        <v>0</v>
      </c>
      <c r="BR71" s="356">
        <f t="shared" si="40"/>
        <v>0</v>
      </c>
    </row>
    <row r="72" spans="1:70" s="221" customFormat="1" ht="17.25" customHeight="1" x14ac:dyDescent="0.2">
      <c r="A72" s="360" t="s">
        <v>159</v>
      </c>
      <c r="B72" s="361" t="s">
        <v>160</v>
      </c>
      <c r="C72" s="361">
        <v>0</v>
      </c>
      <c r="D72" s="361">
        <v>0</v>
      </c>
      <c r="E72" s="361">
        <v>0</v>
      </c>
      <c r="F72" s="361">
        <v>0</v>
      </c>
      <c r="G72" s="361">
        <v>0</v>
      </c>
      <c r="H72" s="361">
        <v>0</v>
      </c>
      <c r="I72" s="361">
        <v>0</v>
      </c>
      <c r="J72" s="361">
        <v>1</v>
      </c>
      <c r="K72" s="361">
        <v>0.95</v>
      </c>
      <c r="L72" s="361">
        <v>3.17</v>
      </c>
      <c r="M72" s="361">
        <v>2.95</v>
      </c>
      <c r="N72" s="361">
        <v>3.22</v>
      </c>
      <c r="O72" s="361" t="s">
        <v>160</v>
      </c>
      <c r="P72" s="361">
        <v>2.37</v>
      </c>
      <c r="Q72" s="361">
        <v>2.91</v>
      </c>
      <c r="R72" s="361">
        <v>6.06</v>
      </c>
      <c r="S72" s="361">
        <v>6.27</v>
      </c>
      <c r="T72" s="361">
        <v>5.89</v>
      </c>
      <c r="U72" s="361">
        <v>6.25</v>
      </c>
      <c r="V72" s="361">
        <v>5.51</v>
      </c>
      <c r="W72" s="361">
        <v>4.29</v>
      </c>
      <c r="X72" s="361">
        <v>3.63</v>
      </c>
      <c r="Y72" s="361">
        <v>2.83</v>
      </c>
      <c r="Z72" s="361">
        <v>3.91</v>
      </c>
      <c r="AA72" s="361">
        <v>4</v>
      </c>
      <c r="AB72" s="361" t="s">
        <v>160</v>
      </c>
      <c r="AC72" s="361">
        <v>3.46</v>
      </c>
      <c r="AD72" s="361">
        <v>5.15</v>
      </c>
      <c r="AE72" s="361">
        <v>3.49</v>
      </c>
      <c r="AF72" s="361">
        <v>3.72</v>
      </c>
      <c r="AG72" s="361">
        <v>3.8</v>
      </c>
      <c r="AH72" s="361">
        <v>4.46</v>
      </c>
      <c r="AI72" s="362" t="s">
        <v>160</v>
      </c>
      <c r="AJ72" s="361">
        <v>4.1100000000000003</v>
      </c>
      <c r="AK72" s="361">
        <v>3.74</v>
      </c>
      <c r="AL72" s="361">
        <v>4.0599999999999996</v>
      </c>
      <c r="AM72" s="361">
        <v>3.91</v>
      </c>
      <c r="AN72" s="361">
        <v>4.16</v>
      </c>
      <c r="AO72" s="361">
        <v>4.42</v>
      </c>
      <c r="AP72" s="361" t="str">
        <f t="shared" ref="AP72:BA72" si="41">AP8</f>
        <v>≤ 5 (Dias)</v>
      </c>
      <c r="AQ72" s="361">
        <f t="shared" si="41"/>
        <v>4.2699999999999996</v>
      </c>
      <c r="AR72" s="361">
        <f t="shared" si="41"/>
        <v>4.22</v>
      </c>
      <c r="AS72" s="361">
        <f t="shared" si="41"/>
        <v>3.93</v>
      </c>
      <c r="AT72" s="361">
        <f t="shared" si="41"/>
        <v>4.76</v>
      </c>
      <c r="AU72" s="361">
        <f t="shared" si="41"/>
        <v>4.6399999999999997</v>
      </c>
      <c r="AV72" s="361">
        <f t="shared" si="41"/>
        <v>4.6500000000000004</v>
      </c>
      <c r="AW72" s="361">
        <f t="shared" si="41"/>
        <v>4.7</v>
      </c>
      <c r="AX72" s="361">
        <f t="shared" si="41"/>
        <v>4.1900000000000004</v>
      </c>
      <c r="AY72" s="361">
        <f t="shared" si="41"/>
        <v>4.16</v>
      </c>
      <c r="AZ72" s="361">
        <f t="shared" si="41"/>
        <v>5.0199999999999996</v>
      </c>
      <c r="BA72" s="361">
        <f t="shared" si="41"/>
        <v>4.59</v>
      </c>
      <c r="BB72" s="363" t="s">
        <v>161</v>
      </c>
      <c r="BC72" s="361" t="str">
        <f>BC8</f>
        <v>≤ 5 (Dias)</v>
      </c>
      <c r="BD72" s="361">
        <f t="shared" ref="BD72:BR72" si="42">BD8</f>
        <v>4.24</v>
      </c>
      <c r="BE72" s="361">
        <f t="shared" si="42"/>
        <v>4.59</v>
      </c>
      <c r="BF72" s="361">
        <f t="shared" si="42"/>
        <v>4.7</v>
      </c>
      <c r="BG72" s="361">
        <f t="shared" si="42"/>
        <v>3.93</v>
      </c>
      <c r="BH72" s="361">
        <f t="shared" si="42"/>
        <v>4.1399999999999997</v>
      </c>
      <c r="BI72" s="361">
        <f t="shared" si="42"/>
        <v>3.84</v>
      </c>
      <c r="BJ72" s="361">
        <f t="shared" si="42"/>
        <v>4.3899999999999997</v>
      </c>
      <c r="BK72" s="361">
        <f t="shared" si="42"/>
        <v>4.59</v>
      </c>
      <c r="BL72" s="361">
        <f t="shared" si="42"/>
        <v>4.22</v>
      </c>
      <c r="BM72" s="361">
        <f t="shared" si="42"/>
        <v>4.1100000000000003</v>
      </c>
      <c r="BN72" s="361">
        <f t="shared" si="42"/>
        <v>3.84</v>
      </c>
      <c r="BO72" s="361">
        <f t="shared" si="42"/>
        <v>3.53</v>
      </c>
      <c r="BP72" s="361">
        <f t="shared" si="42"/>
        <v>3.72</v>
      </c>
      <c r="BQ72" s="361">
        <f t="shared" si="42"/>
        <v>0</v>
      </c>
      <c r="BR72" s="361">
        <f t="shared" si="42"/>
        <v>0</v>
      </c>
    </row>
    <row r="73" spans="1:70" s="221" customFormat="1" ht="17.25" customHeight="1" x14ac:dyDescent="0.2">
      <c r="A73" s="360" t="s">
        <v>163</v>
      </c>
      <c r="B73" s="361" t="s">
        <v>164</v>
      </c>
      <c r="C73" s="361">
        <v>0</v>
      </c>
      <c r="D73" s="361">
        <v>0</v>
      </c>
      <c r="E73" s="361">
        <v>0</v>
      </c>
      <c r="F73" s="361">
        <v>0</v>
      </c>
      <c r="G73" s="361">
        <v>0</v>
      </c>
      <c r="H73" s="361">
        <v>0</v>
      </c>
      <c r="I73" s="361">
        <v>0</v>
      </c>
      <c r="J73" s="361">
        <v>0</v>
      </c>
      <c r="K73" s="361">
        <v>0</v>
      </c>
      <c r="L73" s="361">
        <v>0</v>
      </c>
      <c r="M73" s="361">
        <v>0</v>
      </c>
      <c r="N73" s="361">
        <v>0</v>
      </c>
      <c r="O73" s="361" t="s">
        <v>164</v>
      </c>
      <c r="P73" s="361">
        <v>0</v>
      </c>
      <c r="Q73" s="361">
        <v>0</v>
      </c>
      <c r="R73" s="361">
        <v>0</v>
      </c>
      <c r="S73" s="361">
        <v>0</v>
      </c>
      <c r="T73" s="361">
        <v>0</v>
      </c>
      <c r="U73" s="361">
        <v>0</v>
      </c>
      <c r="V73" s="361">
        <v>0</v>
      </c>
      <c r="W73" s="361">
        <v>0</v>
      </c>
      <c r="X73" s="361">
        <v>0</v>
      </c>
      <c r="Y73" s="361">
        <v>0</v>
      </c>
      <c r="Z73" s="361">
        <v>0</v>
      </c>
      <c r="AA73" s="361">
        <v>0</v>
      </c>
      <c r="AB73" s="361" t="s">
        <v>164</v>
      </c>
      <c r="AC73" s="361">
        <v>0</v>
      </c>
      <c r="AD73" s="361">
        <v>0</v>
      </c>
      <c r="AE73" s="361">
        <v>0</v>
      </c>
      <c r="AF73" s="361">
        <v>0</v>
      </c>
      <c r="AG73" s="361">
        <v>0</v>
      </c>
      <c r="AH73" s="361" t="s">
        <v>165</v>
      </c>
      <c r="AI73" s="362" t="s">
        <v>166</v>
      </c>
      <c r="AJ73" s="361" t="s">
        <v>167</v>
      </c>
      <c r="AK73" s="361" t="s">
        <v>168</v>
      </c>
      <c r="AL73" s="361" t="s">
        <v>169</v>
      </c>
      <c r="AM73" s="361" t="s">
        <v>169</v>
      </c>
      <c r="AN73" s="361" t="s">
        <v>170</v>
      </c>
      <c r="AO73" s="364">
        <v>4.7222222222222221E-2</v>
      </c>
      <c r="AP73" s="364" t="str">
        <f t="shared" ref="AP73:BA73" si="43">AP11</f>
        <v>≤ 2 (Horas)</v>
      </c>
      <c r="AQ73" s="364">
        <f t="shared" si="43"/>
        <v>4.5138888888888888E-2</v>
      </c>
      <c r="AR73" s="364">
        <f t="shared" si="43"/>
        <v>3.2986111111111112E-2</v>
      </c>
      <c r="AS73" s="364">
        <f t="shared" si="43"/>
        <v>4.5138888888888888E-2</v>
      </c>
      <c r="AT73" s="364">
        <f t="shared" si="43"/>
        <v>4.7222222222222221E-2</v>
      </c>
      <c r="AU73" s="364">
        <f t="shared" si="43"/>
        <v>4.5138888888888888E-2</v>
      </c>
      <c r="AV73" s="364">
        <f t="shared" si="43"/>
        <v>5.1388888888888894E-2</v>
      </c>
      <c r="AW73" s="364">
        <f t="shared" si="43"/>
        <v>4.027777777777778E-2</v>
      </c>
      <c r="AX73" s="364">
        <f t="shared" si="43"/>
        <v>4.1666666666666664E-2</v>
      </c>
      <c r="AY73" s="364">
        <f t="shared" si="43"/>
        <v>5.6944444444444443E-2</v>
      </c>
      <c r="AZ73" s="364">
        <f t="shared" si="43"/>
        <v>5.9722222222222225E-2</v>
      </c>
      <c r="BA73" s="364">
        <f t="shared" si="43"/>
        <v>5.7638888888888885E-2</v>
      </c>
      <c r="BB73" s="365" t="s">
        <v>172</v>
      </c>
      <c r="BC73" s="366" t="str">
        <f t="shared" ref="BC73:BR73" si="44">BC12</f>
        <v>≤ 24 (Horas)</v>
      </c>
      <c r="BD73" s="366">
        <f t="shared" si="44"/>
        <v>15.259319227230904</v>
      </c>
      <c r="BE73" s="366">
        <f t="shared" si="44"/>
        <v>16.44613722560625</v>
      </c>
      <c r="BF73" s="366">
        <f t="shared" si="44"/>
        <v>6.112080961416825</v>
      </c>
      <c r="BG73" s="366">
        <f t="shared" si="44"/>
        <v>5.1317081400253031</v>
      </c>
      <c r="BH73" s="366">
        <f t="shared" si="44"/>
        <v>7.2265694057069272</v>
      </c>
      <c r="BI73" s="366">
        <f t="shared" si="44"/>
        <v>5.3741305958302501</v>
      </c>
      <c r="BJ73" s="366">
        <f t="shared" si="44"/>
        <v>3.584266363354363</v>
      </c>
      <c r="BK73" s="366">
        <f t="shared" si="44"/>
        <v>2.3629826353421883</v>
      </c>
      <c r="BL73" s="366">
        <f t="shared" si="44"/>
        <v>2.4161195863622389</v>
      </c>
      <c r="BM73" s="366">
        <f t="shared" si="44"/>
        <v>2.0130612244897979</v>
      </c>
      <c r="BN73" s="366">
        <f t="shared" si="44"/>
        <v>1.308559837728196</v>
      </c>
      <c r="BO73" s="366">
        <f t="shared" si="44"/>
        <v>1.2814211755151781</v>
      </c>
      <c r="BP73" s="366">
        <f t="shared" si="44"/>
        <v>1.7477324632952689</v>
      </c>
      <c r="BQ73" s="366">
        <f t="shared" si="44"/>
        <v>0</v>
      </c>
      <c r="BR73" s="366">
        <f t="shared" si="44"/>
        <v>0</v>
      </c>
    </row>
    <row r="74" spans="1:70" s="213" customFormat="1" ht="26.25" customHeight="1" x14ac:dyDescent="0.2">
      <c r="A74" s="355" t="s">
        <v>244</v>
      </c>
      <c r="B74" s="356" t="s">
        <v>176</v>
      </c>
      <c r="C74" s="356">
        <v>0</v>
      </c>
      <c r="D74" s="356">
        <v>0</v>
      </c>
      <c r="E74" s="356">
        <v>0</v>
      </c>
      <c r="F74" s="356">
        <v>0</v>
      </c>
      <c r="G74" s="356">
        <v>0</v>
      </c>
      <c r="H74" s="356">
        <v>0</v>
      </c>
      <c r="I74" s="356">
        <v>0</v>
      </c>
      <c r="J74" s="356">
        <v>0</v>
      </c>
      <c r="K74" s="356">
        <v>0</v>
      </c>
      <c r="L74" s="356">
        <v>0</v>
      </c>
      <c r="M74" s="356">
        <v>0</v>
      </c>
      <c r="N74" s="356">
        <v>0</v>
      </c>
      <c r="O74" s="356" t="s">
        <v>176</v>
      </c>
      <c r="P74" s="356">
        <v>1.201923076923077E-2</v>
      </c>
      <c r="Q74" s="356">
        <v>1.834862385321101E-2</v>
      </c>
      <c r="R74" s="356">
        <v>4.736842105263158E-2</v>
      </c>
      <c r="S74" s="356">
        <v>0</v>
      </c>
      <c r="T74" s="356">
        <v>3.6842105263157891E-2</v>
      </c>
      <c r="U74" s="356">
        <v>1.0638297872340425E-2</v>
      </c>
      <c r="V74" s="356">
        <v>5.5555555555555558E-3</v>
      </c>
      <c r="W74" s="356">
        <v>0</v>
      </c>
      <c r="X74" s="356">
        <v>1.1450381679389313E-2</v>
      </c>
      <c r="Y74" s="356">
        <v>4.5454545454545452E-3</v>
      </c>
      <c r="Z74" s="356">
        <v>3.1746031746031744E-2</v>
      </c>
      <c r="AA74" s="356">
        <v>4.6692607003891051E-2</v>
      </c>
      <c r="AB74" s="356" t="s">
        <v>176</v>
      </c>
      <c r="AC74" s="356">
        <v>2.5423728813559324E-2</v>
      </c>
      <c r="AD74" s="356">
        <v>6.6225165562913907E-3</v>
      </c>
      <c r="AE74" s="356">
        <v>1.8867924528301886E-2</v>
      </c>
      <c r="AF74" s="356">
        <v>3.8860103626943004E-2</v>
      </c>
      <c r="AG74" s="356">
        <v>7.7306733167082295E-2</v>
      </c>
      <c r="AH74" s="356">
        <v>2.7450980392156862E-2</v>
      </c>
      <c r="AI74" s="357" t="s">
        <v>177</v>
      </c>
      <c r="AJ74" s="356">
        <v>4.142011834319527E-2</v>
      </c>
      <c r="AK74" s="356">
        <v>4.0449438202247189E-2</v>
      </c>
      <c r="AL74" s="356">
        <v>2.2727272727272728E-2</v>
      </c>
      <c r="AM74" s="356">
        <v>2.771362586605081E-2</v>
      </c>
      <c r="AN74" s="356">
        <v>3.0303030303030304E-2</v>
      </c>
      <c r="AO74" s="356">
        <v>2.1428571428571429E-2</v>
      </c>
      <c r="AP74" s="356" t="str">
        <f t="shared" ref="AP74:BA74" si="45">AP15</f>
        <v>&lt; 20%</v>
      </c>
      <c r="AQ74" s="356">
        <f t="shared" si="45"/>
        <v>4.4444444444444446E-2</v>
      </c>
      <c r="AR74" s="356">
        <f t="shared" si="45"/>
        <v>3.9900249376558602E-2</v>
      </c>
      <c r="AS74" s="356">
        <f t="shared" si="45"/>
        <v>2.9345372460496615E-2</v>
      </c>
      <c r="AT74" s="356">
        <f t="shared" si="45"/>
        <v>4.5112781954887216E-2</v>
      </c>
      <c r="AU74" s="356">
        <f t="shared" si="45"/>
        <v>2.5000000000000001E-2</v>
      </c>
      <c r="AV74" s="356">
        <f t="shared" si="45"/>
        <v>5.2631578947368418E-2</v>
      </c>
      <c r="AW74" s="356">
        <f t="shared" si="45"/>
        <v>2.4390243902439025E-2</v>
      </c>
      <c r="AX74" s="356">
        <f t="shared" si="45"/>
        <v>1.4675052410901468E-2</v>
      </c>
      <c r="AY74" s="356">
        <f t="shared" si="45"/>
        <v>1.9417475728155338E-2</v>
      </c>
      <c r="AZ74" s="356">
        <f t="shared" si="45"/>
        <v>1.015228426395939E-2</v>
      </c>
      <c r="BA74" s="356">
        <f t="shared" si="45"/>
        <v>1.6771488469601678E-2</v>
      </c>
      <c r="BB74" s="359" t="s">
        <v>178</v>
      </c>
      <c r="BC74" s="356" t="str">
        <f t="shared" ref="BC74:BR74" si="46">BC15</f>
        <v>&lt; 8%</v>
      </c>
      <c r="BD74" s="356">
        <f t="shared" si="46"/>
        <v>1.43E-2</v>
      </c>
      <c r="BE74" s="356">
        <f t="shared" si="46"/>
        <v>1.6799999999999999E-2</v>
      </c>
      <c r="BF74" s="356">
        <f t="shared" si="46"/>
        <v>4.1099999999999998E-2</v>
      </c>
      <c r="BG74" s="356">
        <f t="shared" si="46"/>
        <v>1.7399999999999999E-2</v>
      </c>
      <c r="BH74" s="356">
        <f t="shared" si="46"/>
        <v>1.54E-2</v>
      </c>
      <c r="BI74" s="356">
        <f t="shared" si="46"/>
        <v>1.67E-2</v>
      </c>
      <c r="BJ74" s="356">
        <f t="shared" si="46"/>
        <v>1.34E-2</v>
      </c>
      <c r="BK74" s="356">
        <f t="shared" si="46"/>
        <v>8.2000000000000007E-3</v>
      </c>
      <c r="BL74" s="356">
        <f t="shared" si="46"/>
        <v>1.2800000000000001E-2</v>
      </c>
      <c r="BM74" s="356">
        <f t="shared" si="46"/>
        <v>1.2999999999999999E-2</v>
      </c>
      <c r="BN74" s="356">
        <f t="shared" si="46"/>
        <v>1.2699999999999999E-2</v>
      </c>
      <c r="BO74" s="356">
        <f t="shared" si="46"/>
        <v>1.67E-2</v>
      </c>
      <c r="BP74" s="356">
        <f t="shared" si="46"/>
        <v>1.4E-2</v>
      </c>
      <c r="BQ74" s="356">
        <f t="shared" si="46"/>
        <v>0</v>
      </c>
      <c r="BR74" s="356">
        <f t="shared" si="46"/>
        <v>0</v>
      </c>
    </row>
    <row r="75" spans="1:70" s="213" customFormat="1" ht="23.25" customHeight="1" x14ac:dyDescent="0.2">
      <c r="A75" s="355" t="s">
        <v>183</v>
      </c>
      <c r="B75" s="356" t="s">
        <v>184</v>
      </c>
      <c r="C75" s="356">
        <v>0</v>
      </c>
      <c r="D75" s="356">
        <v>0</v>
      </c>
      <c r="E75" s="356">
        <v>0</v>
      </c>
      <c r="F75" s="356">
        <v>0</v>
      </c>
      <c r="G75" s="356">
        <v>0</v>
      </c>
      <c r="H75" s="356">
        <v>0</v>
      </c>
      <c r="I75" s="356">
        <v>0</v>
      </c>
      <c r="J75" s="356">
        <v>0</v>
      </c>
      <c r="K75" s="356">
        <v>0</v>
      </c>
      <c r="L75" s="356">
        <v>0</v>
      </c>
      <c r="M75" s="356">
        <v>0</v>
      </c>
      <c r="N75" s="356">
        <v>0</v>
      </c>
      <c r="O75" s="356" t="s">
        <v>184</v>
      </c>
      <c r="P75" s="356">
        <v>0</v>
      </c>
      <c r="Q75" s="356">
        <v>0</v>
      </c>
      <c r="R75" s="356">
        <v>0</v>
      </c>
      <c r="S75" s="356">
        <v>0</v>
      </c>
      <c r="T75" s="356">
        <v>0</v>
      </c>
      <c r="U75" s="356">
        <v>0</v>
      </c>
      <c r="V75" s="356">
        <v>0</v>
      </c>
      <c r="W75" s="356">
        <v>0</v>
      </c>
      <c r="X75" s="356">
        <v>0</v>
      </c>
      <c r="Y75" s="356">
        <v>0</v>
      </c>
      <c r="Z75" s="356">
        <v>0</v>
      </c>
      <c r="AA75" s="356">
        <v>1.8867924528301886E-2</v>
      </c>
      <c r="AB75" s="356" t="s">
        <v>184</v>
      </c>
      <c r="AC75" s="356">
        <v>1.9607843137254902E-2</v>
      </c>
      <c r="AD75" s="356">
        <v>2.7777777777777776E-2</v>
      </c>
      <c r="AE75" s="356">
        <v>2.5000000000000001E-2</v>
      </c>
      <c r="AF75" s="356">
        <v>0</v>
      </c>
      <c r="AG75" s="356">
        <v>2.3255813953488372E-2</v>
      </c>
      <c r="AH75" s="356">
        <v>2.2222222222222223E-2</v>
      </c>
      <c r="AI75" s="357" t="s">
        <v>185</v>
      </c>
      <c r="AJ75" s="356">
        <v>0</v>
      </c>
      <c r="AK75" s="356">
        <v>0</v>
      </c>
      <c r="AL75" s="356">
        <v>0</v>
      </c>
      <c r="AM75" s="356">
        <v>0</v>
      </c>
      <c r="AN75" s="356">
        <v>0</v>
      </c>
      <c r="AO75" s="356">
        <v>5.128205128205128E-2</v>
      </c>
      <c r="AP75" s="356" t="str">
        <f t="shared" ref="AP75:BA75" si="47">AP18</f>
        <v>&lt; 5%</v>
      </c>
      <c r="AQ75" s="356">
        <f t="shared" si="47"/>
        <v>0</v>
      </c>
      <c r="AR75" s="356">
        <f t="shared" si="47"/>
        <v>0</v>
      </c>
      <c r="AS75" s="356">
        <f t="shared" si="47"/>
        <v>0</v>
      </c>
      <c r="AT75" s="356">
        <f t="shared" si="47"/>
        <v>0</v>
      </c>
      <c r="AU75" s="356">
        <f t="shared" si="47"/>
        <v>2.3255813953488372E-2</v>
      </c>
      <c r="AV75" s="356">
        <f t="shared" si="47"/>
        <v>2.4390243902439025E-2</v>
      </c>
      <c r="AW75" s="356">
        <f t="shared" si="47"/>
        <v>2.5000000000000001E-2</v>
      </c>
      <c r="AX75" s="356">
        <f t="shared" si="47"/>
        <v>2.9411764705882353E-2</v>
      </c>
      <c r="AY75" s="356">
        <f t="shared" si="47"/>
        <v>0</v>
      </c>
      <c r="AZ75" s="356">
        <f t="shared" si="47"/>
        <v>0</v>
      </c>
      <c r="BA75" s="356">
        <f t="shared" si="47"/>
        <v>0</v>
      </c>
      <c r="BB75" s="359" t="s">
        <v>186</v>
      </c>
      <c r="BC75" s="356" t="str">
        <f t="shared" ref="BC75:BR75" si="48">BC18</f>
        <v>&lt; 5%</v>
      </c>
      <c r="BD75" s="356">
        <f t="shared" si="48"/>
        <v>0</v>
      </c>
      <c r="BE75" s="356">
        <f t="shared" si="48"/>
        <v>0</v>
      </c>
      <c r="BF75" s="356">
        <f t="shared" si="48"/>
        <v>0.02</v>
      </c>
      <c r="BG75" s="356">
        <f t="shared" si="48"/>
        <v>0</v>
      </c>
      <c r="BH75" s="356">
        <f t="shared" si="48"/>
        <v>1.89E-2</v>
      </c>
      <c r="BI75" s="356">
        <f t="shared" si="48"/>
        <v>0</v>
      </c>
      <c r="BJ75" s="356">
        <f t="shared" si="48"/>
        <v>0</v>
      </c>
      <c r="BK75" s="356">
        <f t="shared" si="48"/>
        <v>0</v>
      </c>
      <c r="BL75" s="356">
        <f t="shared" si="48"/>
        <v>4.0800000000000003E-2</v>
      </c>
      <c r="BM75" s="356">
        <f t="shared" si="48"/>
        <v>2.0799999999999999E-2</v>
      </c>
      <c r="BN75" s="356">
        <f t="shared" si="48"/>
        <v>0</v>
      </c>
      <c r="BO75" s="356">
        <f t="shared" si="48"/>
        <v>0</v>
      </c>
      <c r="BP75" s="356">
        <f t="shared" si="48"/>
        <v>2.1299999999999999E-2</v>
      </c>
      <c r="BQ75" s="356">
        <f t="shared" si="48"/>
        <v>0</v>
      </c>
      <c r="BR75" s="356">
        <f t="shared" si="48"/>
        <v>0</v>
      </c>
    </row>
    <row r="76" spans="1:70" s="213" customFormat="1" ht="21.75" customHeight="1" x14ac:dyDescent="0.2">
      <c r="A76" s="355" t="s">
        <v>189</v>
      </c>
      <c r="B76" s="356" t="s">
        <v>190</v>
      </c>
      <c r="C76" s="356">
        <v>0</v>
      </c>
      <c r="D76" s="356">
        <v>0</v>
      </c>
      <c r="E76" s="356">
        <v>0</v>
      </c>
      <c r="F76" s="356">
        <v>2.4509803921568627E-3</v>
      </c>
      <c r="G76" s="356">
        <v>0</v>
      </c>
      <c r="H76" s="356">
        <v>3.0303030303030304E-2</v>
      </c>
      <c r="I76" s="356">
        <v>0.125</v>
      </c>
      <c r="J76" s="356">
        <v>0.14122137404580154</v>
      </c>
      <c r="K76" s="356">
        <v>9.9630996309963096E-2</v>
      </c>
      <c r="L76" s="356">
        <v>0.11872146118721461</v>
      </c>
      <c r="M76" s="356">
        <v>0.33980582524271846</v>
      </c>
      <c r="N76" s="356">
        <v>0.17511520737327188</v>
      </c>
      <c r="O76" s="356" t="s">
        <v>190</v>
      </c>
      <c r="P76" s="356">
        <v>5.4166666666666669E-2</v>
      </c>
      <c r="Q76" s="356">
        <v>1.2853470437017995E-2</v>
      </c>
      <c r="R76" s="356">
        <v>1.8018018018018018E-2</v>
      </c>
      <c r="S76" s="356">
        <v>4.4776119402985072E-2</v>
      </c>
      <c r="T76" s="356">
        <v>0</v>
      </c>
      <c r="U76" s="356">
        <v>3.5353535353535352E-2</v>
      </c>
      <c r="V76" s="356">
        <v>1.0526315789473684E-2</v>
      </c>
      <c r="W76" s="356">
        <v>5.1813471502590676E-3</v>
      </c>
      <c r="X76" s="356">
        <v>0</v>
      </c>
      <c r="Y76" s="356">
        <v>1.0676156583629894E-2</v>
      </c>
      <c r="Z76" s="356">
        <v>0</v>
      </c>
      <c r="AA76" s="356">
        <v>9.8360655737704916E-2</v>
      </c>
      <c r="AB76" s="356" t="s">
        <v>190</v>
      </c>
      <c r="AC76" s="356">
        <v>0</v>
      </c>
      <c r="AD76" s="356">
        <v>0.1396508728179551</v>
      </c>
      <c r="AE76" s="356">
        <v>0.29292929292929293</v>
      </c>
      <c r="AF76" s="356">
        <v>0.11055276381909548</v>
      </c>
      <c r="AG76" s="356">
        <v>4.0100250626566414E-2</v>
      </c>
      <c r="AH76" s="356">
        <v>8.8888888888888889E-3</v>
      </c>
      <c r="AI76" s="357" t="s">
        <v>191</v>
      </c>
      <c r="AJ76" s="356">
        <v>8.9999999999999993E-3</v>
      </c>
      <c r="AK76" s="356">
        <v>8.9820359281437123E-3</v>
      </c>
      <c r="AL76" s="356">
        <v>1.1389521640091117E-2</v>
      </c>
      <c r="AM76" s="356">
        <v>2.4813895781637717E-3</v>
      </c>
      <c r="AN76" s="356">
        <v>6.9605568445475635E-3</v>
      </c>
      <c r="AO76" s="356">
        <v>0</v>
      </c>
      <c r="AP76" s="356" t="str">
        <f t="shared" ref="AP76:BA76" si="49">AP22</f>
        <v>≤ 1%</v>
      </c>
      <c r="AQ76" s="356">
        <f t="shared" si="49"/>
        <v>0</v>
      </c>
      <c r="AR76" s="356">
        <f t="shared" si="49"/>
        <v>0</v>
      </c>
      <c r="AS76" s="356">
        <f t="shared" si="49"/>
        <v>0</v>
      </c>
      <c r="AT76" s="356">
        <f t="shared" si="49"/>
        <v>0</v>
      </c>
      <c r="AU76" s="356">
        <f t="shared" si="49"/>
        <v>0</v>
      </c>
      <c r="AV76" s="356">
        <f t="shared" si="49"/>
        <v>2.2075055187637969E-3</v>
      </c>
      <c r="AW76" s="356">
        <f t="shared" si="49"/>
        <v>0</v>
      </c>
      <c r="AX76" s="356">
        <f t="shared" si="49"/>
        <v>0</v>
      </c>
      <c r="AY76" s="356">
        <f t="shared" si="49"/>
        <v>0</v>
      </c>
      <c r="AZ76" s="356">
        <f t="shared" si="49"/>
        <v>0</v>
      </c>
      <c r="BA76" s="356">
        <f t="shared" si="49"/>
        <v>0</v>
      </c>
      <c r="BB76" s="359" t="s">
        <v>192</v>
      </c>
      <c r="BC76" s="356" t="str">
        <f t="shared" ref="BC76:BR76" si="50">BC22</f>
        <v>≤ 7%</v>
      </c>
      <c r="BD76" s="356">
        <f t="shared" si="50"/>
        <v>0</v>
      </c>
      <c r="BE76" s="356">
        <f t="shared" si="50"/>
        <v>0</v>
      </c>
      <c r="BF76" s="356">
        <f t="shared" si="50"/>
        <v>0</v>
      </c>
      <c r="BG76" s="356">
        <f t="shared" si="50"/>
        <v>0</v>
      </c>
      <c r="BH76" s="356">
        <f t="shared" si="50"/>
        <v>0</v>
      </c>
      <c r="BI76" s="356">
        <f t="shared" si="50"/>
        <v>0</v>
      </c>
      <c r="BJ76" s="356">
        <f t="shared" si="50"/>
        <v>5.454545454545455E-3</v>
      </c>
      <c r="BK76" s="356">
        <f t="shared" si="50"/>
        <v>0</v>
      </c>
      <c r="BL76" s="356">
        <f t="shared" si="50"/>
        <v>0</v>
      </c>
      <c r="BM76" s="356">
        <f t="shared" si="50"/>
        <v>0</v>
      </c>
      <c r="BN76" s="356">
        <f t="shared" si="50"/>
        <v>0</v>
      </c>
      <c r="BO76" s="356">
        <f t="shared" si="50"/>
        <v>0</v>
      </c>
      <c r="BP76" s="356">
        <f t="shared" si="50"/>
        <v>0</v>
      </c>
      <c r="BQ76" s="356">
        <f t="shared" si="50"/>
        <v>0</v>
      </c>
      <c r="BR76" s="356">
        <f t="shared" si="50"/>
        <v>0</v>
      </c>
    </row>
    <row r="77" spans="1:70" s="213" customFormat="1" ht="33.75" customHeight="1" x14ac:dyDescent="0.2">
      <c r="A77" s="355" t="s">
        <v>196</v>
      </c>
      <c r="B77" s="356" t="s">
        <v>184</v>
      </c>
      <c r="C77" s="356">
        <v>2.967359050445104E-2</v>
      </c>
      <c r="D77" s="356">
        <v>2.5936599423631124E-2</v>
      </c>
      <c r="E77" s="356">
        <v>4.779411764705882E-2</v>
      </c>
      <c r="F77" s="356">
        <v>0</v>
      </c>
      <c r="G77" s="356">
        <v>0</v>
      </c>
      <c r="H77" s="356">
        <v>0</v>
      </c>
      <c r="I77" s="356">
        <v>0</v>
      </c>
      <c r="J77" s="356">
        <v>0</v>
      </c>
      <c r="K77" s="356">
        <v>0</v>
      </c>
      <c r="L77" s="356">
        <v>0</v>
      </c>
      <c r="M77" s="356">
        <v>0</v>
      </c>
      <c r="N77" s="356">
        <v>4.3478260869565216E-2</v>
      </c>
      <c r="O77" s="356" t="s">
        <v>184</v>
      </c>
      <c r="P77" s="356">
        <v>6.6147859922178989E-2</v>
      </c>
      <c r="Q77" s="356">
        <v>3.0434782608695653E-2</v>
      </c>
      <c r="R77" s="356">
        <v>2.9411764705882353E-2</v>
      </c>
      <c r="S77" s="356">
        <v>0</v>
      </c>
      <c r="T77" s="356">
        <v>0</v>
      </c>
      <c r="U77" s="356">
        <v>0</v>
      </c>
      <c r="V77" s="356">
        <v>0</v>
      </c>
      <c r="W77" s="356">
        <v>1.8691588785046728E-2</v>
      </c>
      <c r="X77" s="356">
        <v>9.5588235294117641E-2</v>
      </c>
      <c r="Y77" s="356">
        <v>4.4117647058823532E-2</v>
      </c>
      <c r="Z77" s="356">
        <v>9.8484848484848481E-2</v>
      </c>
      <c r="AA77" s="356">
        <v>3.875968992248062E-2</v>
      </c>
      <c r="AB77" s="356" t="s">
        <v>184</v>
      </c>
      <c r="AC77" s="356">
        <v>2.1052631578947368E-2</v>
      </c>
      <c r="AD77" s="356">
        <v>0</v>
      </c>
      <c r="AE77" s="356">
        <v>4.4843049327354259E-3</v>
      </c>
      <c r="AF77" s="356">
        <v>6.7375886524822695E-2</v>
      </c>
      <c r="AG77" s="356">
        <v>7.4803149606299218E-2</v>
      </c>
      <c r="AH77" s="356">
        <v>4.0816326530612242E-2</v>
      </c>
      <c r="AI77" s="357" t="s">
        <v>184</v>
      </c>
      <c r="AJ77" s="356">
        <v>1.3513513513513514E-2</v>
      </c>
      <c r="AK77" s="356">
        <v>9.0634441087613302E-3</v>
      </c>
      <c r="AL77" s="356">
        <v>5.5118110236220472E-2</v>
      </c>
      <c r="AM77" s="356">
        <v>6.7796610169491525E-2</v>
      </c>
      <c r="AN77" s="356">
        <v>5.6390977443609019E-2</v>
      </c>
      <c r="AO77" s="356">
        <v>6.4102564102564097E-2</v>
      </c>
      <c r="AP77" s="356">
        <f t="shared" ref="AP77:BA77" si="51">AP29</f>
        <v>0</v>
      </c>
      <c r="AQ77" s="356">
        <f t="shared" si="51"/>
        <v>0</v>
      </c>
      <c r="AR77" s="356">
        <f t="shared" si="51"/>
        <v>0</v>
      </c>
      <c r="AS77" s="356">
        <f t="shared" si="51"/>
        <v>0</v>
      </c>
      <c r="AT77" s="356">
        <f t="shared" si="51"/>
        <v>0</v>
      </c>
      <c r="AU77" s="356">
        <f t="shared" si="51"/>
        <v>0</v>
      </c>
      <c r="AV77" s="356">
        <f t="shared" si="51"/>
        <v>0</v>
      </c>
      <c r="AW77" s="356">
        <f t="shared" si="51"/>
        <v>0</v>
      </c>
      <c r="AX77" s="356">
        <f t="shared" si="51"/>
        <v>0</v>
      </c>
      <c r="AY77" s="356">
        <f t="shared" si="51"/>
        <v>0</v>
      </c>
      <c r="AZ77" s="356">
        <f t="shared" si="51"/>
        <v>0</v>
      </c>
      <c r="BA77" s="356">
        <f t="shared" si="51"/>
        <v>0</v>
      </c>
      <c r="BB77" s="359" t="s">
        <v>199</v>
      </c>
      <c r="BC77" s="356" t="str">
        <f>BC29</f>
        <v>≤ 5%</v>
      </c>
      <c r="BD77" s="356">
        <f>BD29</f>
        <v>0</v>
      </c>
      <c r="BE77" s="356">
        <f>BE29</f>
        <v>0</v>
      </c>
      <c r="BF77" s="356">
        <f t="shared" ref="BF77:BR77" si="52">BF29</f>
        <v>2.58E-2</v>
      </c>
      <c r="BG77" s="356">
        <f t="shared" si="52"/>
        <v>7.1999999999999998E-3</v>
      </c>
      <c r="BH77" s="356">
        <f t="shared" si="52"/>
        <v>7.1000000000000004E-3</v>
      </c>
      <c r="BI77" s="356">
        <f t="shared" si="52"/>
        <v>7.1000000000000004E-3</v>
      </c>
      <c r="BJ77" s="356">
        <f t="shared" si="52"/>
        <v>1.41E-2</v>
      </c>
      <c r="BK77" s="356">
        <f t="shared" si="52"/>
        <v>0</v>
      </c>
      <c r="BL77" s="356">
        <f t="shared" si="52"/>
        <v>1.32E-2</v>
      </c>
      <c r="BM77" s="356">
        <f t="shared" si="52"/>
        <v>0</v>
      </c>
      <c r="BN77" s="356">
        <f t="shared" si="52"/>
        <v>2.0799999999999999E-2</v>
      </c>
      <c r="BO77" s="356">
        <f t="shared" si="52"/>
        <v>1.4E-2</v>
      </c>
      <c r="BP77" s="356">
        <f t="shared" si="52"/>
        <v>0</v>
      </c>
      <c r="BQ77" s="356">
        <f t="shared" si="52"/>
        <v>0</v>
      </c>
      <c r="BR77" s="356">
        <f t="shared" si="52"/>
        <v>0</v>
      </c>
    </row>
    <row r="78" spans="1:70" s="213" customFormat="1" ht="24.75" customHeight="1" x14ac:dyDescent="0.2">
      <c r="A78" s="355" t="s">
        <v>209</v>
      </c>
      <c r="B78" s="356" t="s">
        <v>184</v>
      </c>
      <c r="C78" s="356">
        <v>0</v>
      </c>
      <c r="D78" s="356">
        <v>8.6455331412103754E-3</v>
      </c>
      <c r="E78" s="356">
        <v>7.3529411764705881E-3</v>
      </c>
      <c r="F78" s="356">
        <v>0</v>
      </c>
      <c r="G78" s="356">
        <v>0</v>
      </c>
      <c r="H78" s="356">
        <v>0</v>
      </c>
      <c r="I78" s="356">
        <v>0</v>
      </c>
      <c r="J78" s="356">
        <v>0</v>
      </c>
      <c r="K78" s="356">
        <v>0</v>
      </c>
      <c r="L78" s="356">
        <v>0</v>
      </c>
      <c r="M78" s="356">
        <v>0</v>
      </c>
      <c r="N78" s="356">
        <v>6.2111801242236021E-3</v>
      </c>
      <c r="O78" s="356" t="s">
        <v>184</v>
      </c>
      <c r="P78" s="356">
        <v>1.1673151750972763E-2</v>
      </c>
      <c r="Q78" s="356">
        <v>3.0434782608695653E-2</v>
      </c>
      <c r="R78" s="356">
        <v>0</v>
      </c>
      <c r="S78" s="356">
        <v>0</v>
      </c>
      <c r="T78" s="356">
        <v>0</v>
      </c>
      <c r="U78" s="356">
        <v>0</v>
      </c>
      <c r="V78" s="356">
        <v>0</v>
      </c>
      <c r="W78" s="356">
        <v>0</v>
      </c>
      <c r="X78" s="356">
        <v>7.3529411764705881E-3</v>
      </c>
      <c r="Y78" s="356">
        <v>7.3529411764705881E-3</v>
      </c>
      <c r="Z78" s="356">
        <v>1.5151515151515152E-2</v>
      </c>
      <c r="AA78" s="356">
        <v>7.7519379844961239E-3</v>
      </c>
      <c r="AB78" s="356" t="s">
        <v>184</v>
      </c>
      <c r="AC78" s="356">
        <v>0</v>
      </c>
      <c r="AD78" s="356">
        <v>0</v>
      </c>
      <c r="AE78" s="356">
        <v>0</v>
      </c>
      <c r="AF78" s="356">
        <v>0</v>
      </c>
      <c r="AG78" s="356">
        <v>0</v>
      </c>
      <c r="AH78" s="356">
        <v>4.0816326530612242E-2</v>
      </c>
      <c r="AI78" s="357" t="s">
        <v>191</v>
      </c>
      <c r="AJ78" s="356">
        <v>0</v>
      </c>
      <c r="AK78" s="356">
        <v>0</v>
      </c>
      <c r="AL78" s="356">
        <v>0</v>
      </c>
      <c r="AM78" s="356">
        <v>6.1016949152542375E-2</v>
      </c>
      <c r="AN78" s="356">
        <v>1.5037593984962405E-2</v>
      </c>
      <c r="AO78" s="356">
        <v>0</v>
      </c>
      <c r="AP78" s="356" t="str">
        <f t="shared" ref="AP78:BA78" si="53">AP38</f>
        <v>≤ 1%</v>
      </c>
      <c r="AQ78" s="356">
        <f t="shared" si="53"/>
        <v>0</v>
      </c>
      <c r="AR78" s="356">
        <f t="shared" si="53"/>
        <v>0</v>
      </c>
      <c r="AS78" s="356">
        <f t="shared" si="53"/>
        <v>0</v>
      </c>
      <c r="AT78" s="356">
        <f t="shared" si="53"/>
        <v>0</v>
      </c>
      <c r="AU78" s="356">
        <f t="shared" si="53"/>
        <v>0</v>
      </c>
      <c r="AV78" s="356">
        <f t="shared" si="53"/>
        <v>0</v>
      </c>
      <c r="AW78" s="356">
        <f t="shared" si="53"/>
        <v>0</v>
      </c>
      <c r="AX78" s="356">
        <f t="shared" si="53"/>
        <v>0</v>
      </c>
      <c r="AY78" s="356">
        <f t="shared" si="53"/>
        <v>0</v>
      </c>
      <c r="AZ78" s="356">
        <f t="shared" si="53"/>
        <v>9.3457943925233638E-3</v>
      </c>
      <c r="BA78" s="356">
        <f t="shared" si="53"/>
        <v>4.2918454935622317E-3</v>
      </c>
      <c r="BB78" s="359" t="s">
        <v>202</v>
      </c>
      <c r="BC78" s="356" t="str">
        <f>BC32</f>
        <v>&lt; 50%</v>
      </c>
      <c r="BD78" s="356">
        <f>BD32</f>
        <v>0</v>
      </c>
      <c r="BE78" s="356">
        <f>BE32</f>
        <v>1.49E-2</v>
      </c>
      <c r="BF78" s="356">
        <f t="shared" ref="BF78:BR78" si="54">BF32</f>
        <v>0</v>
      </c>
      <c r="BG78" s="356">
        <f t="shared" si="54"/>
        <v>0</v>
      </c>
      <c r="BH78" s="356">
        <f t="shared" si="54"/>
        <v>3.5000000000000003E-2</v>
      </c>
      <c r="BI78" s="356">
        <f t="shared" si="54"/>
        <v>1.72E-2</v>
      </c>
      <c r="BJ78" s="356">
        <f t="shared" si="54"/>
        <v>2.9100000000000001E-2</v>
      </c>
      <c r="BK78" s="356">
        <v>0</v>
      </c>
      <c r="BL78" s="356">
        <f t="shared" si="54"/>
        <v>1.4200000000000001E-2</v>
      </c>
      <c r="BM78" s="356">
        <f t="shared" si="54"/>
        <v>3.2000000000000002E-3</v>
      </c>
      <c r="BN78" s="356">
        <f t="shared" si="54"/>
        <v>3.0499999999999999E-2</v>
      </c>
      <c r="BO78" s="356">
        <f t="shared" si="54"/>
        <v>0</v>
      </c>
      <c r="BP78" s="356">
        <f t="shared" si="54"/>
        <v>0</v>
      </c>
      <c r="BQ78" s="356">
        <f t="shared" si="54"/>
        <v>0</v>
      </c>
      <c r="BR78" s="356">
        <f t="shared" si="54"/>
        <v>0</v>
      </c>
    </row>
    <row r="79" spans="1:70" s="213" customFormat="1" ht="29.25" customHeight="1" x14ac:dyDescent="0.2">
      <c r="A79" s="355" t="s">
        <v>211</v>
      </c>
      <c r="B79" s="356" t="s">
        <v>184</v>
      </c>
      <c r="C79" s="356">
        <v>0</v>
      </c>
      <c r="D79" s="356">
        <v>0</v>
      </c>
      <c r="E79" s="356">
        <v>0</v>
      </c>
      <c r="F79" s="356">
        <v>0</v>
      </c>
      <c r="G79" s="356">
        <v>0</v>
      </c>
      <c r="H79" s="356">
        <v>0</v>
      </c>
      <c r="I79" s="356">
        <v>0</v>
      </c>
      <c r="J79" s="356">
        <v>0</v>
      </c>
      <c r="K79" s="356">
        <v>0</v>
      </c>
      <c r="L79" s="356">
        <v>0</v>
      </c>
      <c r="M79" s="356">
        <v>0</v>
      </c>
      <c r="N79" s="356">
        <v>0</v>
      </c>
      <c r="O79" s="356" t="s">
        <v>184</v>
      </c>
      <c r="P79" s="356">
        <v>0</v>
      </c>
      <c r="Q79" s="356">
        <v>0</v>
      </c>
      <c r="R79" s="356">
        <v>0</v>
      </c>
      <c r="S79" s="356">
        <v>0</v>
      </c>
      <c r="T79" s="356">
        <v>0</v>
      </c>
      <c r="U79" s="356">
        <v>0</v>
      </c>
      <c r="V79" s="356">
        <v>0</v>
      </c>
      <c r="W79" s="356">
        <v>0</v>
      </c>
      <c r="X79" s="356">
        <v>0</v>
      </c>
      <c r="Y79" s="356">
        <v>0</v>
      </c>
      <c r="Z79" s="356">
        <v>0</v>
      </c>
      <c r="AA79" s="356">
        <v>0</v>
      </c>
      <c r="AB79" s="356" t="s">
        <v>184</v>
      </c>
      <c r="AC79" s="356">
        <v>0</v>
      </c>
      <c r="AD79" s="356">
        <v>0</v>
      </c>
      <c r="AE79" s="356">
        <v>0</v>
      </c>
      <c r="AF79" s="356">
        <v>0</v>
      </c>
      <c r="AG79" s="356">
        <v>0</v>
      </c>
      <c r="AH79" s="356">
        <v>1</v>
      </c>
      <c r="AI79" s="357" t="s">
        <v>212</v>
      </c>
      <c r="AJ79" s="356">
        <v>1</v>
      </c>
      <c r="AK79" s="356">
        <v>0</v>
      </c>
      <c r="AL79" s="356">
        <v>0</v>
      </c>
      <c r="AM79" s="356">
        <v>1</v>
      </c>
      <c r="AN79" s="356">
        <v>1</v>
      </c>
      <c r="AO79" s="356" t="s">
        <v>56</v>
      </c>
      <c r="AP79" s="356" t="str">
        <f t="shared" ref="AP79:BA79" si="55">AP41</f>
        <v>≥ 95%</v>
      </c>
      <c r="AQ79" s="356">
        <f t="shared" si="55"/>
        <v>1</v>
      </c>
      <c r="AR79" s="356" t="str">
        <f t="shared" si="55"/>
        <v>N/A</v>
      </c>
      <c r="AS79" s="356">
        <f t="shared" si="55"/>
        <v>1</v>
      </c>
      <c r="AT79" s="356">
        <f t="shared" si="55"/>
        <v>1</v>
      </c>
      <c r="AU79" s="356">
        <f t="shared" si="55"/>
        <v>0</v>
      </c>
      <c r="AV79" s="356">
        <f t="shared" si="55"/>
        <v>0</v>
      </c>
      <c r="AW79" s="356">
        <f t="shared" si="55"/>
        <v>1</v>
      </c>
      <c r="AX79" s="356">
        <f t="shared" si="55"/>
        <v>1</v>
      </c>
      <c r="AY79" s="356">
        <f t="shared" si="55"/>
        <v>1</v>
      </c>
      <c r="AZ79" s="356" t="str">
        <f t="shared" si="55"/>
        <v>N/A</v>
      </c>
      <c r="BA79" s="356" t="str">
        <f t="shared" si="55"/>
        <v>N/A</v>
      </c>
      <c r="BB79" s="359" t="s">
        <v>206</v>
      </c>
      <c r="BC79" s="356" t="str">
        <f>BC35</f>
        <v>&lt; 25%</v>
      </c>
      <c r="BD79" s="356">
        <f>BD35</f>
        <v>0</v>
      </c>
      <c r="BE79" s="356">
        <f>BE35</f>
        <v>0</v>
      </c>
      <c r="BF79" s="356">
        <f t="shared" ref="BF79:BR79" si="56">BF35</f>
        <v>0</v>
      </c>
      <c r="BG79" s="356">
        <f t="shared" si="56"/>
        <v>0</v>
      </c>
      <c r="BH79" s="356">
        <f t="shared" si="56"/>
        <v>0</v>
      </c>
      <c r="BI79" s="356">
        <f t="shared" si="56"/>
        <v>0</v>
      </c>
      <c r="BJ79" s="356">
        <f t="shared" si="56"/>
        <v>0</v>
      </c>
      <c r="BK79" s="356">
        <f t="shared" si="56"/>
        <v>0</v>
      </c>
      <c r="BL79" s="356">
        <f t="shared" si="56"/>
        <v>0</v>
      </c>
      <c r="BM79" s="356">
        <f t="shared" si="56"/>
        <v>0</v>
      </c>
      <c r="BN79" s="356">
        <f t="shared" si="56"/>
        <v>0</v>
      </c>
      <c r="BO79" s="356">
        <f t="shared" si="56"/>
        <v>5.4999999999999997E-3</v>
      </c>
      <c r="BP79" s="356">
        <f t="shared" si="56"/>
        <v>0</v>
      </c>
      <c r="BQ79" s="356">
        <f t="shared" si="56"/>
        <v>0</v>
      </c>
      <c r="BR79" s="356">
        <f t="shared" si="56"/>
        <v>0</v>
      </c>
    </row>
    <row r="80" spans="1:70" s="221" customFormat="1" ht="21.75" customHeight="1" x14ac:dyDescent="0.2">
      <c r="A80" s="360" t="s">
        <v>215</v>
      </c>
      <c r="B80" s="361" t="s">
        <v>184</v>
      </c>
      <c r="C80" s="361">
        <v>0</v>
      </c>
      <c r="D80" s="361">
        <v>0</v>
      </c>
      <c r="E80" s="361">
        <v>0</v>
      </c>
      <c r="F80" s="361">
        <v>0</v>
      </c>
      <c r="G80" s="361">
        <v>0</v>
      </c>
      <c r="H80" s="361">
        <v>0</v>
      </c>
      <c r="I80" s="361">
        <v>0</v>
      </c>
      <c r="J80" s="361">
        <v>0</v>
      </c>
      <c r="K80" s="361">
        <v>0</v>
      </c>
      <c r="L80" s="361">
        <v>0</v>
      </c>
      <c r="M80" s="361">
        <v>0</v>
      </c>
      <c r="N80" s="361">
        <v>0</v>
      </c>
      <c r="O80" s="361" t="s">
        <v>184</v>
      </c>
      <c r="P80" s="361">
        <v>0</v>
      </c>
      <c r="Q80" s="361">
        <v>0</v>
      </c>
      <c r="R80" s="361">
        <v>0</v>
      </c>
      <c r="S80" s="361">
        <v>0</v>
      </c>
      <c r="T80" s="361">
        <v>0</v>
      </c>
      <c r="U80" s="361">
        <v>0</v>
      </c>
      <c r="V80" s="361">
        <v>0</v>
      </c>
      <c r="W80" s="361">
        <v>0</v>
      </c>
      <c r="X80" s="361">
        <v>0</v>
      </c>
      <c r="Y80" s="361">
        <v>0</v>
      </c>
      <c r="Z80" s="361">
        <v>0</v>
      </c>
      <c r="AA80" s="361">
        <v>0</v>
      </c>
      <c r="AB80" s="361" t="s">
        <v>184</v>
      </c>
      <c r="AC80" s="361">
        <v>0</v>
      </c>
      <c r="AD80" s="361">
        <v>0</v>
      </c>
      <c r="AE80" s="361">
        <v>0</v>
      </c>
      <c r="AF80" s="361">
        <v>0</v>
      </c>
      <c r="AG80" s="361">
        <v>0</v>
      </c>
      <c r="AH80" s="361">
        <v>1.0416666666666667</v>
      </c>
      <c r="AI80" s="362">
        <v>1</v>
      </c>
      <c r="AJ80" s="361">
        <v>1.55</v>
      </c>
      <c r="AK80" s="361">
        <v>1.875</v>
      </c>
      <c r="AL80" s="361">
        <v>1.4824999999999999</v>
      </c>
      <c r="AM80" s="361">
        <v>1.4</v>
      </c>
      <c r="AN80" s="361">
        <v>1.53</v>
      </c>
      <c r="AO80" s="361">
        <v>1.77</v>
      </c>
      <c r="AP80" s="361">
        <f t="shared" ref="AP80:BA80" si="57">AP44</f>
        <v>1</v>
      </c>
      <c r="AQ80" s="361">
        <f t="shared" si="57"/>
        <v>1.58</v>
      </c>
      <c r="AR80" s="361">
        <f t="shared" si="57"/>
        <v>1.51</v>
      </c>
      <c r="AS80" s="361">
        <f t="shared" si="57"/>
        <v>1.75</v>
      </c>
      <c r="AT80" s="361">
        <f t="shared" si="57"/>
        <v>1.8</v>
      </c>
      <c r="AU80" s="361">
        <f t="shared" si="57"/>
        <v>1.6</v>
      </c>
      <c r="AV80" s="361">
        <f t="shared" si="57"/>
        <v>1.2945</v>
      </c>
      <c r="AW80" s="361">
        <f t="shared" si="57"/>
        <v>1.59</v>
      </c>
      <c r="AX80" s="361">
        <f t="shared" si="57"/>
        <v>1.5</v>
      </c>
      <c r="AY80" s="361">
        <f t="shared" si="57"/>
        <v>1.55</v>
      </c>
      <c r="AZ80" s="361">
        <f t="shared" si="57"/>
        <v>1.3080895008605853</v>
      </c>
      <c r="BA80" s="361">
        <f t="shared" si="57"/>
        <v>1.1833333333333333</v>
      </c>
      <c r="BB80" s="363" t="s">
        <v>215</v>
      </c>
      <c r="BC80" s="56">
        <f>BC44</f>
        <v>1</v>
      </c>
      <c r="BD80" s="56">
        <f>BD44</f>
        <v>1.0662358642972536</v>
      </c>
      <c r="BE80" s="56">
        <f>BE44</f>
        <v>1.1833333333333333</v>
      </c>
      <c r="BF80" s="56">
        <f t="shared" ref="BF80:BR80" si="58">BF44</f>
        <v>1.1727272727272726</v>
      </c>
      <c r="BG80" s="56">
        <f t="shared" si="58"/>
        <v>1.2654545454545454</v>
      </c>
      <c r="BH80" s="56">
        <f t="shared" si="58"/>
        <v>1.26</v>
      </c>
      <c r="BI80" s="56">
        <f t="shared" si="58"/>
        <v>1.4830000000000001</v>
      </c>
      <c r="BJ80" s="56">
        <f t="shared" si="58"/>
        <v>1.48</v>
      </c>
      <c r="BK80" s="56">
        <f t="shared" si="58"/>
        <v>1.6</v>
      </c>
      <c r="BL80" s="56">
        <f t="shared" si="58"/>
        <v>1.7294736842105263</v>
      </c>
      <c r="BM80" s="56">
        <f t="shared" si="58"/>
        <v>1.7294736842105263</v>
      </c>
      <c r="BN80" s="56">
        <f t="shared" si="58"/>
        <v>1</v>
      </c>
      <c r="BO80" s="56">
        <f t="shared" si="58"/>
        <v>1.3863157894736842</v>
      </c>
      <c r="BP80" s="56">
        <f t="shared" si="58"/>
        <v>1.5105263157894737</v>
      </c>
      <c r="BQ80" s="56">
        <f t="shared" si="58"/>
        <v>0</v>
      </c>
      <c r="BR80" s="56">
        <f t="shared" si="58"/>
        <v>0</v>
      </c>
    </row>
    <row r="81" spans="1:70" s="213" customFormat="1" ht="30" customHeight="1" x14ac:dyDescent="0.2">
      <c r="A81" s="355" t="s">
        <v>218</v>
      </c>
      <c r="B81" s="356" t="s">
        <v>184</v>
      </c>
      <c r="C81" s="356">
        <v>0</v>
      </c>
      <c r="D81" s="356">
        <v>0</v>
      </c>
      <c r="E81" s="356">
        <v>0</v>
      </c>
      <c r="F81" s="356">
        <v>0</v>
      </c>
      <c r="G81" s="356">
        <v>0</v>
      </c>
      <c r="H81" s="356">
        <v>0</v>
      </c>
      <c r="I81" s="356">
        <v>0</v>
      </c>
      <c r="J81" s="356">
        <v>0</v>
      </c>
      <c r="K81" s="356">
        <v>0</v>
      </c>
      <c r="L81" s="356">
        <v>0</v>
      </c>
      <c r="M81" s="356">
        <v>0</v>
      </c>
      <c r="N81" s="356">
        <v>0</v>
      </c>
      <c r="O81" s="356" t="s">
        <v>184</v>
      </c>
      <c r="P81" s="356">
        <v>0</v>
      </c>
      <c r="Q81" s="356">
        <v>0</v>
      </c>
      <c r="R81" s="356">
        <v>0</v>
      </c>
      <c r="S81" s="356">
        <v>0</v>
      </c>
      <c r="T81" s="356">
        <v>0</v>
      </c>
      <c r="U81" s="356">
        <v>0</v>
      </c>
      <c r="V81" s="356">
        <v>0</v>
      </c>
      <c r="W81" s="356">
        <v>0</v>
      </c>
      <c r="X81" s="356">
        <v>0</v>
      </c>
      <c r="Y81" s="356">
        <v>0</v>
      </c>
      <c r="Z81" s="356">
        <v>0</v>
      </c>
      <c r="AA81" s="356">
        <v>0</v>
      </c>
      <c r="AB81" s="356" t="s">
        <v>184</v>
      </c>
      <c r="AC81" s="356">
        <v>0</v>
      </c>
      <c r="AD81" s="356">
        <v>0</v>
      </c>
      <c r="AE81" s="356">
        <v>0</v>
      </c>
      <c r="AF81" s="356">
        <v>0</v>
      </c>
      <c r="AG81" s="356">
        <v>0</v>
      </c>
      <c r="AH81" s="356">
        <v>0.99119127516778527</v>
      </c>
      <c r="AI81" s="357" t="s">
        <v>219</v>
      </c>
      <c r="AJ81" s="356">
        <v>1</v>
      </c>
      <c r="AK81" s="356">
        <v>1</v>
      </c>
      <c r="AL81" s="356">
        <v>1</v>
      </c>
      <c r="AM81" s="356">
        <v>1</v>
      </c>
      <c r="AN81" s="356">
        <v>1</v>
      </c>
      <c r="AO81" s="356">
        <v>1</v>
      </c>
      <c r="AP81" s="356" t="str">
        <f t="shared" ref="AP81:BA81" si="59">AP47</f>
        <v>≥ 70%</v>
      </c>
      <c r="AQ81" s="356">
        <f t="shared" si="59"/>
        <v>1</v>
      </c>
      <c r="AR81" s="356">
        <f t="shared" si="59"/>
        <v>1</v>
      </c>
      <c r="AS81" s="356">
        <f t="shared" si="59"/>
        <v>1</v>
      </c>
      <c r="AT81" s="356">
        <f t="shared" si="59"/>
        <v>1</v>
      </c>
      <c r="AU81" s="356">
        <f t="shared" si="59"/>
        <v>1</v>
      </c>
      <c r="AV81" s="356">
        <f t="shared" si="59"/>
        <v>1</v>
      </c>
      <c r="AW81" s="356">
        <f t="shared" si="59"/>
        <v>1</v>
      </c>
      <c r="AX81" s="356">
        <f t="shared" si="59"/>
        <v>1</v>
      </c>
      <c r="AY81" s="356">
        <f t="shared" si="59"/>
        <v>1</v>
      </c>
      <c r="AZ81" s="356">
        <f t="shared" si="59"/>
        <v>1</v>
      </c>
      <c r="BA81" s="356">
        <f t="shared" si="59"/>
        <v>1</v>
      </c>
      <c r="BB81" s="359" t="s">
        <v>218</v>
      </c>
      <c r="BC81" s="356" t="str">
        <f>BC47</f>
        <v>≥ 70%</v>
      </c>
      <c r="BD81" s="356">
        <f>BD47</f>
        <v>1</v>
      </c>
      <c r="BE81" s="356">
        <f>BE47</f>
        <v>1</v>
      </c>
      <c r="BF81" s="356">
        <f t="shared" ref="BF81:BR81" si="60">BF47</f>
        <v>1</v>
      </c>
      <c r="BG81" s="356">
        <f t="shared" si="60"/>
        <v>1</v>
      </c>
      <c r="BH81" s="356">
        <f t="shared" si="60"/>
        <v>1</v>
      </c>
      <c r="BI81" s="356">
        <f t="shared" si="60"/>
        <v>1</v>
      </c>
      <c r="BJ81" s="356">
        <f t="shared" si="60"/>
        <v>1</v>
      </c>
      <c r="BK81" s="356">
        <f t="shared" si="60"/>
        <v>1</v>
      </c>
      <c r="BL81" s="356">
        <f t="shared" si="60"/>
        <v>1</v>
      </c>
      <c r="BM81" s="356">
        <f t="shared" si="60"/>
        <v>1</v>
      </c>
      <c r="BN81" s="356">
        <f t="shared" si="60"/>
        <v>1</v>
      </c>
      <c r="BO81" s="356">
        <f t="shared" si="60"/>
        <v>1</v>
      </c>
      <c r="BP81" s="356">
        <f t="shared" si="60"/>
        <v>1</v>
      </c>
      <c r="BQ81" s="356">
        <f t="shared" si="60"/>
        <v>0</v>
      </c>
      <c r="BR81" s="356">
        <f t="shared" si="60"/>
        <v>0</v>
      </c>
    </row>
    <row r="82" spans="1:70" s="213" customFormat="1" ht="42.75" customHeight="1" x14ac:dyDescent="0.2">
      <c r="A82" s="355" t="s">
        <v>232</v>
      </c>
      <c r="B82" s="356" t="s">
        <v>184</v>
      </c>
      <c r="C82" s="356">
        <v>0</v>
      </c>
      <c r="D82" s="356">
        <v>0</v>
      </c>
      <c r="E82" s="356">
        <v>0</v>
      </c>
      <c r="F82" s="356">
        <v>0</v>
      </c>
      <c r="G82" s="356">
        <v>0</v>
      </c>
      <c r="H82" s="356">
        <v>0</v>
      </c>
      <c r="I82" s="356">
        <v>0</v>
      </c>
      <c r="J82" s="356">
        <v>0</v>
      </c>
      <c r="K82" s="356">
        <v>0</v>
      </c>
      <c r="L82" s="356">
        <v>0</v>
      </c>
      <c r="M82" s="356">
        <v>0</v>
      </c>
      <c r="N82" s="356">
        <v>0</v>
      </c>
      <c r="O82" s="356" t="s">
        <v>184</v>
      </c>
      <c r="P82" s="356">
        <v>0</v>
      </c>
      <c r="Q82" s="356">
        <v>0</v>
      </c>
      <c r="R82" s="356">
        <v>0</v>
      </c>
      <c r="S82" s="356">
        <v>0</v>
      </c>
      <c r="T82" s="356">
        <v>0</v>
      </c>
      <c r="U82" s="356">
        <v>0</v>
      </c>
      <c r="V82" s="356">
        <v>0</v>
      </c>
      <c r="W82" s="356">
        <v>0</v>
      </c>
      <c r="X82" s="356">
        <v>0</v>
      </c>
      <c r="Y82" s="356">
        <v>0</v>
      </c>
      <c r="Z82" s="356">
        <v>0</v>
      </c>
      <c r="AA82" s="356">
        <v>0</v>
      </c>
      <c r="AB82" s="356" t="s">
        <v>184</v>
      </c>
      <c r="AC82" s="356">
        <v>0</v>
      </c>
      <c r="AD82" s="356">
        <v>0</v>
      </c>
      <c r="AE82" s="356">
        <v>0</v>
      </c>
      <c r="AF82" s="356">
        <v>0</v>
      </c>
      <c r="AG82" s="356">
        <v>0</v>
      </c>
      <c r="AH82" s="356">
        <v>8.5579803166452718E-4</v>
      </c>
      <c r="AI82" s="357" t="s">
        <v>185</v>
      </c>
      <c r="AJ82" s="356">
        <v>1.5463120457708365E-3</v>
      </c>
      <c r="AK82" s="356">
        <v>1.3034033309196234E-3</v>
      </c>
      <c r="AL82" s="356">
        <v>9.4073377234242712E-4</v>
      </c>
      <c r="AM82" s="356">
        <v>7.8165711307972901E-4</v>
      </c>
      <c r="AN82" s="356">
        <v>1.0180707559175363E-3</v>
      </c>
      <c r="AO82" s="356">
        <v>3.6381275770070337E-4</v>
      </c>
      <c r="AP82" s="356" t="str">
        <f t="shared" ref="AP82:BA82" si="61">AP59</f>
        <v>&lt; 5%</v>
      </c>
      <c r="AQ82" s="356">
        <f t="shared" si="61"/>
        <v>6.4123116383456237E-4</v>
      </c>
      <c r="AR82" s="356">
        <f t="shared" si="61"/>
        <v>1.5809443507588533E-3</v>
      </c>
      <c r="AS82" s="356">
        <f t="shared" si="61"/>
        <v>1.4687163419171644E-3</v>
      </c>
      <c r="AT82" s="356">
        <f t="shared" si="61"/>
        <v>1.1695906432748538E-3</v>
      </c>
      <c r="AU82" s="356">
        <f t="shared" si="61"/>
        <v>1.4124293785310734E-3</v>
      </c>
      <c r="AV82" s="356">
        <f t="shared" si="61"/>
        <v>0</v>
      </c>
      <c r="AW82" s="356">
        <f t="shared" si="61"/>
        <v>3.6886757654002215E-4</v>
      </c>
      <c r="AX82" s="356">
        <f t="shared" si="61"/>
        <v>1.3429373702844585E-3</v>
      </c>
      <c r="AY82" s="356">
        <f t="shared" si="61"/>
        <v>6.9654051543998144E-4</v>
      </c>
      <c r="AZ82" s="367">
        <f t="shared" si="61"/>
        <v>0</v>
      </c>
      <c r="BA82" s="367">
        <f t="shared" si="61"/>
        <v>0</v>
      </c>
      <c r="BB82" s="359" t="s">
        <v>245</v>
      </c>
      <c r="BC82" s="356" t="str">
        <f>BC50</f>
        <v>≥ 80%</v>
      </c>
      <c r="BD82" s="356">
        <f>BD50</f>
        <v>1</v>
      </c>
      <c r="BE82" s="356">
        <f>BE50</f>
        <v>1</v>
      </c>
      <c r="BF82" s="356">
        <f t="shared" ref="BF82:BR82" si="62">BF50</f>
        <v>1</v>
      </c>
      <c r="BG82" s="356">
        <f t="shared" si="62"/>
        <v>1</v>
      </c>
      <c r="BH82" s="356">
        <f t="shared" si="62"/>
        <v>1</v>
      </c>
      <c r="BI82" s="356">
        <f t="shared" si="62"/>
        <v>1</v>
      </c>
      <c r="BJ82" s="356">
        <f t="shared" si="62"/>
        <v>1</v>
      </c>
      <c r="BK82" s="356">
        <f t="shared" si="62"/>
        <v>1</v>
      </c>
      <c r="BL82" s="356">
        <f t="shared" si="62"/>
        <v>1</v>
      </c>
      <c r="BM82" s="356">
        <f t="shared" si="62"/>
        <v>1</v>
      </c>
      <c r="BN82" s="356">
        <f t="shared" si="62"/>
        <v>1</v>
      </c>
      <c r="BO82" s="356">
        <f t="shared" si="62"/>
        <v>1</v>
      </c>
      <c r="BP82" s="356">
        <f t="shared" si="62"/>
        <v>1</v>
      </c>
      <c r="BQ82" s="356">
        <f t="shared" si="62"/>
        <v>0</v>
      </c>
      <c r="BR82" s="356">
        <f t="shared" si="62"/>
        <v>0</v>
      </c>
    </row>
    <row r="83" spans="1:70" ht="39.75" customHeight="1" x14ac:dyDescent="0.25">
      <c r="BB83" s="368" t="s">
        <v>226</v>
      </c>
      <c r="BC83" s="369" t="str">
        <f>BC53</f>
        <v>≥ 80%</v>
      </c>
      <c r="BD83" s="369">
        <f>BD53</f>
        <v>1</v>
      </c>
      <c r="BE83" s="369">
        <f>BE53</f>
        <v>1</v>
      </c>
      <c r="BF83" s="369">
        <f t="shared" ref="BF83:BR83" si="63">BF53</f>
        <v>1</v>
      </c>
      <c r="BG83" s="369">
        <f t="shared" si="63"/>
        <v>1</v>
      </c>
      <c r="BH83" s="369">
        <f t="shared" si="63"/>
        <v>1</v>
      </c>
      <c r="BI83" s="369">
        <f t="shared" si="63"/>
        <v>1</v>
      </c>
      <c r="BJ83" s="369">
        <f t="shared" si="63"/>
        <v>1</v>
      </c>
      <c r="BK83" s="369">
        <f t="shared" si="63"/>
        <v>1</v>
      </c>
      <c r="BL83" s="369">
        <f t="shared" si="63"/>
        <v>1</v>
      </c>
      <c r="BM83" s="369">
        <f t="shared" si="63"/>
        <v>1</v>
      </c>
      <c r="BN83" s="369">
        <f t="shared" si="63"/>
        <v>1</v>
      </c>
      <c r="BO83" s="369">
        <f t="shared" si="63"/>
        <v>1</v>
      </c>
      <c r="BP83" s="369">
        <f t="shared" si="63"/>
        <v>1</v>
      </c>
      <c r="BQ83" s="369">
        <f t="shared" si="63"/>
        <v>0</v>
      </c>
      <c r="BR83" s="369">
        <f t="shared" si="63"/>
        <v>0</v>
      </c>
    </row>
    <row r="84" spans="1:70" ht="19.5" customHeight="1" x14ac:dyDescent="0.25">
      <c r="BB84" s="370" t="s">
        <v>228</v>
      </c>
      <c r="BC84" s="369" t="str">
        <f>BC56</f>
        <v>≤ 2%</v>
      </c>
      <c r="BD84" s="369">
        <f>BD56</f>
        <v>0</v>
      </c>
      <c r="BE84" s="369">
        <f>BE56</f>
        <v>8.3000000000000001E-3</v>
      </c>
      <c r="BF84" s="369">
        <f t="shared" ref="BF84:BR84" si="64">BF56</f>
        <v>8.9999999999999998E-4</v>
      </c>
      <c r="BG84" s="369">
        <f t="shared" si="64"/>
        <v>5.0000000000000001E-4</v>
      </c>
      <c r="BH84" s="369">
        <f t="shared" si="64"/>
        <v>1.15E-2</v>
      </c>
      <c r="BI84" s="369">
        <f t="shared" si="64"/>
        <v>2.2700000000000001E-2</v>
      </c>
      <c r="BJ84" s="369">
        <f t="shared" si="64"/>
        <v>2.3999999999999998E-3</v>
      </c>
      <c r="BK84" s="369">
        <f t="shared" si="64"/>
        <v>5.7000000000000002E-3</v>
      </c>
      <c r="BL84" s="369">
        <f t="shared" si="64"/>
        <v>5.0000000000000001E-4</v>
      </c>
      <c r="BM84" s="369">
        <f t="shared" si="64"/>
        <v>7.1000000000000004E-3</v>
      </c>
      <c r="BN84" s="369">
        <f t="shared" si="64"/>
        <v>8.9999999999999998E-4</v>
      </c>
      <c r="BO84" s="369">
        <f t="shared" si="64"/>
        <v>6.1000000000000004E-3</v>
      </c>
      <c r="BP84" s="369">
        <f t="shared" si="64"/>
        <v>8.0000000000000002E-3</v>
      </c>
      <c r="BQ84" s="369">
        <f t="shared" si="64"/>
        <v>0</v>
      </c>
      <c r="BR84" s="369">
        <f t="shared" si="64"/>
        <v>0</v>
      </c>
    </row>
  </sheetData>
  <mergeCells count="6">
    <mergeCell ref="BB68:BC68"/>
    <mergeCell ref="A1:AO1"/>
    <mergeCell ref="A2:BR2"/>
    <mergeCell ref="BC3:BR3"/>
    <mergeCell ref="BB66:BC66"/>
    <mergeCell ref="BB67:BC67"/>
  </mergeCells>
  <printOptions horizontalCentered="1"/>
  <pageMargins left="0" right="0" top="0.39370078740157483" bottom="0.19685039370078741" header="0" footer="0"/>
  <pageSetup paperSize="9" firstPageNumber="0" fitToHeight="3" orientation="portrait" horizontalDpi="300" verticalDpi="300" r:id="rId1"/>
  <headerFooter>
    <oddFooter>&amp;C
Diretoria Geral - HETRIN&amp;RPágina &amp;P de &amp;N</oddFooter>
  </headerFooter>
  <rowBreaks count="2" manualBreakCount="2">
    <brk id="43" min="1" max="68" man="1"/>
    <brk id="68" min="1" max="6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A5D1-2E9C-4AE1-B960-D7D4D23AAF0A}">
  <sheetPr>
    <tabColor theme="9" tint="0.59999389629810485"/>
  </sheetPr>
  <dimension ref="A1:IV97"/>
  <sheetViews>
    <sheetView showGridLines="0" view="pageBreakPreview" zoomScaleNormal="100" zoomScaleSheetLayoutView="100" workbookViewId="0">
      <selection activeCell="BN72" sqref="BN72:BO72"/>
    </sheetView>
  </sheetViews>
  <sheetFormatPr defaultColWidth="8.7109375" defaultRowHeight="12.75" x14ac:dyDescent="0.2"/>
  <cols>
    <col min="1" max="1" width="54.85546875" style="371" customWidth="1"/>
    <col min="2" max="10" width="15.7109375" style="371" hidden="1" customWidth="1"/>
    <col min="11" max="11" width="9.140625" style="371" hidden="1" customWidth="1"/>
    <col min="12" max="13" width="15.7109375" style="371" hidden="1" customWidth="1"/>
    <col min="14" max="15" width="17.7109375" style="371" hidden="1" customWidth="1"/>
    <col min="16" max="16" width="12.85546875" style="371" hidden="1" customWidth="1"/>
    <col min="17" max="17" width="15.28515625" style="371" hidden="1" customWidth="1"/>
    <col min="18" max="22" width="12.7109375" style="371" hidden="1" customWidth="1"/>
    <col min="23" max="25" width="12.7109375" style="426" hidden="1" customWidth="1"/>
    <col min="26" max="27" width="12.7109375" style="371" hidden="1" customWidth="1"/>
    <col min="28" max="28" width="10.5703125" style="371" hidden="1" customWidth="1"/>
    <col min="29" max="29" width="8.85546875" style="371" hidden="1" customWidth="1"/>
    <col min="30" max="41" width="15.7109375" style="371" hidden="1" customWidth="1"/>
    <col min="42" max="45" width="20.7109375" style="371" hidden="1" customWidth="1"/>
    <col min="46" max="46" width="10.5703125" style="371" hidden="1" customWidth="1"/>
    <col min="47" max="47" width="8.85546875" style="371" hidden="1" customWidth="1"/>
    <col min="48" max="48" width="10.5703125" style="371" hidden="1" customWidth="1"/>
    <col min="49" max="49" width="8.85546875" style="371" hidden="1" customWidth="1"/>
    <col min="50" max="55" width="20.7109375" style="371" hidden="1" customWidth="1"/>
    <col min="56" max="56" width="18.7109375" style="371" hidden="1" customWidth="1"/>
    <col min="57" max="61" width="20.7109375" style="371" hidden="1" customWidth="1"/>
    <col min="62" max="62" width="19" style="371" hidden="1" customWidth="1"/>
    <col min="63" max="65" width="20.7109375" style="371" hidden="1" customWidth="1"/>
    <col min="66" max="67" width="20.7109375" style="371" customWidth="1"/>
    <col min="68" max="73" width="20.7109375" style="371" hidden="1" customWidth="1"/>
    <col min="74" max="16384" width="8.7109375" style="371"/>
  </cols>
  <sheetData>
    <row r="1" spans="1:256" s="175" customFormat="1" x14ac:dyDescent="0.2">
      <c r="A1" s="576"/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  <c r="HW1" s="174"/>
      <c r="HX1" s="174"/>
      <c r="HY1" s="174"/>
      <c r="HZ1" s="174"/>
      <c r="IA1" s="174"/>
      <c r="IB1" s="174"/>
      <c r="IC1" s="174"/>
      <c r="ID1" s="174"/>
      <c r="IE1" s="174"/>
      <c r="IF1" s="174"/>
      <c r="IG1" s="174"/>
      <c r="IH1" s="174"/>
      <c r="II1" s="174"/>
      <c r="IJ1" s="174"/>
      <c r="IK1" s="174"/>
      <c r="IL1" s="174"/>
      <c r="IM1" s="174"/>
      <c r="IN1" s="174"/>
      <c r="IO1" s="174"/>
      <c r="IP1" s="174"/>
      <c r="IQ1" s="174"/>
      <c r="IR1" s="174"/>
      <c r="IS1" s="174"/>
      <c r="IT1" s="174"/>
      <c r="IU1" s="174"/>
      <c r="IV1" s="174"/>
    </row>
    <row r="2" spans="1:256" x14ac:dyDescent="0.2">
      <c r="A2" s="576"/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</row>
    <row r="3" spans="1:256" x14ac:dyDescent="0.2">
      <c r="A3" s="576"/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</row>
    <row r="4" spans="1:256" x14ac:dyDescent="0.2">
      <c r="A4" s="576"/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</row>
    <row r="5" spans="1:256" s="175" customFormat="1" x14ac:dyDescent="0.2">
      <c r="A5" s="485" t="s">
        <v>0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5"/>
      <c r="AE5" s="485"/>
      <c r="AF5" s="485"/>
      <c r="AG5" s="485"/>
      <c r="AH5" s="485"/>
      <c r="AI5" s="485"/>
      <c r="AJ5" s="485"/>
      <c r="AK5" s="485"/>
      <c r="AL5" s="485"/>
      <c r="AM5" s="485"/>
      <c r="AN5" s="485"/>
      <c r="AO5" s="485"/>
      <c r="AP5" s="485"/>
      <c r="AQ5" s="485"/>
      <c r="AR5" s="485"/>
      <c r="AS5" s="485"/>
      <c r="AT5" s="485"/>
      <c r="AU5" s="485"/>
      <c r="AV5" s="485"/>
      <c r="AW5" s="485"/>
      <c r="AX5" s="485"/>
      <c r="AY5" s="485"/>
      <c r="AZ5" s="485"/>
      <c r="BA5" s="485"/>
      <c r="BB5" s="485"/>
      <c r="BC5" s="485"/>
      <c r="BD5" s="485"/>
      <c r="BE5" s="485"/>
      <c r="BF5" s="485"/>
      <c r="BG5" s="485"/>
      <c r="BH5" s="485"/>
      <c r="BI5" s="485"/>
      <c r="BJ5" s="485"/>
      <c r="BK5" s="485"/>
      <c r="BL5" s="485"/>
      <c r="BM5" s="485"/>
      <c r="BN5" s="485"/>
      <c r="BO5" s="485"/>
      <c r="BP5" s="485"/>
      <c r="BQ5" s="485"/>
      <c r="BR5" s="485"/>
      <c r="BS5" s="485"/>
      <c r="BT5" s="485"/>
      <c r="BU5" s="485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74"/>
      <c r="IU5" s="174"/>
      <c r="IV5" s="174"/>
    </row>
    <row r="6" spans="1:256" x14ac:dyDescent="0.2">
      <c r="A6" s="372" t="s">
        <v>246</v>
      </c>
      <c r="B6" s="577" t="s">
        <v>5</v>
      </c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/>
      <c r="Z6" s="577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577"/>
      <c r="AL6" s="577"/>
      <c r="AM6" s="577"/>
      <c r="AN6" s="577"/>
      <c r="AO6" s="577"/>
      <c r="AP6" s="577"/>
      <c r="AQ6" s="577"/>
      <c r="AR6" s="577"/>
      <c r="AS6" s="577"/>
      <c r="AT6" s="577"/>
      <c r="AU6" s="577"/>
      <c r="AV6" s="577"/>
      <c r="AW6" s="577"/>
      <c r="AX6" s="577"/>
      <c r="AY6" s="577"/>
      <c r="AZ6" s="577"/>
      <c r="BA6" s="577"/>
      <c r="BB6" s="577"/>
      <c r="BC6" s="577"/>
      <c r="BD6" s="577"/>
      <c r="BE6" s="577"/>
      <c r="BF6" s="577"/>
      <c r="BG6" s="577"/>
      <c r="BH6" s="577"/>
      <c r="BI6" s="577"/>
      <c r="BJ6" s="577"/>
      <c r="BK6" s="577"/>
      <c r="BL6" s="577"/>
      <c r="BM6" s="577"/>
      <c r="BN6" s="577"/>
      <c r="BO6" s="577"/>
      <c r="BP6" s="577"/>
      <c r="BQ6" s="577"/>
      <c r="BR6" s="577"/>
      <c r="BS6" s="577"/>
      <c r="BT6" s="577"/>
      <c r="BU6" s="577"/>
    </row>
    <row r="7" spans="1:256" x14ac:dyDescent="0.2">
      <c r="A7" s="373" t="s">
        <v>247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374"/>
      <c r="AN7" s="374"/>
      <c r="AO7" s="374"/>
      <c r="AP7" s="374"/>
      <c r="AQ7" s="374"/>
      <c r="AR7" s="374"/>
      <c r="AS7" s="374"/>
      <c r="AT7" s="374"/>
      <c r="AU7" s="374"/>
      <c r="AV7" s="374"/>
      <c r="AW7" s="375"/>
      <c r="AX7" s="374"/>
      <c r="AY7" s="375"/>
      <c r="AZ7" s="374"/>
      <c r="BA7" s="375"/>
      <c r="BB7" s="374"/>
      <c r="BC7" s="375"/>
      <c r="BD7" s="374"/>
      <c r="BE7" s="375"/>
      <c r="BF7" s="374"/>
      <c r="BG7" s="375"/>
      <c r="BH7" s="374"/>
      <c r="BI7" s="375"/>
      <c r="BJ7" s="374"/>
      <c r="BK7" s="375"/>
      <c r="BL7" s="374"/>
      <c r="BM7" s="375"/>
      <c r="BN7" s="374"/>
      <c r="BO7" s="375"/>
      <c r="BP7" s="374"/>
      <c r="BQ7" s="375"/>
      <c r="BR7" s="374"/>
      <c r="BS7" s="375"/>
      <c r="BT7" s="374"/>
      <c r="BU7" s="375"/>
    </row>
    <row r="8" spans="1:256" s="377" customFormat="1" x14ac:dyDescent="0.2">
      <c r="A8" s="376" t="s">
        <v>248</v>
      </c>
      <c r="B8" s="519">
        <v>44562</v>
      </c>
      <c r="C8" s="520"/>
      <c r="D8" s="519">
        <v>44593</v>
      </c>
      <c r="E8" s="520"/>
      <c r="F8" s="519">
        <v>44621</v>
      </c>
      <c r="G8" s="520"/>
      <c r="H8" s="519">
        <v>44652</v>
      </c>
      <c r="I8" s="520"/>
      <c r="J8" s="519">
        <v>44682</v>
      </c>
      <c r="K8" s="520"/>
      <c r="L8" s="519">
        <v>44713</v>
      </c>
      <c r="M8" s="520"/>
      <c r="N8" s="519">
        <v>44743</v>
      </c>
      <c r="O8" s="520"/>
      <c r="P8" s="519">
        <v>44774</v>
      </c>
      <c r="Q8" s="520"/>
      <c r="R8" s="519">
        <v>44805</v>
      </c>
      <c r="S8" s="520"/>
      <c r="T8" s="519">
        <v>44835</v>
      </c>
      <c r="U8" s="520"/>
      <c r="V8" s="519">
        <v>44866</v>
      </c>
      <c r="W8" s="520"/>
      <c r="X8" s="519">
        <v>44896</v>
      </c>
      <c r="Y8" s="520"/>
      <c r="Z8" s="519" t="e">
        <f ca="1">_xll.FIMMÊS(X8,0)+1</f>
        <v>#NAME?</v>
      </c>
      <c r="AA8" s="520"/>
      <c r="AB8" s="519" t="e">
        <f ca="1">_xll.FIMMÊS(Z8,0)+1</f>
        <v>#NAME?</v>
      </c>
      <c r="AC8" s="520"/>
      <c r="AD8" s="519" t="e">
        <f ca="1">_xll.FIMMÊS(AB8,0)+1</f>
        <v>#NAME?</v>
      </c>
      <c r="AE8" s="520"/>
      <c r="AF8" s="517" t="e">
        <f ca="1">_xll.FIMMÊS(AD8,0)+1</f>
        <v>#NAME?</v>
      </c>
      <c r="AG8" s="518"/>
      <c r="AH8" s="517" t="e">
        <f ca="1">_xll.FIMMÊS(AF8,0)+1</f>
        <v>#NAME?</v>
      </c>
      <c r="AI8" s="518"/>
      <c r="AJ8" s="517" t="e">
        <f ca="1">_xll.FIMMÊS(AH8,0)+1</f>
        <v>#NAME?</v>
      </c>
      <c r="AK8" s="518"/>
      <c r="AL8" s="517" t="e">
        <f ca="1">_xll.FIMMÊS(AJ8,0)+1</f>
        <v>#NAME?</v>
      </c>
      <c r="AM8" s="518"/>
      <c r="AN8" s="517" t="e">
        <f ca="1">_xll.FIMMÊS(AL8,0)+1</f>
        <v>#NAME?</v>
      </c>
      <c r="AO8" s="518"/>
      <c r="AP8" s="517" t="e">
        <f ca="1">_xll.FIMMÊS(AN8,0)+1</f>
        <v>#NAME?</v>
      </c>
      <c r="AQ8" s="518"/>
      <c r="AR8" s="517" t="e">
        <f ca="1">_xll.FIMMÊS(AP8,0)+1</f>
        <v>#NAME?</v>
      </c>
      <c r="AS8" s="518"/>
      <c r="AT8" s="517" t="e">
        <f ca="1">_xll.FIMMÊS(AR8,0)+1</f>
        <v>#NAME?</v>
      </c>
      <c r="AU8" s="518"/>
      <c r="AV8" s="517" t="e">
        <f ca="1">_xll.FIMMÊS(AT8,0)+1</f>
        <v>#NAME?</v>
      </c>
      <c r="AW8" s="518"/>
      <c r="AX8" s="517" t="e">
        <f ca="1">_xll.FIMMÊS(AV8,0)+1</f>
        <v>#NAME?</v>
      </c>
      <c r="AY8" s="518"/>
      <c r="AZ8" s="517" t="e">
        <f ca="1">_xll.FIMMÊS(AX8,0)+1</f>
        <v>#NAME?</v>
      </c>
      <c r="BA8" s="518"/>
      <c r="BB8" s="517" t="e">
        <f ca="1">_xll.FIMMÊS(AZ8,0)+1</f>
        <v>#NAME?</v>
      </c>
      <c r="BC8" s="518"/>
      <c r="BD8" s="517" t="e">
        <f ca="1">_xll.FIMMÊS(BB8,0)+1</f>
        <v>#NAME?</v>
      </c>
      <c r="BE8" s="518"/>
      <c r="BF8" s="517" t="e">
        <f ca="1">_xll.FIMMÊS(BD8,0)+1</f>
        <v>#NAME?</v>
      </c>
      <c r="BG8" s="518"/>
      <c r="BH8" s="517" t="e">
        <f ca="1">_xll.FIMMÊS(BF8,0)+1</f>
        <v>#NAME?</v>
      </c>
      <c r="BI8" s="518"/>
      <c r="BJ8" s="517" t="e">
        <f ca="1">_xll.FIMMÊS(BH8,0)+1</f>
        <v>#NAME?</v>
      </c>
      <c r="BK8" s="518"/>
      <c r="BL8" s="517" t="e">
        <f ca="1">_xll.FIMMÊS(BJ8,0)+1</f>
        <v>#NAME?</v>
      </c>
      <c r="BM8" s="518"/>
      <c r="BN8" s="517" t="e">
        <f ca="1">_xll.FIMMÊS(BL8,0)+1</f>
        <v>#NAME?</v>
      </c>
      <c r="BO8" s="518"/>
      <c r="BP8" s="517" t="e">
        <f ca="1">_xll.FIMMÊS(BN8,0)+1</f>
        <v>#NAME?</v>
      </c>
      <c r="BQ8" s="518"/>
      <c r="BR8" s="517" t="e">
        <f ca="1">_xll.FIMMÊS(BP8,0)+1</f>
        <v>#NAME?</v>
      </c>
      <c r="BS8" s="518"/>
      <c r="BT8" s="517" t="e">
        <f ca="1">_xll.FIMMÊS(BR8,0)+1</f>
        <v>#NAME?</v>
      </c>
      <c r="BU8" s="518"/>
    </row>
    <row r="9" spans="1:256" ht="12.75" customHeight="1" x14ac:dyDescent="0.2">
      <c r="A9" s="378" t="s">
        <v>28</v>
      </c>
      <c r="B9" s="531"/>
      <c r="C9" s="532"/>
      <c r="D9" s="575"/>
      <c r="E9" s="536"/>
      <c r="F9" s="535"/>
      <c r="G9" s="536"/>
      <c r="H9" s="535"/>
      <c r="I9" s="536"/>
      <c r="J9" s="535"/>
      <c r="K9" s="536"/>
      <c r="L9" s="535"/>
      <c r="M9" s="536"/>
      <c r="N9" s="535"/>
      <c r="O9" s="536"/>
      <c r="P9" s="535"/>
      <c r="Q9" s="536"/>
      <c r="R9" s="535">
        <v>0.96230000000000004</v>
      </c>
      <c r="S9" s="536"/>
      <c r="T9" s="535">
        <v>0.98399999999999999</v>
      </c>
      <c r="U9" s="536"/>
      <c r="V9" s="535">
        <v>0.93910000000000005</v>
      </c>
      <c r="W9" s="561"/>
      <c r="X9" s="535">
        <v>0.95499999999999996</v>
      </c>
      <c r="Y9" s="561"/>
      <c r="Z9" s="535">
        <v>0.97</v>
      </c>
      <c r="AA9" s="561"/>
      <c r="AB9" s="535">
        <v>0.83</v>
      </c>
      <c r="AC9" s="536"/>
      <c r="AD9" s="535">
        <v>0.93</v>
      </c>
      <c r="AE9" s="536"/>
      <c r="AF9" s="529">
        <v>0.92</v>
      </c>
      <c r="AG9" s="530"/>
      <c r="AH9" s="529">
        <v>0.97896213183730718</v>
      </c>
      <c r="AI9" s="530"/>
      <c r="AJ9" s="529">
        <v>0.94011976047904189</v>
      </c>
      <c r="AK9" s="530"/>
      <c r="AL9" s="529">
        <v>0.93689999999999996</v>
      </c>
      <c r="AM9" s="530"/>
      <c r="AN9" s="529">
        <v>0.95590327169274536</v>
      </c>
      <c r="AO9" s="530"/>
      <c r="AP9" s="529">
        <v>0.95489999999999997</v>
      </c>
      <c r="AQ9" s="530"/>
      <c r="AR9" s="529">
        <v>0.94450000000000001</v>
      </c>
      <c r="AS9" s="530"/>
      <c r="AT9" s="529">
        <v>0.98670000000000002</v>
      </c>
      <c r="AU9" s="530"/>
      <c r="AV9" s="529">
        <v>0.97299999999999998</v>
      </c>
      <c r="AW9" s="530"/>
      <c r="AX9" s="529">
        <v>0.95140000000000002</v>
      </c>
      <c r="AY9" s="530"/>
      <c r="AZ9" s="529">
        <v>0.95055821371610849</v>
      </c>
      <c r="BA9" s="530"/>
      <c r="BB9" s="529">
        <v>0.97289586305278175</v>
      </c>
      <c r="BC9" s="530"/>
      <c r="BD9" s="529">
        <v>0.99561403508771928</v>
      </c>
      <c r="BE9" s="530"/>
      <c r="BF9" s="529">
        <v>0.9957865168539326</v>
      </c>
      <c r="BG9" s="530"/>
      <c r="BH9" s="529">
        <v>0.99416058394160589</v>
      </c>
      <c r="BI9" s="530"/>
      <c r="BJ9" s="529">
        <v>0.98727015558698727</v>
      </c>
      <c r="BK9" s="530"/>
      <c r="BL9" s="529">
        <v>0.99288762446657186</v>
      </c>
      <c r="BM9" s="530"/>
      <c r="BN9" s="529">
        <v>0.99707174231332363</v>
      </c>
      <c r="BO9" s="530"/>
      <c r="BP9" s="529" t="e">
        <v>#DIV/0!</v>
      </c>
      <c r="BQ9" s="530"/>
      <c r="BR9" s="529" t="e">
        <v>#DIV/0!</v>
      </c>
      <c r="BS9" s="530"/>
      <c r="BT9" s="529" t="e">
        <v>#DIV/0!</v>
      </c>
      <c r="BU9" s="530"/>
    </row>
    <row r="10" spans="1:256" ht="12.75" customHeight="1" x14ac:dyDescent="0.2">
      <c r="A10" s="378" t="s">
        <v>30</v>
      </c>
      <c r="B10" s="531"/>
      <c r="C10" s="532"/>
      <c r="D10" s="575"/>
      <c r="E10" s="536"/>
      <c r="F10" s="535"/>
      <c r="G10" s="536"/>
      <c r="H10" s="535"/>
      <c r="I10" s="536"/>
      <c r="J10" s="535"/>
      <c r="K10" s="536"/>
      <c r="L10" s="535"/>
      <c r="M10" s="536"/>
      <c r="N10" s="535"/>
      <c r="O10" s="536"/>
      <c r="P10" s="535"/>
      <c r="Q10" s="536"/>
      <c r="R10" s="535">
        <v>0.77680000000000005</v>
      </c>
      <c r="S10" s="536"/>
      <c r="T10" s="535">
        <v>0.84050000000000002</v>
      </c>
      <c r="U10" s="561"/>
      <c r="V10" s="535">
        <v>0.79420000000000002</v>
      </c>
      <c r="W10" s="561"/>
      <c r="X10" s="535">
        <v>0.78410000000000002</v>
      </c>
      <c r="Y10" s="561"/>
      <c r="Z10" s="535">
        <v>0.83</v>
      </c>
      <c r="AA10" s="561"/>
      <c r="AB10" s="535">
        <v>0.71</v>
      </c>
      <c r="AC10" s="536"/>
      <c r="AD10" s="535">
        <v>0.77</v>
      </c>
      <c r="AE10" s="536"/>
      <c r="AF10" s="529">
        <v>0.79</v>
      </c>
      <c r="AG10" s="530"/>
      <c r="AH10" s="529">
        <v>0.74754558204768584</v>
      </c>
      <c r="AI10" s="530"/>
      <c r="AJ10" s="529">
        <v>0.70144927536231882</v>
      </c>
      <c r="AK10" s="530"/>
      <c r="AL10" s="529">
        <v>0.74329999999999996</v>
      </c>
      <c r="AM10" s="530"/>
      <c r="AN10" s="529">
        <v>0.88905325443786987</v>
      </c>
      <c r="AO10" s="530"/>
      <c r="AP10" s="529">
        <v>0.82769999999999999</v>
      </c>
      <c r="AQ10" s="530"/>
      <c r="AR10" s="529">
        <v>0.76400000000000001</v>
      </c>
      <c r="AS10" s="530"/>
      <c r="AT10" s="529">
        <v>0.90200000000000002</v>
      </c>
      <c r="AU10" s="530"/>
      <c r="AV10" s="529">
        <v>0.92789999999999995</v>
      </c>
      <c r="AW10" s="530"/>
      <c r="AX10" s="529">
        <v>0.90349999999999997</v>
      </c>
      <c r="AY10" s="530"/>
      <c r="AZ10" s="529">
        <v>0.95977011494252873</v>
      </c>
      <c r="BA10" s="530"/>
      <c r="BB10" s="529">
        <v>0.95230998509687037</v>
      </c>
      <c r="BC10" s="530"/>
      <c r="BD10" s="529">
        <v>0.95594713656387664</v>
      </c>
      <c r="BE10" s="530"/>
      <c r="BF10" s="529">
        <v>0.9568965517241379</v>
      </c>
      <c r="BG10" s="530"/>
      <c r="BH10" s="529">
        <v>0.96681749622926094</v>
      </c>
      <c r="BI10" s="530"/>
      <c r="BJ10" s="529">
        <v>0.9800285306704708</v>
      </c>
      <c r="BK10" s="530"/>
      <c r="BL10" s="529">
        <v>0.97379912663755464</v>
      </c>
      <c r="BM10" s="530"/>
      <c r="BN10" s="529">
        <v>0.95751138088012144</v>
      </c>
      <c r="BO10" s="530"/>
      <c r="BP10" s="529">
        <v>0</v>
      </c>
      <c r="BQ10" s="530"/>
      <c r="BR10" s="529">
        <v>0</v>
      </c>
      <c r="BS10" s="530"/>
      <c r="BT10" s="529">
        <v>0</v>
      </c>
      <c r="BU10" s="530"/>
    </row>
    <row r="11" spans="1:256" ht="12.75" hidden="1" customHeight="1" x14ac:dyDescent="0.2">
      <c r="A11" s="378" t="s">
        <v>32</v>
      </c>
      <c r="B11" s="531"/>
      <c r="C11" s="532"/>
      <c r="D11" s="575"/>
      <c r="E11" s="536"/>
      <c r="F11" s="535"/>
      <c r="G11" s="536"/>
      <c r="H11" s="535"/>
      <c r="I11" s="536"/>
      <c r="J11" s="535"/>
      <c r="K11" s="536"/>
      <c r="L11" s="535"/>
      <c r="M11" s="536"/>
      <c r="N11" s="535"/>
      <c r="O11" s="536"/>
      <c r="P11" s="535" t="s">
        <v>249</v>
      </c>
      <c r="Q11" s="536"/>
      <c r="R11" s="535" t="s">
        <v>56</v>
      </c>
      <c r="S11" s="536"/>
      <c r="T11" s="535"/>
      <c r="U11" s="561"/>
      <c r="V11" s="535"/>
      <c r="W11" s="561"/>
      <c r="X11" s="535"/>
      <c r="Y11" s="561"/>
      <c r="Z11" s="535"/>
      <c r="AA11" s="561"/>
      <c r="AB11" s="535"/>
      <c r="AC11" s="536"/>
      <c r="AD11" s="535"/>
      <c r="AE11" s="536"/>
      <c r="AF11" s="529"/>
      <c r="AG11" s="530"/>
      <c r="AH11" s="529"/>
      <c r="AI11" s="530"/>
      <c r="AJ11" s="529"/>
      <c r="AK11" s="530"/>
      <c r="AL11" s="529"/>
      <c r="AM11" s="530"/>
      <c r="AN11" s="529"/>
      <c r="AO11" s="530"/>
      <c r="AP11" s="529"/>
      <c r="AQ11" s="530"/>
      <c r="AR11" s="529"/>
      <c r="AS11" s="530"/>
      <c r="AT11" s="529"/>
      <c r="AU11" s="530"/>
      <c r="AV11" s="529"/>
      <c r="AW11" s="530"/>
      <c r="AX11" s="529"/>
      <c r="AY11" s="530"/>
      <c r="AZ11" s="529">
        <v>0</v>
      </c>
      <c r="BA11" s="530"/>
      <c r="BB11" s="529">
        <v>0.97289586305278175</v>
      </c>
      <c r="BC11" s="530"/>
      <c r="BD11" s="529">
        <v>0.9957865168539326</v>
      </c>
      <c r="BE11" s="530"/>
      <c r="BF11" s="529">
        <v>0.98727015558698727</v>
      </c>
      <c r="BG11" s="530"/>
      <c r="BH11" s="529">
        <v>0.99707174231332363</v>
      </c>
      <c r="BI11" s="530"/>
      <c r="BJ11" s="529" t="e">
        <v>#DIV/0!</v>
      </c>
      <c r="BK11" s="530"/>
      <c r="BL11" s="529">
        <v>0.99288762446657186</v>
      </c>
      <c r="BM11" s="530"/>
      <c r="BN11" s="529">
        <v>0.99707174231332363</v>
      </c>
      <c r="BO11" s="530"/>
      <c r="BP11" s="529" t="e">
        <v>#DIV/0!</v>
      </c>
      <c r="BQ11" s="530"/>
      <c r="BR11" s="529" t="e">
        <v>#DIV/0!</v>
      </c>
      <c r="BS11" s="530"/>
      <c r="BT11" s="529" t="e">
        <v>#DIV/0!</v>
      </c>
      <c r="BU11" s="530"/>
    </row>
    <row r="12" spans="1:256" ht="12.75" hidden="1" customHeight="1" x14ac:dyDescent="0.2">
      <c r="A12" s="378" t="s">
        <v>250</v>
      </c>
      <c r="B12" s="531"/>
      <c r="C12" s="532"/>
      <c r="D12" s="575"/>
      <c r="E12" s="536"/>
      <c r="F12" s="535"/>
      <c r="G12" s="536"/>
      <c r="H12" s="535"/>
      <c r="I12" s="536"/>
      <c r="J12" s="535"/>
      <c r="K12" s="536"/>
      <c r="L12" s="535"/>
      <c r="M12" s="536"/>
      <c r="N12" s="535"/>
      <c r="O12" s="536"/>
      <c r="P12" s="535" t="s">
        <v>249</v>
      </c>
      <c r="Q12" s="536"/>
      <c r="R12" s="535" t="s">
        <v>56</v>
      </c>
      <c r="S12" s="536"/>
      <c r="T12" s="535"/>
      <c r="U12" s="561"/>
      <c r="V12" s="535"/>
      <c r="W12" s="561"/>
      <c r="X12" s="535"/>
      <c r="Y12" s="561"/>
      <c r="Z12" s="535"/>
      <c r="AA12" s="561"/>
      <c r="AB12" s="535"/>
      <c r="AC12" s="536"/>
      <c r="AD12" s="535"/>
      <c r="AE12" s="536"/>
      <c r="AF12" s="529"/>
      <c r="AG12" s="530"/>
      <c r="AH12" s="529"/>
      <c r="AI12" s="530"/>
      <c r="AJ12" s="529"/>
      <c r="AK12" s="530"/>
      <c r="AL12" s="529"/>
      <c r="AM12" s="530"/>
      <c r="AN12" s="529"/>
      <c r="AO12" s="530"/>
      <c r="AP12" s="529"/>
      <c r="AQ12" s="530"/>
      <c r="AR12" s="529"/>
      <c r="AS12" s="530"/>
      <c r="AT12" s="529"/>
      <c r="AU12" s="530"/>
      <c r="AV12" s="529"/>
      <c r="AW12" s="530"/>
      <c r="AX12" s="529"/>
      <c r="AY12" s="530"/>
      <c r="AZ12" s="529">
        <v>0.29310344827586204</v>
      </c>
      <c r="BA12" s="530"/>
      <c r="BB12" s="529">
        <v>1.1451612903225807</v>
      </c>
      <c r="BC12" s="530"/>
      <c r="BD12" s="529">
        <v>1.8387096774193548</v>
      </c>
      <c r="BE12" s="530"/>
      <c r="BF12" s="529">
        <v>0.92131979695431476</v>
      </c>
      <c r="BG12" s="530"/>
      <c r="BH12" s="529">
        <v>0.90256410256410258</v>
      </c>
      <c r="BI12" s="530"/>
      <c r="BJ12" s="529" t="e">
        <v>#DIV/0!</v>
      </c>
      <c r="BK12" s="530"/>
      <c r="BL12" s="529">
        <v>0.92443324937027704</v>
      </c>
      <c r="BM12" s="530"/>
      <c r="BN12" s="529">
        <v>0.90256410256410258</v>
      </c>
      <c r="BO12" s="530"/>
      <c r="BP12" s="529" t="e">
        <v>#DIV/0!</v>
      </c>
      <c r="BQ12" s="530"/>
      <c r="BR12" s="529" t="e">
        <v>#DIV/0!</v>
      </c>
      <c r="BS12" s="530"/>
      <c r="BT12" s="529" t="e">
        <v>#DIV/0!</v>
      </c>
      <c r="BU12" s="530"/>
    </row>
    <row r="13" spans="1:256" ht="12.75" hidden="1" customHeight="1" x14ac:dyDescent="0.2">
      <c r="A13" s="378" t="s">
        <v>251</v>
      </c>
      <c r="B13" s="531"/>
      <c r="C13" s="532"/>
      <c r="D13" s="575"/>
      <c r="E13" s="536"/>
      <c r="F13" s="535"/>
      <c r="G13" s="536"/>
      <c r="H13" s="535"/>
      <c r="I13" s="536"/>
      <c r="J13" s="535"/>
      <c r="K13" s="536"/>
      <c r="L13" s="535"/>
      <c r="M13" s="536"/>
      <c r="N13" s="535"/>
      <c r="O13" s="536"/>
      <c r="P13" s="535" t="s">
        <v>249</v>
      </c>
      <c r="Q13" s="536"/>
      <c r="R13" s="535" t="s">
        <v>56</v>
      </c>
      <c r="S13" s="536"/>
      <c r="T13" s="535"/>
      <c r="U13" s="561"/>
      <c r="V13" s="535"/>
      <c r="W13" s="561"/>
      <c r="X13" s="535"/>
      <c r="Y13" s="561"/>
      <c r="Z13" s="535"/>
      <c r="AA13" s="561"/>
      <c r="AB13" s="535"/>
      <c r="AC13" s="536"/>
      <c r="AD13" s="535"/>
      <c r="AE13" s="536"/>
      <c r="AF13" s="529"/>
      <c r="AG13" s="530"/>
      <c r="AH13" s="529"/>
      <c r="AI13" s="530"/>
      <c r="AJ13" s="529"/>
      <c r="AK13" s="530"/>
      <c r="AL13" s="529"/>
      <c r="AM13" s="530"/>
      <c r="AN13" s="529"/>
      <c r="AO13" s="530"/>
      <c r="AP13" s="529"/>
      <c r="AQ13" s="530"/>
      <c r="AR13" s="529"/>
      <c r="AS13" s="530"/>
      <c r="AT13" s="529"/>
      <c r="AU13" s="530"/>
      <c r="AV13" s="529"/>
      <c r="AW13" s="530"/>
      <c r="AX13" s="529"/>
      <c r="AY13" s="530"/>
      <c r="AZ13" s="529">
        <v>0</v>
      </c>
      <c r="BA13" s="530"/>
      <c r="BB13" s="529">
        <v>0</v>
      </c>
      <c r="BC13" s="530"/>
      <c r="BD13" s="529">
        <v>0</v>
      </c>
      <c r="BE13" s="530"/>
      <c r="BF13" s="529">
        <v>0</v>
      </c>
      <c r="BG13" s="530"/>
      <c r="BH13" s="529">
        <v>0</v>
      </c>
      <c r="BI13" s="530"/>
      <c r="BJ13" s="529">
        <v>0</v>
      </c>
      <c r="BK13" s="530"/>
      <c r="BL13" s="529">
        <v>0</v>
      </c>
      <c r="BM13" s="530"/>
      <c r="BN13" s="529">
        <v>0</v>
      </c>
      <c r="BO13" s="530"/>
      <c r="BP13" s="529">
        <v>0</v>
      </c>
      <c r="BQ13" s="530"/>
      <c r="BR13" s="529">
        <v>0</v>
      </c>
      <c r="BS13" s="530"/>
      <c r="BT13" s="529">
        <v>0</v>
      </c>
      <c r="BU13" s="530"/>
    </row>
    <row r="14" spans="1:256" x14ac:dyDescent="0.2">
      <c r="A14" s="378" t="s">
        <v>252</v>
      </c>
      <c r="B14" s="531"/>
      <c r="C14" s="532"/>
      <c r="D14" s="575"/>
      <c r="E14" s="536"/>
      <c r="F14" s="535"/>
      <c r="G14" s="536"/>
      <c r="H14" s="535"/>
      <c r="I14" s="536"/>
      <c r="J14" s="535"/>
      <c r="K14" s="536"/>
      <c r="L14" s="535"/>
      <c r="M14" s="536"/>
      <c r="N14" s="535"/>
      <c r="O14" s="536"/>
      <c r="P14" s="535"/>
      <c r="Q14" s="536"/>
      <c r="R14" s="535">
        <v>0.93669999999999998</v>
      </c>
      <c r="S14" s="536"/>
      <c r="T14" s="535">
        <v>0.95330000000000004</v>
      </c>
      <c r="U14" s="561"/>
      <c r="V14" s="535">
        <v>0.91</v>
      </c>
      <c r="W14" s="561"/>
      <c r="X14" s="535">
        <v>0.9</v>
      </c>
      <c r="Y14" s="561"/>
      <c r="Z14" s="535">
        <v>0.94</v>
      </c>
      <c r="AA14" s="561"/>
      <c r="AB14" s="535">
        <v>0.89329999999999998</v>
      </c>
      <c r="AC14" s="536"/>
      <c r="AD14" s="535">
        <v>0.93</v>
      </c>
      <c r="AE14" s="536"/>
      <c r="AF14" s="529">
        <v>0.95</v>
      </c>
      <c r="AG14" s="530"/>
      <c r="AH14" s="529">
        <v>0.95161290322580649</v>
      </c>
      <c r="AI14" s="530"/>
      <c r="AJ14" s="529">
        <v>0.93602693602693599</v>
      </c>
      <c r="AK14" s="530"/>
      <c r="AL14" s="529">
        <v>0.9516</v>
      </c>
      <c r="AM14" s="530"/>
      <c r="AN14" s="529">
        <v>0.92542372881355928</v>
      </c>
      <c r="AO14" s="530"/>
      <c r="AP14" s="529">
        <v>0.90249999999999997</v>
      </c>
      <c r="AQ14" s="530"/>
      <c r="AR14" s="529">
        <v>0.94630000000000003</v>
      </c>
      <c r="AS14" s="530"/>
      <c r="AT14" s="529">
        <v>0.96014492753623193</v>
      </c>
      <c r="AU14" s="530"/>
      <c r="AV14" s="529">
        <v>0.93600000000000005</v>
      </c>
      <c r="AW14" s="530"/>
      <c r="AX14" s="529">
        <v>0.95330000000000004</v>
      </c>
      <c r="AY14" s="530"/>
      <c r="AZ14" s="529">
        <v>0</v>
      </c>
      <c r="BA14" s="530"/>
      <c r="BB14" s="529">
        <v>0.98666666666666669</v>
      </c>
      <c r="BC14" s="530"/>
      <c r="BD14" s="529">
        <v>0.99333333333333329</v>
      </c>
      <c r="BE14" s="530"/>
      <c r="BF14" s="529">
        <v>0.9771986970684039</v>
      </c>
      <c r="BG14" s="530"/>
      <c r="BH14" s="529">
        <v>0.97666666666666668</v>
      </c>
      <c r="BI14" s="530"/>
      <c r="BJ14" s="529">
        <v>0.99677419354838714</v>
      </c>
      <c r="BK14" s="530"/>
      <c r="BL14" s="529">
        <v>0.99305555555555558</v>
      </c>
      <c r="BM14" s="530"/>
      <c r="BN14" s="529">
        <v>0.6333333333333333</v>
      </c>
      <c r="BO14" s="530"/>
      <c r="BP14" s="529" t="e">
        <v>#DIV/0!</v>
      </c>
      <c r="BQ14" s="530"/>
      <c r="BR14" s="529" t="e">
        <v>#DIV/0!</v>
      </c>
      <c r="BS14" s="530"/>
      <c r="BT14" s="529" t="e">
        <v>#DIV/0!</v>
      </c>
      <c r="BU14" s="530"/>
    </row>
    <row r="15" spans="1:256" s="380" customFormat="1" x14ac:dyDescent="0.2">
      <c r="A15" s="379" t="s">
        <v>253</v>
      </c>
      <c r="B15" s="572"/>
      <c r="C15" s="573"/>
      <c r="D15" s="572"/>
      <c r="E15" s="573"/>
      <c r="F15" s="572"/>
      <c r="G15" s="573"/>
      <c r="H15" s="572"/>
      <c r="I15" s="573"/>
      <c r="J15" s="572"/>
      <c r="K15" s="573"/>
      <c r="L15" s="572"/>
      <c r="M15" s="573"/>
      <c r="N15" s="572"/>
      <c r="O15" s="573"/>
      <c r="P15" s="572"/>
      <c r="Q15" s="573"/>
      <c r="R15" s="572">
        <v>0.85370000000000001</v>
      </c>
      <c r="S15" s="573"/>
      <c r="T15" s="572">
        <v>0.88360000000000005</v>
      </c>
      <c r="U15" s="574"/>
      <c r="V15" s="572">
        <v>0.86960000000000004</v>
      </c>
      <c r="W15" s="574"/>
      <c r="X15" s="572">
        <v>0.85</v>
      </c>
      <c r="Y15" s="574"/>
      <c r="Z15" s="572">
        <v>0.88370000000000004</v>
      </c>
      <c r="AA15" s="574"/>
      <c r="AB15" s="572">
        <v>0.85519999999999996</v>
      </c>
      <c r="AC15" s="573"/>
      <c r="AD15" s="572">
        <v>0.84189999999999998</v>
      </c>
      <c r="AE15" s="573"/>
      <c r="AF15" s="572">
        <v>0.88959999999999995</v>
      </c>
      <c r="AG15" s="573"/>
      <c r="AH15" s="572">
        <v>0.879</v>
      </c>
      <c r="AI15" s="573"/>
      <c r="AJ15" s="572">
        <v>0.83989999999999998</v>
      </c>
      <c r="AK15" s="573"/>
      <c r="AL15" s="572">
        <v>0.89090000000000003</v>
      </c>
      <c r="AM15" s="573"/>
      <c r="AN15" s="572">
        <v>0.92349999999999999</v>
      </c>
      <c r="AO15" s="573"/>
      <c r="AP15" s="572">
        <v>0.8931</v>
      </c>
      <c r="AQ15" s="573"/>
      <c r="AR15" s="572">
        <v>0.87009999999999998</v>
      </c>
      <c r="AS15" s="573"/>
      <c r="AT15" s="572">
        <v>0.9486</v>
      </c>
      <c r="AU15" s="573"/>
      <c r="AV15" s="572">
        <v>0.879</v>
      </c>
      <c r="AW15" s="573"/>
      <c r="AX15" s="572">
        <v>0.93220000000000003</v>
      </c>
      <c r="AY15" s="573"/>
      <c r="AZ15" s="572">
        <v>0.98113207547169812</v>
      </c>
      <c r="BA15" s="573"/>
      <c r="BB15" s="572">
        <v>0.96709999999999996</v>
      </c>
      <c r="BC15" s="573"/>
      <c r="BD15" s="572">
        <v>0.97899999999999998</v>
      </c>
      <c r="BE15" s="573"/>
      <c r="BF15" s="572">
        <v>0.97670000000000001</v>
      </c>
      <c r="BG15" s="573"/>
      <c r="BH15" s="572">
        <v>0.98</v>
      </c>
      <c r="BI15" s="573"/>
      <c r="BJ15" s="572">
        <v>0.98599999999999999</v>
      </c>
      <c r="BK15" s="573"/>
      <c r="BL15" s="572">
        <v>0.98509999999999998</v>
      </c>
      <c r="BM15" s="573"/>
      <c r="BN15" s="572">
        <v>0.99637681159420288</v>
      </c>
      <c r="BO15" s="573"/>
      <c r="BP15" s="572">
        <v>0</v>
      </c>
      <c r="BQ15" s="573"/>
      <c r="BR15" s="572">
        <v>0</v>
      </c>
      <c r="BS15" s="573"/>
      <c r="BT15" s="572">
        <v>0</v>
      </c>
      <c r="BU15" s="573"/>
    </row>
    <row r="16" spans="1:256" x14ac:dyDescent="0.2">
      <c r="A16" s="381"/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2"/>
      <c r="BC16" s="382"/>
      <c r="BD16" s="382"/>
      <c r="BE16" s="382"/>
      <c r="BF16" s="382"/>
      <c r="BG16" s="382"/>
      <c r="BH16" s="382"/>
      <c r="BI16" s="382"/>
      <c r="BJ16" s="382"/>
      <c r="BK16" s="382"/>
      <c r="BL16" s="382"/>
      <c r="BM16" s="382"/>
      <c r="BN16" s="382"/>
      <c r="BO16" s="382"/>
      <c r="BP16" s="382"/>
      <c r="BQ16" s="382"/>
      <c r="BR16" s="382"/>
      <c r="BS16" s="382"/>
      <c r="BT16" s="382"/>
      <c r="BU16" s="382"/>
    </row>
    <row r="17" spans="1:73" x14ac:dyDescent="0.2">
      <c r="A17" s="373" t="s">
        <v>254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5"/>
      <c r="Z17" s="374"/>
      <c r="AA17" s="374"/>
      <c r="AB17" s="374"/>
      <c r="AC17" s="374"/>
      <c r="AD17" s="374"/>
      <c r="AE17" s="374"/>
      <c r="AF17" s="374"/>
      <c r="AG17" s="374"/>
      <c r="AH17" s="374"/>
      <c r="AI17" s="374"/>
      <c r="AJ17" s="374"/>
      <c r="AK17" s="374"/>
      <c r="AL17" s="374"/>
      <c r="AM17" s="374"/>
      <c r="AN17" s="374"/>
      <c r="AO17" s="374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4"/>
      <c r="BB17" s="374"/>
      <c r="BC17" s="374"/>
      <c r="BD17" s="374"/>
      <c r="BE17" s="374"/>
      <c r="BF17" s="374"/>
      <c r="BG17" s="374"/>
      <c r="BH17" s="374"/>
      <c r="BI17" s="374"/>
      <c r="BJ17" s="374"/>
      <c r="BK17" s="374"/>
      <c r="BL17" s="374"/>
      <c r="BM17" s="374"/>
      <c r="BN17" s="374"/>
      <c r="BO17" s="374"/>
      <c r="BP17" s="374"/>
      <c r="BQ17" s="374"/>
      <c r="BR17" s="374"/>
      <c r="BS17" s="374"/>
      <c r="BT17" s="374"/>
      <c r="BU17" s="374"/>
    </row>
    <row r="18" spans="1:73" s="377" customFormat="1" x14ac:dyDescent="0.2">
      <c r="A18" s="383" t="s">
        <v>248</v>
      </c>
      <c r="B18" s="519">
        <v>44562</v>
      </c>
      <c r="C18" s="520"/>
      <c r="D18" s="519">
        <v>44593</v>
      </c>
      <c r="E18" s="520"/>
      <c r="F18" s="519">
        <v>44621</v>
      </c>
      <c r="G18" s="520"/>
      <c r="H18" s="519">
        <v>44652</v>
      </c>
      <c r="I18" s="520"/>
      <c r="J18" s="519">
        <v>44682</v>
      </c>
      <c r="K18" s="520"/>
      <c r="L18" s="519">
        <v>44713</v>
      </c>
      <c r="M18" s="520"/>
      <c r="N18" s="519">
        <v>44743</v>
      </c>
      <c r="O18" s="520"/>
      <c r="P18" s="519">
        <v>44774</v>
      </c>
      <c r="Q18" s="520"/>
      <c r="R18" s="519">
        <v>44805</v>
      </c>
      <c r="S18" s="520"/>
      <c r="T18" s="519">
        <v>44835</v>
      </c>
      <c r="U18" s="520"/>
      <c r="V18" s="519">
        <v>44866</v>
      </c>
      <c r="W18" s="520"/>
      <c r="X18" s="519">
        <v>44896</v>
      </c>
      <c r="Y18" s="520"/>
      <c r="Z18" s="519" t="e">
        <f ca="1">Z8</f>
        <v>#NAME?</v>
      </c>
      <c r="AA18" s="520"/>
      <c r="AB18" s="519" t="e">
        <f ca="1">AB8</f>
        <v>#NAME?</v>
      </c>
      <c r="AC18" s="520"/>
      <c r="AD18" s="519" t="e">
        <f ca="1">AD8</f>
        <v>#NAME?</v>
      </c>
      <c r="AE18" s="520"/>
      <c r="AF18" s="517" t="e">
        <f ca="1">AF8</f>
        <v>#NAME?</v>
      </c>
      <c r="AG18" s="518"/>
      <c r="AH18" s="517" t="e">
        <f ca="1">AH8</f>
        <v>#NAME?</v>
      </c>
      <c r="AI18" s="518"/>
      <c r="AJ18" s="517" t="e">
        <f ca="1">AJ8</f>
        <v>#NAME?</v>
      </c>
      <c r="AK18" s="518"/>
      <c r="AL18" s="517" t="e">
        <f ca="1">AL8</f>
        <v>#NAME?</v>
      </c>
      <c r="AM18" s="518"/>
      <c r="AN18" s="517" t="e">
        <f ca="1">AN8</f>
        <v>#NAME?</v>
      </c>
      <c r="AO18" s="518"/>
      <c r="AP18" s="517" t="e">
        <f ca="1">AP8</f>
        <v>#NAME?</v>
      </c>
      <c r="AQ18" s="518"/>
      <c r="AR18" s="517" t="e">
        <f ca="1">AR8</f>
        <v>#NAME?</v>
      </c>
      <c r="AS18" s="518"/>
      <c r="AT18" s="517" t="e">
        <f ca="1">AT8</f>
        <v>#NAME?</v>
      </c>
      <c r="AU18" s="518"/>
      <c r="AV18" s="517" t="e">
        <f ca="1">AV8</f>
        <v>#NAME?</v>
      </c>
      <c r="AW18" s="518"/>
      <c r="AX18" s="517" t="e">
        <f ca="1">AX8</f>
        <v>#NAME?</v>
      </c>
      <c r="AY18" s="518"/>
      <c r="AZ18" s="517" t="e">
        <f ca="1">AZ$8</f>
        <v>#NAME?</v>
      </c>
      <c r="BA18" s="518"/>
      <c r="BB18" s="517" t="e">
        <f ca="1">BB$8</f>
        <v>#NAME?</v>
      </c>
      <c r="BC18" s="518"/>
      <c r="BD18" s="517" t="e">
        <f ca="1">BD$8</f>
        <v>#NAME?</v>
      </c>
      <c r="BE18" s="518"/>
      <c r="BF18" s="517" t="e">
        <f ca="1">BF$8</f>
        <v>#NAME?</v>
      </c>
      <c r="BG18" s="518"/>
      <c r="BH18" s="517" t="e">
        <f ca="1">BH$8</f>
        <v>#NAME?</v>
      </c>
      <c r="BI18" s="518"/>
      <c r="BJ18" s="517" t="e">
        <f ca="1">BJ$8</f>
        <v>#NAME?</v>
      </c>
      <c r="BK18" s="518"/>
      <c r="BL18" s="517" t="e">
        <f ca="1">BL$8</f>
        <v>#NAME?</v>
      </c>
      <c r="BM18" s="518"/>
      <c r="BN18" s="517" t="e">
        <f ca="1">BN$8</f>
        <v>#NAME?</v>
      </c>
      <c r="BO18" s="518"/>
      <c r="BP18" s="517" t="e">
        <f ca="1">BP$8</f>
        <v>#NAME?</v>
      </c>
      <c r="BQ18" s="518"/>
      <c r="BR18" s="517" t="e">
        <f ca="1">BR$8</f>
        <v>#NAME?</v>
      </c>
      <c r="BS18" s="518"/>
      <c r="BT18" s="517" t="e">
        <f ca="1">BT$8</f>
        <v>#NAME?</v>
      </c>
      <c r="BU18" s="518"/>
    </row>
    <row r="19" spans="1:73" s="385" customFormat="1" ht="12.75" customHeight="1" x14ac:dyDescent="0.2">
      <c r="A19" s="384" t="s">
        <v>28</v>
      </c>
      <c r="B19" s="543"/>
      <c r="C19" s="544"/>
      <c r="D19" s="545"/>
      <c r="E19" s="546"/>
      <c r="F19" s="543"/>
      <c r="G19" s="544"/>
      <c r="H19" s="543"/>
      <c r="I19" s="544"/>
      <c r="J19" s="543"/>
      <c r="K19" s="544"/>
      <c r="L19" s="543"/>
      <c r="M19" s="544"/>
      <c r="N19" s="543"/>
      <c r="O19" s="544"/>
      <c r="P19" s="543"/>
      <c r="Q19" s="544"/>
      <c r="R19" s="543">
        <v>6.78</v>
      </c>
      <c r="S19" s="544"/>
      <c r="T19" s="543">
        <v>6.78</v>
      </c>
      <c r="U19" s="544"/>
      <c r="V19" s="543">
        <v>7.12</v>
      </c>
      <c r="W19" s="544"/>
      <c r="X19" s="543">
        <v>9.2799999999999994</v>
      </c>
      <c r="Y19" s="544"/>
      <c r="Z19" s="543">
        <v>9</v>
      </c>
      <c r="AA19" s="544"/>
      <c r="AB19" s="543">
        <v>6.72</v>
      </c>
      <c r="AC19" s="544"/>
      <c r="AD19" s="543">
        <v>5.52</v>
      </c>
      <c r="AE19" s="544"/>
      <c r="AF19" s="537">
        <v>6.57</v>
      </c>
      <c r="AG19" s="538"/>
      <c r="AH19" s="537">
        <v>7.58</v>
      </c>
      <c r="AI19" s="538"/>
      <c r="AJ19" s="537">
        <v>8.486486486486486</v>
      </c>
      <c r="AK19" s="538"/>
      <c r="AL19" s="537">
        <v>8.0399999999999991</v>
      </c>
      <c r="AM19" s="538"/>
      <c r="AN19" s="537">
        <v>7.46</v>
      </c>
      <c r="AO19" s="538"/>
      <c r="AP19" s="537">
        <v>7.5</v>
      </c>
      <c r="AQ19" s="538"/>
      <c r="AR19" s="537">
        <v>9.11</v>
      </c>
      <c r="AS19" s="538"/>
      <c r="AT19" s="537">
        <v>6.3619047619047615</v>
      </c>
      <c r="AU19" s="538"/>
      <c r="AV19" s="537">
        <v>5.661157024793388</v>
      </c>
      <c r="AW19" s="538"/>
      <c r="AX19" s="537">
        <v>6.1100917431192663</v>
      </c>
      <c r="AY19" s="538"/>
      <c r="AZ19" s="537">
        <v>6.69</v>
      </c>
      <c r="BA19" s="538"/>
      <c r="BB19" s="537">
        <v>5.5</v>
      </c>
      <c r="BC19" s="538"/>
      <c r="BD19" s="537">
        <v>6.5480769230769234</v>
      </c>
      <c r="BE19" s="538"/>
      <c r="BF19" s="537">
        <v>6.9509803921568629</v>
      </c>
      <c r="BG19" s="538"/>
      <c r="BH19" s="537">
        <v>6.0803571428571432</v>
      </c>
      <c r="BI19" s="538"/>
      <c r="BJ19" s="537">
        <v>6.5233644859813085</v>
      </c>
      <c r="BK19" s="538"/>
      <c r="BL19" s="537">
        <v>6.288288288288288</v>
      </c>
      <c r="BM19" s="538"/>
      <c r="BN19" s="537">
        <v>6.5480769230769234</v>
      </c>
      <c r="BO19" s="538"/>
      <c r="BP19" s="537" t="e">
        <v>#DIV/0!</v>
      </c>
      <c r="BQ19" s="538"/>
      <c r="BR19" s="537" t="e">
        <v>#DIV/0!</v>
      </c>
      <c r="BS19" s="538"/>
      <c r="BT19" s="537" t="e">
        <v>#DIV/0!</v>
      </c>
      <c r="BU19" s="538"/>
    </row>
    <row r="20" spans="1:73" s="385" customFormat="1" ht="12.75" customHeight="1" x14ac:dyDescent="0.2">
      <c r="A20" s="384" t="s">
        <v>30</v>
      </c>
      <c r="B20" s="543"/>
      <c r="C20" s="544"/>
      <c r="D20" s="545"/>
      <c r="E20" s="546"/>
      <c r="F20" s="543"/>
      <c r="G20" s="544"/>
      <c r="H20" s="543"/>
      <c r="I20" s="544"/>
      <c r="J20" s="543"/>
      <c r="K20" s="544"/>
      <c r="L20" s="543"/>
      <c r="M20" s="544"/>
      <c r="N20" s="543"/>
      <c r="O20" s="544"/>
      <c r="P20" s="543"/>
      <c r="Q20" s="544"/>
      <c r="R20" s="543">
        <v>2.44</v>
      </c>
      <c r="S20" s="544"/>
      <c r="T20" s="543">
        <v>2.44</v>
      </c>
      <c r="U20" s="544"/>
      <c r="V20" s="543">
        <v>2.35</v>
      </c>
      <c r="W20" s="544"/>
      <c r="X20" s="543">
        <v>2.27</v>
      </c>
      <c r="Y20" s="544"/>
      <c r="Z20" s="543">
        <v>2.15</v>
      </c>
      <c r="AA20" s="544"/>
      <c r="AB20" s="543">
        <v>2.21</v>
      </c>
      <c r="AC20" s="544"/>
      <c r="AD20" s="543">
        <v>2.2000000000000002</v>
      </c>
      <c r="AE20" s="544"/>
      <c r="AF20" s="537">
        <v>2.87</v>
      </c>
      <c r="AG20" s="538"/>
      <c r="AH20" s="537">
        <v>2.4</v>
      </c>
      <c r="AI20" s="538"/>
      <c r="AJ20" s="537">
        <v>2.3047619047619046</v>
      </c>
      <c r="AK20" s="538"/>
      <c r="AL20" s="537">
        <v>2.41</v>
      </c>
      <c r="AM20" s="538"/>
      <c r="AN20" s="537">
        <v>2.2400000000000002</v>
      </c>
      <c r="AO20" s="538"/>
      <c r="AP20" s="537">
        <v>2.27</v>
      </c>
      <c r="AQ20" s="538"/>
      <c r="AR20" s="537">
        <v>2.29</v>
      </c>
      <c r="AS20" s="538"/>
      <c r="AT20" s="537">
        <v>2.5315315315315314</v>
      </c>
      <c r="AU20" s="538"/>
      <c r="AV20" s="537">
        <v>2.1384083044982698</v>
      </c>
      <c r="AW20" s="538"/>
      <c r="AX20" s="537">
        <v>2.2589928057553958</v>
      </c>
      <c r="AY20" s="538"/>
      <c r="AZ20" s="537">
        <v>3.88</v>
      </c>
      <c r="BA20" s="538"/>
      <c r="BB20" s="537">
        <v>2.5357142857142856</v>
      </c>
      <c r="BC20" s="538"/>
      <c r="BD20" s="537">
        <v>2.4566037735849058</v>
      </c>
      <c r="BE20" s="538"/>
      <c r="BF20" s="537">
        <v>2.296551724137931</v>
      </c>
      <c r="BG20" s="538"/>
      <c r="BH20" s="537">
        <v>2.2892857142857141</v>
      </c>
      <c r="BI20" s="538"/>
      <c r="BJ20" s="537">
        <v>1.8821917808219177</v>
      </c>
      <c r="BK20" s="538"/>
      <c r="BL20" s="537">
        <v>4.475609756097561</v>
      </c>
      <c r="BM20" s="538"/>
      <c r="BN20" s="537">
        <v>4.6315789473684212</v>
      </c>
      <c r="BO20" s="538"/>
      <c r="BP20" s="537" t="e">
        <v>#DIV/0!</v>
      </c>
      <c r="BQ20" s="538"/>
      <c r="BR20" s="537" t="e">
        <v>#DIV/0!</v>
      </c>
      <c r="BS20" s="538"/>
      <c r="BT20" s="537" t="e">
        <v>#DIV/0!</v>
      </c>
      <c r="BU20" s="538"/>
    </row>
    <row r="21" spans="1:73" s="385" customFormat="1" ht="12.75" hidden="1" customHeight="1" x14ac:dyDescent="0.2">
      <c r="A21" s="384" t="s">
        <v>32</v>
      </c>
      <c r="B21" s="543"/>
      <c r="C21" s="544"/>
      <c r="D21" s="545"/>
      <c r="E21" s="546"/>
      <c r="F21" s="543"/>
      <c r="G21" s="544"/>
      <c r="H21" s="543"/>
      <c r="I21" s="544"/>
      <c r="J21" s="543"/>
      <c r="K21" s="544"/>
      <c r="L21" s="543"/>
      <c r="M21" s="544"/>
      <c r="N21" s="543"/>
      <c r="O21" s="544"/>
      <c r="P21" s="543" t="s">
        <v>249</v>
      </c>
      <c r="Q21" s="544"/>
      <c r="R21" s="543" t="s">
        <v>56</v>
      </c>
      <c r="S21" s="544"/>
      <c r="T21" s="543"/>
      <c r="U21" s="544"/>
      <c r="V21" s="543"/>
      <c r="W21" s="544"/>
      <c r="X21" s="543"/>
      <c r="Y21" s="544"/>
      <c r="Z21" s="543"/>
      <c r="AA21" s="544"/>
      <c r="AB21" s="543"/>
      <c r="AC21" s="544"/>
      <c r="AD21" s="543"/>
      <c r="AE21" s="544"/>
      <c r="AF21" s="537"/>
      <c r="AG21" s="538"/>
      <c r="AH21" s="537"/>
      <c r="AI21" s="538"/>
      <c r="AJ21" s="537"/>
      <c r="AK21" s="538"/>
      <c r="AL21" s="537"/>
      <c r="AM21" s="538"/>
      <c r="AN21" s="537"/>
      <c r="AO21" s="538"/>
      <c r="AP21" s="537"/>
      <c r="AQ21" s="538"/>
      <c r="AR21" s="537"/>
      <c r="AS21" s="538"/>
      <c r="AT21" s="537"/>
      <c r="AU21" s="538"/>
      <c r="AV21" s="537"/>
      <c r="AW21" s="538"/>
      <c r="AX21" s="537"/>
      <c r="AY21" s="538"/>
      <c r="AZ21" s="537">
        <v>0</v>
      </c>
      <c r="BA21" s="538"/>
      <c r="BB21" s="537">
        <v>0</v>
      </c>
      <c r="BC21" s="538"/>
      <c r="BD21" s="537">
        <v>0</v>
      </c>
      <c r="BE21" s="538"/>
      <c r="BF21" s="537">
        <v>0</v>
      </c>
      <c r="BG21" s="538"/>
      <c r="BH21" s="537">
        <v>0</v>
      </c>
      <c r="BI21" s="538"/>
      <c r="BJ21" s="537">
        <v>0</v>
      </c>
      <c r="BK21" s="538"/>
      <c r="BL21" s="537">
        <v>0</v>
      </c>
      <c r="BM21" s="538"/>
      <c r="BN21" s="537">
        <v>0</v>
      </c>
      <c r="BO21" s="538"/>
      <c r="BP21" s="537">
        <v>0</v>
      </c>
      <c r="BQ21" s="538"/>
      <c r="BR21" s="537">
        <v>0</v>
      </c>
      <c r="BS21" s="538"/>
      <c r="BT21" s="537">
        <v>0</v>
      </c>
      <c r="BU21" s="538"/>
    </row>
    <row r="22" spans="1:73" s="385" customFormat="1" ht="12.75" hidden="1" customHeight="1" x14ac:dyDescent="0.2">
      <c r="A22" s="384" t="s">
        <v>250</v>
      </c>
      <c r="B22" s="543"/>
      <c r="C22" s="544"/>
      <c r="D22" s="545"/>
      <c r="E22" s="546"/>
      <c r="F22" s="543"/>
      <c r="G22" s="544"/>
      <c r="H22" s="543"/>
      <c r="I22" s="544"/>
      <c r="J22" s="543"/>
      <c r="K22" s="544"/>
      <c r="L22" s="543"/>
      <c r="M22" s="544"/>
      <c r="N22" s="543"/>
      <c r="O22" s="544"/>
      <c r="P22" s="543"/>
      <c r="Q22" s="544"/>
      <c r="R22" s="543" t="s">
        <v>56</v>
      </c>
      <c r="S22" s="544"/>
      <c r="T22" s="543"/>
      <c r="U22" s="544"/>
      <c r="V22" s="543"/>
      <c r="W22" s="544"/>
      <c r="X22" s="543"/>
      <c r="Y22" s="544"/>
      <c r="Z22" s="543"/>
      <c r="AA22" s="544"/>
      <c r="AB22" s="543"/>
      <c r="AC22" s="544"/>
      <c r="AD22" s="543"/>
      <c r="AE22" s="544"/>
      <c r="AF22" s="537"/>
      <c r="AG22" s="538"/>
      <c r="AH22" s="537"/>
      <c r="AI22" s="538"/>
      <c r="AJ22" s="537"/>
      <c r="AK22" s="538"/>
      <c r="AL22" s="537"/>
      <c r="AM22" s="538"/>
      <c r="AN22" s="537"/>
      <c r="AO22" s="538"/>
      <c r="AP22" s="537"/>
      <c r="AQ22" s="538"/>
      <c r="AR22" s="537"/>
      <c r="AS22" s="538"/>
      <c r="AT22" s="537"/>
      <c r="AU22" s="538"/>
      <c r="AV22" s="537"/>
      <c r="AW22" s="538"/>
      <c r="AX22" s="537"/>
      <c r="AY22" s="538"/>
      <c r="AZ22" s="537">
        <v>3.4</v>
      </c>
      <c r="BA22" s="538"/>
      <c r="BB22" s="537">
        <v>2.75</v>
      </c>
      <c r="BC22" s="538"/>
      <c r="BD22" s="537">
        <v>5.25</v>
      </c>
      <c r="BE22" s="538"/>
      <c r="BF22" s="537">
        <v>3.8</v>
      </c>
      <c r="BG22" s="538"/>
      <c r="BH22" s="537">
        <v>2.6428571428571428</v>
      </c>
      <c r="BI22" s="538"/>
      <c r="BJ22" s="537">
        <v>2.9230769230769229</v>
      </c>
      <c r="BK22" s="538"/>
      <c r="BL22" s="537">
        <v>5.125</v>
      </c>
      <c r="BM22" s="538"/>
      <c r="BN22" s="537">
        <v>2.9230769230769229</v>
      </c>
      <c r="BO22" s="538"/>
      <c r="BP22" s="537" t="e">
        <v>#DIV/0!</v>
      </c>
      <c r="BQ22" s="538"/>
      <c r="BR22" s="537" t="e">
        <v>#DIV/0!</v>
      </c>
      <c r="BS22" s="538"/>
      <c r="BT22" s="537" t="e">
        <v>#DIV/0!</v>
      </c>
      <c r="BU22" s="538"/>
    </row>
    <row r="23" spans="1:73" s="385" customFormat="1" ht="12.75" hidden="1" customHeight="1" x14ac:dyDescent="0.2">
      <c r="A23" s="384" t="s">
        <v>251</v>
      </c>
      <c r="B23" s="543"/>
      <c r="C23" s="544"/>
      <c r="D23" s="545"/>
      <c r="E23" s="546"/>
      <c r="F23" s="543"/>
      <c r="G23" s="544"/>
      <c r="H23" s="543"/>
      <c r="I23" s="544"/>
      <c r="J23" s="543"/>
      <c r="K23" s="544"/>
      <c r="L23" s="543"/>
      <c r="M23" s="544"/>
      <c r="N23" s="543"/>
      <c r="O23" s="544"/>
      <c r="P23" s="543" t="s">
        <v>249</v>
      </c>
      <c r="Q23" s="544"/>
      <c r="R23" s="543" t="s">
        <v>56</v>
      </c>
      <c r="S23" s="544"/>
      <c r="T23" s="543"/>
      <c r="U23" s="544"/>
      <c r="V23" s="543"/>
      <c r="W23" s="544"/>
      <c r="X23" s="543"/>
      <c r="Y23" s="544"/>
      <c r="Z23" s="543"/>
      <c r="AA23" s="544"/>
      <c r="AB23" s="543"/>
      <c r="AC23" s="544"/>
      <c r="AD23" s="543"/>
      <c r="AE23" s="544"/>
      <c r="AF23" s="537"/>
      <c r="AG23" s="538"/>
      <c r="AH23" s="537"/>
      <c r="AI23" s="538"/>
      <c r="AJ23" s="537"/>
      <c r="AK23" s="538"/>
      <c r="AL23" s="537"/>
      <c r="AM23" s="538"/>
      <c r="AN23" s="537"/>
      <c r="AO23" s="538"/>
      <c r="AP23" s="537"/>
      <c r="AQ23" s="538"/>
      <c r="AR23" s="537"/>
      <c r="AS23" s="538"/>
      <c r="AT23" s="537"/>
      <c r="AU23" s="538"/>
      <c r="AV23" s="537"/>
      <c r="AW23" s="538"/>
      <c r="AX23" s="537"/>
      <c r="AY23" s="538"/>
      <c r="AZ23" s="537">
        <v>0</v>
      </c>
      <c r="BA23" s="538"/>
      <c r="BB23" s="537">
        <v>0</v>
      </c>
      <c r="BC23" s="538"/>
      <c r="BD23" s="537">
        <v>0</v>
      </c>
      <c r="BE23" s="538"/>
      <c r="BF23" s="537">
        <v>0</v>
      </c>
      <c r="BG23" s="538"/>
      <c r="BH23" s="537">
        <v>0</v>
      </c>
      <c r="BI23" s="538"/>
      <c r="BJ23" s="537">
        <v>0</v>
      </c>
      <c r="BK23" s="538"/>
      <c r="BL23" s="537">
        <v>0</v>
      </c>
      <c r="BM23" s="538"/>
      <c r="BN23" s="537">
        <v>0</v>
      </c>
      <c r="BO23" s="538"/>
      <c r="BP23" s="537">
        <v>0</v>
      </c>
      <c r="BQ23" s="538"/>
      <c r="BR23" s="537">
        <v>0</v>
      </c>
      <c r="BS23" s="538"/>
      <c r="BT23" s="537">
        <v>0</v>
      </c>
      <c r="BU23" s="538"/>
    </row>
    <row r="24" spans="1:73" s="385" customFormat="1" x14ac:dyDescent="0.2">
      <c r="A24" s="384" t="s">
        <v>252</v>
      </c>
      <c r="B24" s="543"/>
      <c r="C24" s="544"/>
      <c r="D24" s="545"/>
      <c r="E24" s="546"/>
      <c r="F24" s="543"/>
      <c r="G24" s="544"/>
      <c r="H24" s="543"/>
      <c r="I24" s="544"/>
      <c r="J24" s="543"/>
      <c r="K24" s="544"/>
      <c r="L24" s="543"/>
      <c r="M24" s="544"/>
      <c r="N24" s="543"/>
      <c r="O24" s="544"/>
      <c r="P24" s="543"/>
      <c r="Q24" s="544"/>
      <c r="R24" s="543">
        <v>7.59</v>
      </c>
      <c r="S24" s="544"/>
      <c r="T24" s="543">
        <v>7.59</v>
      </c>
      <c r="U24" s="544"/>
      <c r="V24" s="543">
        <v>5.15</v>
      </c>
      <c r="W24" s="544"/>
      <c r="X24" s="543">
        <v>6.89</v>
      </c>
      <c r="Y24" s="544"/>
      <c r="Z24" s="543">
        <v>6.26</v>
      </c>
      <c r="AA24" s="544"/>
      <c r="AB24" s="543">
        <v>6.38</v>
      </c>
      <c r="AC24" s="544"/>
      <c r="AD24" s="543">
        <v>5.36</v>
      </c>
      <c r="AE24" s="544"/>
      <c r="AF24" s="537">
        <v>5.56</v>
      </c>
      <c r="AG24" s="538"/>
      <c r="AH24" s="537">
        <v>7.76</v>
      </c>
      <c r="AI24" s="538"/>
      <c r="AJ24" s="537">
        <v>6.7804878048780486</v>
      </c>
      <c r="AK24" s="538"/>
      <c r="AL24" s="537">
        <v>6.14</v>
      </c>
      <c r="AM24" s="538"/>
      <c r="AN24" s="537">
        <v>7.37</v>
      </c>
      <c r="AO24" s="538"/>
      <c r="AP24" s="537">
        <v>4.9000000000000004</v>
      </c>
      <c r="AQ24" s="538"/>
      <c r="AR24" s="537">
        <v>4.54</v>
      </c>
      <c r="AS24" s="538"/>
      <c r="AT24" s="537">
        <v>5.3</v>
      </c>
      <c r="AU24" s="538"/>
      <c r="AV24" s="537">
        <v>5.1481481481481479</v>
      </c>
      <c r="AW24" s="538"/>
      <c r="AX24" s="537">
        <v>5.3962264150943398</v>
      </c>
      <c r="AY24" s="538"/>
      <c r="AZ24" s="537">
        <v>0</v>
      </c>
      <c r="BA24" s="538"/>
      <c r="BB24" s="537">
        <v>7.7894736842105265</v>
      </c>
      <c r="BC24" s="538"/>
      <c r="BD24" s="537">
        <v>11.461538461538462</v>
      </c>
      <c r="BE24" s="538"/>
      <c r="BF24" s="537">
        <v>6.1224489795918364</v>
      </c>
      <c r="BG24" s="538"/>
      <c r="BH24" s="537">
        <v>6.104166666666667</v>
      </c>
      <c r="BI24" s="538"/>
      <c r="BJ24" s="537">
        <v>9.0882352941176467</v>
      </c>
      <c r="BK24" s="538"/>
      <c r="BL24" s="537">
        <v>6.6511627906976747</v>
      </c>
      <c r="BM24" s="538"/>
      <c r="BN24" s="537">
        <v>5.8510638297872344</v>
      </c>
      <c r="BO24" s="538"/>
      <c r="BP24" s="537">
        <v>0</v>
      </c>
      <c r="BQ24" s="538"/>
      <c r="BR24" s="537">
        <v>0</v>
      </c>
      <c r="BS24" s="538"/>
      <c r="BT24" s="537">
        <v>0</v>
      </c>
      <c r="BU24" s="538"/>
    </row>
    <row r="25" spans="1:73" s="387" customFormat="1" x14ac:dyDescent="0.2">
      <c r="A25" s="386" t="s">
        <v>253</v>
      </c>
      <c r="B25" s="564"/>
      <c r="C25" s="565"/>
      <c r="D25" s="564"/>
      <c r="E25" s="565"/>
      <c r="F25" s="564"/>
      <c r="G25" s="565"/>
      <c r="H25" s="564"/>
      <c r="I25" s="565"/>
      <c r="J25" s="564"/>
      <c r="K25" s="565"/>
      <c r="L25" s="564"/>
      <c r="M25" s="565"/>
      <c r="N25" s="564"/>
      <c r="O25" s="565"/>
      <c r="P25" s="564">
        <v>3.74</v>
      </c>
      <c r="Q25" s="565"/>
      <c r="R25" s="564">
        <v>4.07</v>
      </c>
      <c r="S25" s="565"/>
      <c r="T25" s="564">
        <v>3.53</v>
      </c>
      <c r="U25" s="565"/>
      <c r="V25" s="564">
        <v>4.05</v>
      </c>
      <c r="W25" s="565"/>
      <c r="X25" s="564">
        <v>4.4400000000000004</v>
      </c>
      <c r="Y25" s="565"/>
      <c r="Z25" s="564">
        <v>4.2699999999999996</v>
      </c>
      <c r="AA25" s="565"/>
      <c r="AB25" s="564">
        <v>4.22</v>
      </c>
      <c r="AC25" s="565"/>
      <c r="AD25" s="564">
        <v>3.93</v>
      </c>
      <c r="AE25" s="565"/>
      <c r="AF25" s="564">
        <v>4.76</v>
      </c>
      <c r="AG25" s="565"/>
      <c r="AH25" s="564">
        <v>4.6399999999999997</v>
      </c>
      <c r="AI25" s="565"/>
      <c r="AJ25" s="564">
        <v>4.6500000000000004</v>
      </c>
      <c r="AK25" s="565"/>
      <c r="AL25" s="564">
        <v>4.7</v>
      </c>
      <c r="AM25" s="565"/>
      <c r="AN25" s="564">
        <v>4.1900000000000004</v>
      </c>
      <c r="AO25" s="565"/>
      <c r="AP25" s="564">
        <v>4.16</v>
      </c>
      <c r="AQ25" s="565"/>
      <c r="AR25" s="564">
        <v>4.59</v>
      </c>
      <c r="AS25" s="565"/>
      <c r="AT25" s="564">
        <v>4.7</v>
      </c>
      <c r="AU25" s="565"/>
      <c r="AV25" s="564">
        <v>3.93</v>
      </c>
      <c r="AW25" s="565"/>
      <c r="AX25" s="564">
        <v>4.1399999999999997</v>
      </c>
      <c r="AY25" s="565"/>
      <c r="AZ25" s="564">
        <v>5.41</v>
      </c>
      <c r="BA25" s="565"/>
      <c r="BB25" s="564">
        <v>4.3899999999999997</v>
      </c>
      <c r="BC25" s="565"/>
      <c r="BD25" s="564">
        <v>4.59</v>
      </c>
      <c r="BE25" s="565"/>
      <c r="BF25" s="564">
        <v>4.22</v>
      </c>
      <c r="BG25" s="565"/>
      <c r="BH25" s="564">
        <v>4.1100000000000003</v>
      </c>
      <c r="BI25" s="565"/>
      <c r="BJ25" s="564">
        <v>3.84</v>
      </c>
      <c r="BK25" s="565"/>
      <c r="BL25" s="564">
        <v>3.53</v>
      </c>
      <c r="BM25" s="565"/>
      <c r="BN25" s="564">
        <v>5.8510638297872344</v>
      </c>
      <c r="BO25" s="565"/>
      <c r="BP25" s="564" t="e">
        <v>#DIV/0!</v>
      </c>
      <c r="BQ25" s="565"/>
      <c r="BR25" s="564" t="e">
        <v>#DIV/0!</v>
      </c>
      <c r="BS25" s="565"/>
      <c r="BT25" s="564" t="e">
        <v>#REF!</v>
      </c>
      <c r="BU25" s="565"/>
    </row>
    <row r="26" spans="1:73" x14ac:dyDescent="0.2">
      <c r="A26" s="381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E26" s="382"/>
      <c r="BF26" s="382"/>
      <c r="BG26" s="382"/>
      <c r="BH26" s="382"/>
      <c r="BI26" s="382"/>
      <c r="BJ26" s="382"/>
      <c r="BK26" s="382"/>
      <c r="BL26" s="382"/>
      <c r="BM26" s="382"/>
      <c r="BN26" s="382"/>
      <c r="BO26" s="382"/>
      <c r="BP26" s="382"/>
      <c r="BQ26" s="382"/>
      <c r="BR26" s="382"/>
      <c r="BS26" s="382"/>
      <c r="BT26" s="382"/>
      <c r="BU26" s="382"/>
    </row>
    <row r="27" spans="1:73" x14ac:dyDescent="0.2">
      <c r="A27" s="373" t="s">
        <v>255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5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4"/>
      <c r="BP27" s="374"/>
      <c r="BQ27" s="374"/>
      <c r="BR27" s="374"/>
      <c r="BS27" s="374"/>
      <c r="BT27" s="374"/>
      <c r="BU27" s="374"/>
    </row>
    <row r="28" spans="1:73" s="377" customFormat="1" x14ac:dyDescent="0.2">
      <c r="A28" s="383" t="s">
        <v>248</v>
      </c>
      <c r="B28" s="519">
        <v>44562</v>
      </c>
      <c r="C28" s="520"/>
      <c r="D28" s="519">
        <v>44593</v>
      </c>
      <c r="E28" s="520"/>
      <c r="F28" s="519">
        <v>44621</v>
      </c>
      <c r="G28" s="520"/>
      <c r="H28" s="519">
        <v>44652</v>
      </c>
      <c r="I28" s="520"/>
      <c r="J28" s="519">
        <v>44682</v>
      </c>
      <c r="K28" s="520"/>
      <c r="L28" s="519">
        <v>44713</v>
      </c>
      <c r="M28" s="520"/>
      <c r="N28" s="519">
        <v>44743</v>
      </c>
      <c r="O28" s="520"/>
      <c r="P28" s="519">
        <v>44774</v>
      </c>
      <c r="Q28" s="520"/>
      <c r="R28" s="519">
        <v>44805</v>
      </c>
      <c r="S28" s="520"/>
      <c r="T28" s="519">
        <v>44835</v>
      </c>
      <c r="U28" s="520"/>
      <c r="V28" s="519">
        <v>44866</v>
      </c>
      <c r="W28" s="520"/>
      <c r="X28" s="519">
        <v>44896</v>
      </c>
      <c r="Y28" s="520"/>
      <c r="Z28" s="519" t="e">
        <f ca="1">Z18</f>
        <v>#NAME?</v>
      </c>
      <c r="AA28" s="520"/>
      <c r="AB28" s="519" t="e">
        <f ca="1">AB18</f>
        <v>#NAME?</v>
      </c>
      <c r="AC28" s="520"/>
      <c r="AD28" s="519" t="e">
        <f ca="1">AD18</f>
        <v>#NAME?</v>
      </c>
      <c r="AE28" s="520"/>
      <c r="AF28" s="517" t="e">
        <f ca="1">AF18</f>
        <v>#NAME?</v>
      </c>
      <c r="AG28" s="518"/>
      <c r="AH28" s="517" t="e">
        <f ca="1">AH18</f>
        <v>#NAME?</v>
      </c>
      <c r="AI28" s="518"/>
      <c r="AJ28" s="517" t="e">
        <f ca="1">AJ18</f>
        <v>#NAME?</v>
      </c>
      <c r="AK28" s="518"/>
      <c r="AL28" s="517" t="e">
        <f ca="1">AL18</f>
        <v>#NAME?</v>
      </c>
      <c r="AM28" s="518"/>
      <c r="AN28" s="517" t="e">
        <f ca="1">AN18</f>
        <v>#NAME?</v>
      </c>
      <c r="AO28" s="518"/>
      <c r="AP28" s="517" t="e">
        <f ca="1">AP18</f>
        <v>#NAME?</v>
      </c>
      <c r="AQ28" s="518"/>
      <c r="AR28" s="517" t="e">
        <f ca="1">AR18</f>
        <v>#NAME?</v>
      </c>
      <c r="AS28" s="518"/>
      <c r="AT28" s="517" t="e">
        <f ca="1">AT18</f>
        <v>#NAME?</v>
      </c>
      <c r="AU28" s="518"/>
      <c r="AV28" s="517" t="e">
        <f ca="1">AV18</f>
        <v>#NAME?</v>
      </c>
      <c r="AW28" s="518"/>
      <c r="AX28" s="517" t="e">
        <f ca="1">AX18</f>
        <v>#NAME?</v>
      </c>
      <c r="AY28" s="518"/>
      <c r="AZ28" s="517" t="e">
        <f ca="1">AZ$8</f>
        <v>#NAME?</v>
      </c>
      <c r="BA28" s="518"/>
      <c r="BB28" s="517" t="e">
        <f ca="1">BB$8</f>
        <v>#NAME?</v>
      </c>
      <c r="BC28" s="518"/>
      <c r="BD28" s="517" t="e">
        <f ca="1">BD$8</f>
        <v>#NAME?</v>
      </c>
      <c r="BE28" s="518"/>
      <c r="BF28" s="517" t="e">
        <f ca="1">BF$8</f>
        <v>#NAME?</v>
      </c>
      <c r="BG28" s="518"/>
      <c r="BH28" s="517" t="e">
        <f ca="1">BH$8</f>
        <v>#NAME?</v>
      </c>
      <c r="BI28" s="518"/>
      <c r="BJ28" s="517" t="e">
        <f ca="1">BJ$8</f>
        <v>#NAME?</v>
      </c>
      <c r="BK28" s="518"/>
      <c r="BL28" s="517" t="e">
        <f ca="1">BL$8</f>
        <v>#NAME?</v>
      </c>
      <c r="BM28" s="518"/>
      <c r="BN28" s="517" t="e">
        <f ca="1">BN$8</f>
        <v>#NAME?</v>
      </c>
      <c r="BO28" s="518"/>
      <c r="BP28" s="517" t="e">
        <f ca="1">BP$8</f>
        <v>#NAME?</v>
      </c>
      <c r="BQ28" s="518"/>
      <c r="BR28" s="517" t="e">
        <f ca="1">BR$8</f>
        <v>#NAME?</v>
      </c>
      <c r="BS28" s="518"/>
      <c r="BT28" s="517" t="e">
        <f ca="1">BT$8</f>
        <v>#NAME?</v>
      </c>
      <c r="BU28" s="518"/>
    </row>
    <row r="29" spans="1:73" x14ac:dyDescent="0.2">
      <c r="A29" s="378" t="s">
        <v>28</v>
      </c>
      <c r="B29" s="543"/>
      <c r="C29" s="544"/>
      <c r="D29" s="545"/>
      <c r="E29" s="546"/>
      <c r="F29" s="543"/>
      <c r="G29" s="544"/>
      <c r="H29" s="543"/>
      <c r="I29" s="544"/>
      <c r="J29" s="543"/>
      <c r="K29" s="544"/>
      <c r="L29" s="543"/>
      <c r="M29" s="544"/>
      <c r="N29" s="543"/>
      <c r="O29" s="544"/>
      <c r="P29" s="543"/>
      <c r="Q29" s="544"/>
      <c r="R29" s="570">
        <v>6.37</v>
      </c>
      <c r="S29" s="571"/>
      <c r="T29" s="570">
        <v>2.65</v>
      </c>
      <c r="U29" s="571"/>
      <c r="V29" s="570">
        <v>11.08</v>
      </c>
      <c r="W29" s="571"/>
      <c r="X29" s="570">
        <v>10.49</v>
      </c>
      <c r="Y29" s="571"/>
      <c r="Z29" s="570">
        <f t="shared" ref="Z29:Z35" si="0">IFERROR((ROUND(((((1-Z9)*Z19)/(Z9))*24),2)),"-")</f>
        <v>6.68</v>
      </c>
      <c r="AA29" s="571"/>
      <c r="AB29" s="566">
        <f t="shared" ref="AB29:AD35" si="1">IFERROR((ROUND(((((1-AB9)*AB19)/(AB9))*24),2)),"-")</f>
        <v>33.03</v>
      </c>
      <c r="AC29" s="567"/>
      <c r="AD29" s="566">
        <f t="shared" si="1"/>
        <v>9.9700000000000006</v>
      </c>
      <c r="AE29" s="567"/>
      <c r="AF29" s="566">
        <f t="shared" ref="AF29:AH35" si="2">IFERROR((ROUND(((((1-AF9)*AF19)/(AF9))*24),2)),"-")</f>
        <v>13.71</v>
      </c>
      <c r="AG29" s="567"/>
      <c r="AH29" s="566">
        <f t="shared" si="2"/>
        <v>3.91</v>
      </c>
      <c r="AI29" s="567"/>
      <c r="AJ29" s="566">
        <f t="shared" ref="AJ29:AL35" si="3">IFERROR((ROUND(((((1-AJ9)*AJ19)/(AJ9))*24),2)),"-")</f>
        <v>12.97</v>
      </c>
      <c r="AK29" s="567"/>
      <c r="AL29" s="566">
        <f t="shared" si="3"/>
        <v>13</v>
      </c>
      <c r="AM29" s="567"/>
      <c r="AN29" s="566">
        <f t="shared" ref="AN29:AP35" si="4">IFERROR((ROUND(((((1-AN9)*AN19)/(AN9))*24),2)),"-")</f>
        <v>8.26</v>
      </c>
      <c r="AO29" s="567"/>
      <c r="AP29" s="566">
        <f t="shared" si="4"/>
        <v>8.5</v>
      </c>
      <c r="AQ29" s="567"/>
      <c r="AR29" s="566">
        <f t="shared" ref="AR29:AT35" si="5">IFERROR((ROUND(((((1-AR9)*AR19)/(AR9))*24),2)),"-")</f>
        <v>12.85</v>
      </c>
      <c r="AS29" s="567"/>
      <c r="AT29" s="566">
        <f t="shared" si="5"/>
        <v>2.06</v>
      </c>
      <c r="AU29" s="567"/>
      <c r="AV29" s="566">
        <f t="shared" ref="AV29:AX35" si="6">IFERROR((ROUND(((((1-AV9)*AV19)/(AV9))*24),2)),"-")</f>
        <v>3.77</v>
      </c>
      <c r="AW29" s="567"/>
      <c r="AX29" s="566">
        <f>IFERROR((ROUND(((((1-AX9)*AX19)/(AX9))*24),2)),"-")</f>
        <v>7.49</v>
      </c>
      <c r="AY29" s="567"/>
      <c r="AZ29" s="566">
        <f t="shared" ref="AZ29:AZ35" si="7">IFERROR((ROUND(((((1-AZ9)*AZ19)/(AZ9))*24),2)),"-")</f>
        <v>8.35</v>
      </c>
      <c r="BA29" s="567"/>
      <c r="BB29" s="566">
        <f t="shared" ref="BB29:BB35" si="8">IFERROR((ROUND(((((1-BB9)*BB19)/(BB9))*24),2)),"-")</f>
        <v>3.68</v>
      </c>
      <c r="BC29" s="567"/>
      <c r="BD29" s="566">
        <f t="shared" ref="BD29:BD35" si="9">IFERROR((ROUND(((((1-BD9)*BD19)/(BD9))*24),2)),"-")</f>
        <v>0.69</v>
      </c>
      <c r="BE29" s="567"/>
      <c r="BF29" s="566">
        <f t="shared" ref="BF29:BF35" si="10">IFERROR((ROUND(((((1-BF9)*BF19)/(BF9))*24),2)),"-")</f>
        <v>0.71</v>
      </c>
      <c r="BG29" s="567"/>
      <c r="BH29" s="566">
        <f t="shared" ref="BH29:BH35" si="11">IFERROR((ROUND(((((1-BH9)*BH19)/(BH9))*24),2)),"-")</f>
        <v>0.86</v>
      </c>
      <c r="BI29" s="567"/>
      <c r="BJ29" s="566">
        <f t="shared" ref="BJ29:BJ35" si="12">IFERROR((ROUND(((((1-BJ9)*BJ19)/(BJ9))*24),2)),"-")</f>
        <v>2.02</v>
      </c>
      <c r="BK29" s="567"/>
      <c r="BL29" s="566">
        <f t="shared" ref="BL29:BL35" si="13">IFERROR((ROUND(((((1-BL9)*BL19)/(BL9))*24),2)),"-")</f>
        <v>1.08</v>
      </c>
      <c r="BM29" s="567"/>
      <c r="BN29" s="566">
        <f t="shared" ref="BN29:BN35" si="14">IFERROR((ROUND(((((1-BN9)*BN19)/(BN9))*24),2)),"-")</f>
        <v>0.46</v>
      </c>
      <c r="BO29" s="567"/>
      <c r="BP29" s="566" t="str">
        <f t="shared" ref="BP29:BP35" si="15">IFERROR((ROUND(((((1-BP9)*BP19)/(BP9))*24),2)),"-")</f>
        <v>-</v>
      </c>
      <c r="BQ29" s="567"/>
      <c r="BR29" s="566" t="str">
        <f t="shared" ref="BR29:BR35" si="16">IFERROR((ROUND(((((1-BR9)*BR19)/(BR9))*24),2)),"-")</f>
        <v>-</v>
      </c>
      <c r="BS29" s="567"/>
      <c r="BT29" s="566" t="str">
        <f t="shared" ref="BT29:BT35" si="17">IFERROR((ROUND(((((1-BT9)*BT19)/(BT9))*24),2)),"-")</f>
        <v>-</v>
      </c>
      <c r="BU29" s="567"/>
    </row>
    <row r="30" spans="1:73" x14ac:dyDescent="0.2">
      <c r="A30" s="378" t="s">
        <v>30</v>
      </c>
      <c r="B30" s="543"/>
      <c r="C30" s="544"/>
      <c r="D30" s="545"/>
      <c r="E30" s="546"/>
      <c r="F30" s="543"/>
      <c r="G30" s="544"/>
      <c r="H30" s="543"/>
      <c r="I30" s="544"/>
      <c r="J30" s="543"/>
      <c r="K30" s="544"/>
      <c r="L30" s="543"/>
      <c r="M30" s="544"/>
      <c r="N30" s="543"/>
      <c r="O30" s="544"/>
      <c r="P30" s="543"/>
      <c r="Q30" s="544"/>
      <c r="R30" s="570">
        <v>16.829999999999998</v>
      </c>
      <c r="S30" s="571"/>
      <c r="T30" s="570">
        <v>11.11</v>
      </c>
      <c r="U30" s="571"/>
      <c r="V30" s="570">
        <v>14.61</v>
      </c>
      <c r="W30" s="571"/>
      <c r="X30" s="570">
        <v>15</v>
      </c>
      <c r="Y30" s="571"/>
      <c r="Z30" s="570">
        <f t="shared" si="0"/>
        <v>10.57</v>
      </c>
      <c r="AA30" s="571"/>
      <c r="AB30" s="566">
        <f t="shared" si="1"/>
        <v>21.66</v>
      </c>
      <c r="AC30" s="567"/>
      <c r="AD30" s="566">
        <f t="shared" si="1"/>
        <v>15.77</v>
      </c>
      <c r="AE30" s="567"/>
      <c r="AF30" s="566">
        <f t="shared" si="2"/>
        <v>18.309999999999999</v>
      </c>
      <c r="AG30" s="567"/>
      <c r="AH30" s="566">
        <f t="shared" si="2"/>
        <v>19.45</v>
      </c>
      <c r="AI30" s="567"/>
      <c r="AJ30" s="566">
        <f t="shared" si="3"/>
        <v>23.54</v>
      </c>
      <c r="AK30" s="567"/>
      <c r="AL30" s="566">
        <f t="shared" si="3"/>
        <v>19.98</v>
      </c>
      <c r="AM30" s="567"/>
      <c r="AN30" s="566">
        <f t="shared" si="4"/>
        <v>6.71</v>
      </c>
      <c r="AO30" s="567"/>
      <c r="AP30" s="566">
        <f t="shared" si="4"/>
        <v>11.34</v>
      </c>
      <c r="AQ30" s="567"/>
      <c r="AR30" s="566">
        <f t="shared" si="5"/>
        <v>16.98</v>
      </c>
      <c r="AS30" s="567"/>
      <c r="AT30" s="566">
        <f t="shared" si="5"/>
        <v>6.6</v>
      </c>
      <c r="AU30" s="567"/>
      <c r="AV30" s="566">
        <f t="shared" si="6"/>
        <v>3.99</v>
      </c>
      <c r="AW30" s="567"/>
      <c r="AX30" s="566">
        <f t="shared" si="6"/>
        <v>5.79</v>
      </c>
      <c r="AY30" s="567"/>
      <c r="AZ30" s="566">
        <f t="shared" si="7"/>
        <v>3.9</v>
      </c>
      <c r="BA30" s="567"/>
      <c r="BB30" s="566">
        <f t="shared" si="8"/>
        <v>3.05</v>
      </c>
      <c r="BC30" s="567"/>
      <c r="BD30" s="566">
        <f t="shared" si="9"/>
        <v>2.72</v>
      </c>
      <c r="BE30" s="567"/>
      <c r="BF30" s="566">
        <f t="shared" si="10"/>
        <v>2.48</v>
      </c>
      <c r="BG30" s="567"/>
      <c r="BH30" s="566">
        <f t="shared" si="11"/>
        <v>1.89</v>
      </c>
      <c r="BI30" s="567"/>
      <c r="BJ30" s="566">
        <f t="shared" si="12"/>
        <v>0.92</v>
      </c>
      <c r="BK30" s="567"/>
      <c r="BL30" s="566">
        <f t="shared" si="13"/>
        <v>2.89</v>
      </c>
      <c r="BM30" s="567"/>
      <c r="BN30" s="566">
        <f t="shared" si="14"/>
        <v>4.93</v>
      </c>
      <c r="BO30" s="567"/>
      <c r="BP30" s="566" t="str">
        <f t="shared" si="15"/>
        <v>-</v>
      </c>
      <c r="BQ30" s="567"/>
      <c r="BR30" s="566" t="str">
        <f t="shared" si="16"/>
        <v>-</v>
      </c>
      <c r="BS30" s="567"/>
      <c r="BT30" s="566" t="str">
        <f t="shared" si="17"/>
        <v>-</v>
      </c>
      <c r="BU30" s="567"/>
    </row>
    <row r="31" spans="1:73" ht="12.75" hidden="1" customHeight="1" x14ac:dyDescent="0.2">
      <c r="A31" s="378" t="s">
        <v>32</v>
      </c>
      <c r="B31" s="543"/>
      <c r="C31" s="544"/>
      <c r="D31" s="545"/>
      <c r="E31" s="546"/>
      <c r="F31" s="543"/>
      <c r="G31" s="544"/>
      <c r="H31" s="543"/>
      <c r="I31" s="544"/>
      <c r="J31" s="543"/>
      <c r="K31" s="544"/>
      <c r="L31" s="543"/>
      <c r="M31" s="544"/>
      <c r="N31" s="543"/>
      <c r="O31" s="544"/>
      <c r="P31" s="543" t="s">
        <v>249</v>
      </c>
      <c r="Q31" s="544"/>
      <c r="R31" s="570" t="s">
        <v>25</v>
      </c>
      <c r="S31" s="571"/>
      <c r="T31" s="570" t="s">
        <v>25</v>
      </c>
      <c r="U31" s="571"/>
      <c r="V31" s="570" t="s">
        <v>25</v>
      </c>
      <c r="W31" s="571"/>
      <c r="X31" s="570" t="s">
        <v>25</v>
      </c>
      <c r="Y31" s="571"/>
      <c r="Z31" s="570" t="str">
        <f t="shared" si="0"/>
        <v>-</v>
      </c>
      <c r="AA31" s="571"/>
      <c r="AB31" s="566" t="str">
        <f t="shared" si="1"/>
        <v>-</v>
      </c>
      <c r="AC31" s="567"/>
      <c r="AD31" s="566" t="str">
        <f t="shared" si="1"/>
        <v>-</v>
      </c>
      <c r="AE31" s="567"/>
      <c r="AF31" s="566" t="str">
        <f t="shared" si="2"/>
        <v>-</v>
      </c>
      <c r="AG31" s="567"/>
      <c r="AH31" s="566" t="str">
        <f t="shared" si="2"/>
        <v>-</v>
      </c>
      <c r="AI31" s="567"/>
      <c r="AJ31" s="566" t="str">
        <f t="shared" si="3"/>
        <v>-</v>
      </c>
      <c r="AK31" s="567"/>
      <c r="AL31" s="566" t="str">
        <f t="shared" si="3"/>
        <v>-</v>
      </c>
      <c r="AM31" s="567"/>
      <c r="AN31" s="566" t="str">
        <f t="shared" si="4"/>
        <v>-</v>
      </c>
      <c r="AO31" s="567"/>
      <c r="AP31" s="566" t="str">
        <f t="shared" si="4"/>
        <v>-</v>
      </c>
      <c r="AQ31" s="567"/>
      <c r="AR31" s="566" t="str">
        <f t="shared" si="5"/>
        <v>-</v>
      </c>
      <c r="AS31" s="567"/>
      <c r="AT31" s="566" t="str">
        <f t="shared" si="5"/>
        <v>-</v>
      </c>
      <c r="AU31" s="567"/>
      <c r="AV31" s="566" t="str">
        <f t="shared" si="6"/>
        <v>-</v>
      </c>
      <c r="AW31" s="567"/>
      <c r="AX31" s="566" t="str">
        <f t="shared" si="6"/>
        <v>-</v>
      </c>
      <c r="AY31" s="567"/>
      <c r="AZ31" s="566" t="str">
        <f t="shared" si="7"/>
        <v>-</v>
      </c>
      <c r="BA31" s="567"/>
      <c r="BB31" s="566">
        <f t="shared" si="8"/>
        <v>0</v>
      </c>
      <c r="BC31" s="567"/>
      <c r="BD31" s="566">
        <f t="shared" si="9"/>
        <v>0</v>
      </c>
      <c r="BE31" s="567"/>
      <c r="BF31" s="566">
        <f t="shared" si="10"/>
        <v>0</v>
      </c>
      <c r="BG31" s="567"/>
      <c r="BH31" s="566">
        <f t="shared" si="11"/>
        <v>0</v>
      </c>
      <c r="BI31" s="567"/>
      <c r="BJ31" s="566" t="str">
        <f t="shared" si="12"/>
        <v>-</v>
      </c>
      <c r="BK31" s="567"/>
      <c r="BL31" s="566">
        <f t="shared" si="13"/>
        <v>0</v>
      </c>
      <c r="BM31" s="567"/>
      <c r="BN31" s="566">
        <f t="shared" si="14"/>
        <v>0</v>
      </c>
      <c r="BO31" s="567"/>
      <c r="BP31" s="566" t="str">
        <f t="shared" si="15"/>
        <v>-</v>
      </c>
      <c r="BQ31" s="567"/>
      <c r="BR31" s="566" t="str">
        <f t="shared" si="16"/>
        <v>-</v>
      </c>
      <c r="BS31" s="567"/>
      <c r="BT31" s="566" t="str">
        <f t="shared" si="17"/>
        <v>-</v>
      </c>
      <c r="BU31" s="567"/>
    </row>
    <row r="32" spans="1:73" ht="12.75" hidden="1" customHeight="1" x14ac:dyDescent="0.2">
      <c r="A32" s="378" t="s">
        <v>250</v>
      </c>
      <c r="B32" s="543"/>
      <c r="C32" s="544"/>
      <c r="D32" s="545"/>
      <c r="E32" s="546"/>
      <c r="F32" s="543"/>
      <c r="G32" s="544"/>
      <c r="H32" s="543"/>
      <c r="I32" s="544"/>
      <c r="J32" s="543"/>
      <c r="K32" s="544"/>
      <c r="L32" s="543"/>
      <c r="M32" s="544"/>
      <c r="N32" s="543"/>
      <c r="O32" s="544"/>
      <c r="P32" s="543" t="s">
        <v>249</v>
      </c>
      <c r="Q32" s="544"/>
      <c r="R32" s="570" t="s">
        <v>25</v>
      </c>
      <c r="S32" s="571"/>
      <c r="T32" s="570" t="s">
        <v>25</v>
      </c>
      <c r="U32" s="571"/>
      <c r="V32" s="570" t="s">
        <v>25</v>
      </c>
      <c r="W32" s="571"/>
      <c r="X32" s="570" t="s">
        <v>25</v>
      </c>
      <c r="Y32" s="571"/>
      <c r="Z32" s="570" t="str">
        <f t="shared" si="0"/>
        <v>-</v>
      </c>
      <c r="AA32" s="571"/>
      <c r="AB32" s="566" t="str">
        <f t="shared" si="1"/>
        <v>-</v>
      </c>
      <c r="AC32" s="567"/>
      <c r="AD32" s="566" t="str">
        <f t="shared" si="1"/>
        <v>-</v>
      </c>
      <c r="AE32" s="567"/>
      <c r="AF32" s="566" t="str">
        <f t="shared" si="2"/>
        <v>-</v>
      </c>
      <c r="AG32" s="567"/>
      <c r="AH32" s="566" t="str">
        <f t="shared" si="2"/>
        <v>-</v>
      </c>
      <c r="AI32" s="567"/>
      <c r="AJ32" s="566" t="str">
        <f t="shared" si="3"/>
        <v>-</v>
      </c>
      <c r="AK32" s="567"/>
      <c r="AL32" s="566" t="str">
        <f t="shared" si="3"/>
        <v>-</v>
      </c>
      <c r="AM32" s="567"/>
      <c r="AN32" s="566" t="str">
        <f t="shared" si="4"/>
        <v>-</v>
      </c>
      <c r="AO32" s="567"/>
      <c r="AP32" s="566" t="str">
        <f t="shared" si="4"/>
        <v>-</v>
      </c>
      <c r="AQ32" s="567"/>
      <c r="AR32" s="566" t="str">
        <f t="shared" si="5"/>
        <v>-</v>
      </c>
      <c r="AS32" s="567"/>
      <c r="AT32" s="566" t="str">
        <f t="shared" si="5"/>
        <v>-</v>
      </c>
      <c r="AU32" s="567"/>
      <c r="AV32" s="566" t="str">
        <f t="shared" si="6"/>
        <v>-</v>
      </c>
      <c r="AW32" s="567"/>
      <c r="AX32" s="566" t="str">
        <f t="shared" si="6"/>
        <v>-</v>
      </c>
      <c r="AY32" s="567"/>
      <c r="AZ32" s="566">
        <f t="shared" si="7"/>
        <v>196.8</v>
      </c>
      <c r="BA32" s="567"/>
      <c r="BB32" s="566">
        <f t="shared" si="8"/>
        <v>-8.3699999999999992</v>
      </c>
      <c r="BC32" s="567"/>
      <c r="BD32" s="566">
        <f t="shared" si="9"/>
        <v>-57.47</v>
      </c>
      <c r="BE32" s="567"/>
      <c r="BF32" s="566">
        <f t="shared" si="10"/>
        <v>7.79</v>
      </c>
      <c r="BG32" s="567"/>
      <c r="BH32" s="566">
        <f t="shared" si="11"/>
        <v>6.85</v>
      </c>
      <c r="BI32" s="567"/>
      <c r="BJ32" s="566" t="str">
        <f t="shared" si="12"/>
        <v>-</v>
      </c>
      <c r="BK32" s="567"/>
      <c r="BL32" s="566">
        <f t="shared" si="13"/>
        <v>10.050000000000001</v>
      </c>
      <c r="BM32" s="567"/>
      <c r="BN32" s="566">
        <f t="shared" si="14"/>
        <v>7.57</v>
      </c>
      <c r="BO32" s="567"/>
      <c r="BP32" s="566" t="str">
        <f t="shared" si="15"/>
        <v>-</v>
      </c>
      <c r="BQ32" s="567"/>
      <c r="BR32" s="566" t="str">
        <f t="shared" si="16"/>
        <v>-</v>
      </c>
      <c r="BS32" s="567"/>
      <c r="BT32" s="566" t="str">
        <f t="shared" si="17"/>
        <v>-</v>
      </c>
      <c r="BU32" s="567"/>
    </row>
    <row r="33" spans="1:73" ht="12.75" hidden="1" customHeight="1" x14ac:dyDescent="0.2">
      <c r="A33" s="378" t="s">
        <v>251</v>
      </c>
      <c r="B33" s="543"/>
      <c r="C33" s="544"/>
      <c r="D33" s="545"/>
      <c r="E33" s="546"/>
      <c r="F33" s="543"/>
      <c r="G33" s="544"/>
      <c r="H33" s="543"/>
      <c r="I33" s="544"/>
      <c r="J33" s="543"/>
      <c r="K33" s="544"/>
      <c r="L33" s="543"/>
      <c r="M33" s="544"/>
      <c r="N33" s="543"/>
      <c r="O33" s="544"/>
      <c r="P33" s="543" t="s">
        <v>249</v>
      </c>
      <c r="Q33" s="544"/>
      <c r="R33" s="570" t="s">
        <v>25</v>
      </c>
      <c r="S33" s="571"/>
      <c r="T33" s="570" t="s">
        <v>25</v>
      </c>
      <c r="U33" s="571"/>
      <c r="V33" s="570" t="s">
        <v>25</v>
      </c>
      <c r="W33" s="571"/>
      <c r="X33" s="570" t="s">
        <v>25</v>
      </c>
      <c r="Y33" s="571"/>
      <c r="Z33" s="570" t="str">
        <f t="shared" si="0"/>
        <v>-</v>
      </c>
      <c r="AA33" s="571"/>
      <c r="AB33" s="566" t="str">
        <f t="shared" si="1"/>
        <v>-</v>
      </c>
      <c r="AC33" s="567"/>
      <c r="AD33" s="566" t="str">
        <f t="shared" si="1"/>
        <v>-</v>
      </c>
      <c r="AE33" s="567"/>
      <c r="AF33" s="566" t="str">
        <f t="shared" si="2"/>
        <v>-</v>
      </c>
      <c r="AG33" s="567"/>
      <c r="AH33" s="566" t="str">
        <f t="shared" si="2"/>
        <v>-</v>
      </c>
      <c r="AI33" s="567"/>
      <c r="AJ33" s="566" t="str">
        <f t="shared" si="3"/>
        <v>-</v>
      </c>
      <c r="AK33" s="567"/>
      <c r="AL33" s="566" t="str">
        <f t="shared" si="3"/>
        <v>-</v>
      </c>
      <c r="AM33" s="567"/>
      <c r="AN33" s="566" t="str">
        <f t="shared" si="4"/>
        <v>-</v>
      </c>
      <c r="AO33" s="567"/>
      <c r="AP33" s="566" t="str">
        <f t="shared" si="4"/>
        <v>-</v>
      </c>
      <c r="AQ33" s="567"/>
      <c r="AR33" s="566" t="str">
        <f t="shared" si="5"/>
        <v>-</v>
      </c>
      <c r="AS33" s="567"/>
      <c r="AT33" s="566" t="str">
        <f t="shared" si="5"/>
        <v>-</v>
      </c>
      <c r="AU33" s="567"/>
      <c r="AV33" s="566" t="str">
        <f t="shared" si="6"/>
        <v>-</v>
      </c>
      <c r="AW33" s="567"/>
      <c r="AX33" s="566" t="str">
        <f t="shared" si="6"/>
        <v>-</v>
      </c>
      <c r="AY33" s="567"/>
      <c r="AZ33" s="566" t="str">
        <f t="shared" si="7"/>
        <v>-</v>
      </c>
      <c r="BA33" s="567"/>
      <c r="BB33" s="566" t="str">
        <f t="shared" si="8"/>
        <v>-</v>
      </c>
      <c r="BC33" s="567"/>
      <c r="BD33" s="566" t="str">
        <f t="shared" si="9"/>
        <v>-</v>
      </c>
      <c r="BE33" s="567"/>
      <c r="BF33" s="566" t="str">
        <f t="shared" si="10"/>
        <v>-</v>
      </c>
      <c r="BG33" s="567"/>
      <c r="BH33" s="566" t="str">
        <f t="shared" si="11"/>
        <v>-</v>
      </c>
      <c r="BI33" s="567"/>
      <c r="BJ33" s="566" t="str">
        <f t="shared" si="12"/>
        <v>-</v>
      </c>
      <c r="BK33" s="567"/>
      <c r="BL33" s="566" t="str">
        <f t="shared" si="13"/>
        <v>-</v>
      </c>
      <c r="BM33" s="567"/>
      <c r="BN33" s="566" t="str">
        <f t="shared" si="14"/>
        <v>-</v>
      </c>
      <c r="BO33" s="567"/>
      <c r="BP33" s="566" t="str">
        <f t="shared" si="15"/>
        <v>-</v>
      </c>
      <c r="BQ33" s="567"/>
      <c r="BR33" s="566" t="str">
        <f t="shared" si="16"/>
        <v>-</v>
      </c>
      <c r="BS33" s="567"/>
      <c r="BT33" s="566" t="str">
        <f t="shared" si="17"/>
        <v>-</v>
      </c>
      <c r="BU33" s="567"/>
    </row>
    <row r="34" spans="1:73" x14ac:dyDescent="0.2">
      <c r="A34" s="378" t="s">
        <v>252</v>
      </c>
      <c r="B34" s="543"/>
      <c r="C34" s="544"/>
      <c r="D34" s="545"/>
      <c r="E34" s="546"/>
      <c r="F34" s="543"/>
      <c r="G34" s="544"/>
      <c r="H34" s="543"/>
      <c r="I34" s="544"/>
      <c r="J34" s="543"/>
      <c r="K34" s="544"/>
      <c r="L34" s="543"/>
      <c r="M34" s="544"/>
      <c r="N34" s="543"/>
      <c r="O34" s="544"/>
      <c r="P34" s="543"/>
      <c r="Q34" s="544"/>
      <c r="R34" s="570">
        <v>12.31</v>
      </c>
      <c r="S34" s="571"/>
      <c r="T34" s="570">
        <v>8.92</v>
      </c>
      <c r="U34" s="571"/>
      <c r="V34" s="570">
        <v>12.22</v>
      </c>
      <c r="W34" s="571"/>
      <c r="X34" s="570">
        <v>18.37</v>
      </c>
      <c r="Y34" s="571"/>
      <c r="Z34" s="570">
        <f t="shared" si="0"/>
        <v>9.59</v>
      </c>
      <c r="AA34" s="571"/>
      <c r="AB34" s="566">
        <f t="shared" si="1"/>
        <v>18.29</v>
      </c>
      <c r="AC34" s="567"/>
      <c r="AD34" s="566">
        <f t="shared" si="1"/>
        <v>9.68</v>
      </c>
      <c r="AE34" s="567"/>
      <c r="AF34" s="566">
        <f t="shared" si="2"/>
        <v>7.02</v>
      </c>
      <c r="AG34" s="567"/>
      <c r="AH34" s="566">
        <f t="shared" si="2"/>
        <v>9.4700000000000006</v>
      </c>
      <c r="AI34" s="567"/>
      <c r="AJ34" s="566">
        <f t="shared" si="3"/>
        <v>11.12</v>
      </c>
      <c r="AK34" s="567"/>
      <c r="AL34" s="566">
        <f t="shared" si="3"/>
        <v>7.49</v>
      </c>
      <c r="AM34" s="567"/>
      <c r="AN34" s="566">
        <f t="shared" si="4"/>
        <v>14.25</v>
      </c>
      <c r="AO34" s="567"/>
      <c r="AP34" s="566">
        <f t="shared" si="4"/>
        <v>12.7</v>
      </c>
      <c r="AQ34" s="567"/>
      <c r="AR34" s="566">
        <f t="shared" si="5"/>
        <v>6.18</v>
      </c>
      <c r="AS34" s="567"/>
      <c r="AT34" s="566">
        <f t="shared" si="5"/>
        <v>5.28</v>
      </c>
      <c r="AU34" s="567"/>
      <c r="AV34" s="566">
        <f t="shared" si="6"/>
        <v>8.4499999999999993</v>
      </c>
      <c r="AW34" s="567"/>
      <c r="AX34" s="566">
        <f t="shared" si="6"/>
        <v>6.34</v>
      </c>
      <c r="AY34" s="567"/>
      <c r="AZ34" s="566" t="str">
        <f t="shared" si="7"/>
        <v>-</v>
      </c>
      <c r="BA34" s="567"/>
      <c r="BB34" s="566">
        <f t="shared" si="8"/>
        <v>2.5299999999999998</v>
      </c>
      <c r="BC34" s="567"/>
      <c r="BD34" s="566">
        <f t="shared" si="9"/>
        <v>1.85</v>
      </c>
      <c r="BE34" s="567"/>
      <c r="BF34" s="566">
        <f t="shared" si="10"/>
        <v>3.43</v>
      </c>
      <c r="BG34" s="567"/>
      <c r="BH34" s="566">
        <f t="shared" si="11"/>
        <v>3.5</v>
      </c>
      <c r="BI34" s="567"/>
      <c r="BJ34" s="566">
        <f t="shared" si="12"/>
        <v>0.71</v>
      </c>
      <c r="BK34" s="567"/>
      <c r="BL34" s="566">
        <f t="shared" si="13"/>
        <v>1.1200000000000001</v>
      </c>
      <c r="BM34" s="567"/>
      <c r="BN34" s="566">
        <f t="shared" si="14"/>
        <v>81.3</v>
      </c>
      <c r="BO34" s="567"/>
      <c r="BP34" s="566" t="str">
        <f t="shared" si="15"/>
        <v>-</v>
      </c>
      <c r="BQ34" s="567"/>
      <c r="BR34" s="566" t="str">
        <f t="shared" si="16"/>
        <v>-</v>
      </c>
      <c r="BS34" s="567"/>
      <c r="BT34" s="566" t="str">
        <f t="shared" si="17"/>
        <v>-</v>
      </c>
      <c r="BU34" s="567"/>
    </row>
    <row r="35" spans="1:73" s="388" customFormat="1" x14ac:dyDescent="0.2">
      <c r="A35" s="379" t="s">
        <v>253</v>
      </c>
      <c r="B35" s="564"/>
      <c r="C35" s="565"/>
      <c r="D35" s="564"/>
      <c r="E35" s="565"/>
      <c r="F35" s="564"/>
      <c r="G35" s="565"/>
      <c r="H35" s="564"/>
      <c r="I35" s="565"/>
      <c r="J35" s="564"/>
      <c r="K35" s="565"/>
      <c r="L35" s="564"/>
      <c r="M35" s="565"/>
      <c r="N35" s="564"/>
      <c r="O35" s="565"/>
      <c r="P35" s="564">
        <v>0.82</v>
      </c>
      <c r="Q35" s="565"/>
      <c r="R35" s="568">
        <v>16.739999999999998</v>
      </c>
      <c r="S35" s="569"/>
      <c r="T35" s="568">
        <v>11.16</v>
      </c>
      <c r="U35" s="569"/>
      <c r="V35" s="564">
        <v>14.58</v>
      </c>
      <c r="W35" s="565"/>
      <c r="X35" s="564">
        <v>18.8</v>
      </c>
      <c r="Y35" s="565"/>
      <c r="Z35" s="564">
        <f t="shared" si="0"/>
        <v>13.49</v>
      </c>
      <c r="AA35" s="565"/>
      <c r="AB35" s="564">
        <f t="shared" si="1"/>
        <v>17.149999999999999</v>
      </c>
      <c r="AC35" s="565"/>
      <c r="AD35" s="564">
        <f t="shared" si="1"/>
        <v>17.71</v>
      </c>
      <c r="AE35" s="565"/>
      <c r="AF35" s="564">
        <f t="shared" si="2"/>
        <v>14.18</v>
      </c>
      <c r="AG35" s="565"/>
      <c r="AH35" s="564">
        <f t="shared" si="2"/>
        <v>15.33</v>
      </c>
      <c r="AI35" s="565"/>
      <c r="AJ35" s="564">
        <f t="shared" si="3"/>
        <v>21.27</v>
      </c>
      <c r="AK35" s="565"/>
      <c r="AL35" s="564">
        <f t="shared" si="3"/>
        <v>13.81</v>
      </c>
      <c r="AM35" s="565"/>
      <c r="AN35" s="564">
        <f t="shared" si="4"/>
        <v>8.33</v>
      </c>
      <c r="AO35" s="565"/>
      <c r="AP35" s="564">
        <f t="shared" si="4"/>
        <v>11.95</v>
      </c>
      <c r="AQ35" s="565"/>
      <c r="AR35" s="564">
        <f t="shared" si="5"/>
        <v>16.45</v>
      </c>
      <c r="AS35" s="565"/>
      <c r="AT35" s="564">
        <f t="shared" si="5"/>
        <v>6.11</v>
      </c>
      <c r="AU35" s="565"/>
      <c r="AV35" s="564">
        <f t="shared" si="6"/>
        <v>12.98</v>
      </c>
      <c r="AW35" s="565"/>
      <c r="AX35" s="564">
        <f t="shared" si="6"/>
        <v>7.23</v>
      </c>
      <c r="AY35" s="565"/>
      <c r="AZ35" s="564">
        <f t="shared" si="7"/>
        <v>2.5</v>
      </c>
      <c r="BA35" s="565"/>
      <c r="BB35" s="564">
        <f t="shared" si="8"/>
        <v>3.58</v>
      </c>
      <c r="BC35" s="565"/>
      <c r="BD35" s="564">
        <f t="shared" si="9"/>
        <v>2.36</v>
      </c>
      <c r="BE35" s="565"/>
      <c r="BF35" s="564">
        <f t="shared" si="10"/>
        <v>2.42</v>
      </c>
      <c r="BG35" s="565"/>
      <c r="BH35" s="564">
        <f t="shared" si="11"/>
        <v>2.0099999999999998</v>
      </c>
      <c r="BI35" s="565"/>
      <c r="BJ35" s="564">
        <f t="shared" si="12"/>
        <v>1.31</v>
      </c>
      <c r="BK35" s="565"/>
      <c r="BL35" s="564">
        <f t="shared" si="13"/>
        <v>1.28</v>
      </c>
      <c r="BM35" s="565"/>
      <c r="BN35" s="564">
        <f t="shared" si="14"/>
        <v>0.51</v>
      </c>
      <c r="BO35" s="565"/>
      <c r="BP35" s="564" t="str">
        <f t="shared" si="15"/>
        <v>-</v>
      </c>
      <c r="BQ35" s="565"/>
      <c r="BR35" s="564" t="str">
        <f t="shared" si="16"/>
        <v>-</v>
      </c>
      <c r="BS35" s="565"/>
      <c r="BT35" s="564" t="str">
        <f t="shared" si="17"/>
        <v>-</v>
      </c>
      <c r="BU35" s="565"/>
    </row>
    <row r="36" spans="1:73" x14ac:dyDescent="0.2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2"/>
      <c r="AN36" s="382"/>
      <c r="AO36" s="382"/>
      <c r="AP36" s="382"/>
      <c r="AQ36" s="382"/>
      <c r="AR36" s="382"/>
      <c r="AS36" s="382"/>
      <c r="AT36" s="382"/>
      <c r="AU36" s="382"/>
      <c r="AV36" s="382"/>
      <c r="AW36" s="382"/>
      <c r="AX36" s="382"/>
      <c r="AY36" s="382"/>
      <c r="AZ36" s="382"/>
      <c r="BA36" s="382"/>
      <c r="BB36" s="382"/>
      <c r="BC36" s="382"/>
      <c r="BD36" s="382"/>
      <c r="BE36" s="382"/>
      <c r="BF36" s="382"/>
      <c r="BG36" s="382"/>
      <c r="BH36" s="382"/>
      <c r="BI36" s="382"/>
      <c r="BJ36" s="382"/>
      <c r="BK36" s="382"/>
      <c r="BL36" s="382"/>
      <c r="BM36" s="382"/>
      <c r="BN36" s="382"/>
      <c r="BO36" s="382"/>
      <c r="BP36" s="382"/>
      <c r="BQ36" s="382"/>
      <c r="BR36" s="382"/>
      <c r="BS36" s="382"/>
      <c r="BT36" s="382"/>
      <c r="BU36" s="382"/>
    </row>
    <row r="37" spans="1:73" x14ac:dyDescent="0.2">
      <c r="A37" s="373" t="s">
        <v>256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5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374"/>
      <c r="BN37" s="374"/>
      <c r="BO37" s="374"/>
      <c r="BP37" s="374"/>
      <c r="BQ37" s="374"/>
      <c r="BR37" s="374"/>
      <c r="BS37" s="374"/>
      <c r="BT37" s="374"/>
      <c r="BU37" s="374"/>
    </row>
    <row r="38" spans="1:73" s="377" customFormat="1" x14ac:dyDescent="0.2">
      <c r="A38" s="376" t="s">
        <v>257</v>
      </c>
      <c r="B38" s="389">
        <v>44562</v>
      </c>
      <c r="C38" s="390"/>
      <c r="D38" s="389">
        <v>44593</v>
      </c>
      <c r="E38" s="390"/>
      <c r="F38" s="389">
        <v>44621</v>
      </c>
      <c r="G38" s="390"/>
      <c r="H38" s="389">
        <v>44652</v>
      </c>
      <c r="I38" s="390"/>
      <c r="J38" s="389">
        <v>44682</v>
      </c>
      <c r="K38" s="390"/>
      <c r="L38" s="389">
        <v>44713</v>
      </c>
      <c r="M38" s="390"/>
      <c r="N38" s="389">
        <v>44743</v>
      </c>
      <c r="O38" s="390"/>
      <c r="P38" s="389">
        <v>44774</v>
      </c>
      <c r="Q38" s="390"/>
      <c r="R38" s="389">
        <v>44805</v>
      </c>
      <c r="S38" s="390"/>
      <c r="T38" s="389">
        <v>44835</v>
      </c>
      <c r="U38" s="390"/>
      <c r="V38" s="389">
        <v>44866</v>
      </c>
      <c r="W38" s="390"/>
      <c r="X38" s="389">
        <v>44896</v>
      </c>
      <c r="Y38" s="390"/>
      <c r="Z38" s="519" t="e">
        <f ca="1">Z28</f>
        <v>#NAME?</v>
      </c>
      <c r="AA38" s="520"/>
      <c r="AB38" s="519" t="e">
        <f ca="1">AB28</f>
        <v>#NAME?</v>
      </c>
      <c r="AC38" s="520"/>
      <c r="AD38" s="519" t="e">
        <f ca="1">AD28</f>
        <v>#NAME?</v>
      </c>
      <c r="AE38" s="520"/>
      <c r="AF38" s="517" t="e">
        <f ca="1">AF28</f>
        <v>#NAME?</v>
      </c>
      <c r="AG38" s="518"/>
      <c r="AH38" s="517" t="e">
        <f ca="1">AH28</f>
        <v>#NAME?</v>
      </c>
      <c r="AI38" s="518"/>
      <c r="AJ38" s="517" t="e">
        <f ca="1">AJ28</f>
        <v>#NAME?</v>
      </c>
      <c r="AK38" s="518"/>
      <c r="AL38" s="517" t="e">
        <f ca="1">AL28</f>
        <v>#NAME?</v>
      </c>
      <c r="AM38" s="518"/>
      <c r="AN38" s="517" t="e">
        <f ca="1">AN28</f>
        <v>#NAME?</v>
      </c>
      <c r="AO38" s="518"/>
      <c r="AP38" s="517" t="e">
        <f ca="1">AP28</f>
        <v>#NAME?</v>
      </c>
      <c r="AQ38" s="518"/>
      <c r="AR38" s="517" t="e">
        <f ca="1">AR28</f>
        <v>#NAME?</v>
      </c>
      <c r="AS38" s="518"/>
      <c r="AT38" s="517" t="e">
        <f ca="1">AT28</f>
        <v>#NAME?</v>
      </c>
      <c r="AU38" s="518"/>
      <c r="AV38" s="517" t="e">
        <f ca="1">AV28</f>
        <v>#NAME?</v>
      </c>
      <c r="AW38" s="518"/>
      <c r="AX38" s="517" t="e">
        <f ca="1">AX28</f>
        <v>#NAME?</v>
      </c>
      <c r="AY38" s="518"/>
      <c r="AZ38" s="517" t="e">
        <f ca="1">AZ$8</f>
        <v>#NAME?</v>
      </c>
      <c r="BA38" s="518"/>
      <c r="BB38" s="517" t="e">
        <f ca="1">BB$8</f>
        <v>#NAME?</v>
      </c>
      <c r="BC38" s="518"/>
      <c r="BD38" s="517" t="e">
        <f ca="1">BD$8</f>
        <v>#NAME?</v>
      </c>
      <c r="BE38" s="518"/>
      <c r="BF38" s="517" t="e">
        <f ca="1">BF$8</f>
        <v>#NAME?</v>
      </c>
      <c r="BG38" s="518"/>
      <c r="BH38" s="517" t="e">
        <f ca="1">BH$8</f>
        <v>#NAME?</v>
      </c>
      <c r="BI38" s="518"/>
      <c r="BJ38" s="517" t="e">
        <f ca="1">BJ$8</f>
        <v>#NAME?</v>
      </c>
      <c r="BK38" s="518"/>
      <c r="BL38" s="517" t="e">
        <f ca="1">BL$8</f>
        <v>#NAME?</v>
      </c>
      <c r="BM38" s="518"/>
      <c r="BN38" s="517" t="e">
        <f ca="1">BN$8</f>
        <v>#NAME?</v>
      </c>
      <c r="BO38" s="518"/>
      <c r="BP38" s="517" t="e">
        <f ca="1">BP$8</f>
        <v>#NAME?</v>
      </c>
      <c r="BQ38" s="518"/>
      <c r="BR38" s="517" t="e">
        <f ca="1">BR$8</f>
        <v>#NAME?</v>
      </c>
      <c r="BS38" s="518"/>
      <c r="BT38" s="517" t="e">
        <f ca="1">BT$8</f>
        <v>#NAME?</v>
      </c>
      <c r="BU38" s="518"/>
    </row>
    <row r="39" spans="1:73" x14ac:dyDescent="0.2">
      <c r="A39" s="391" t="s">
        <v>258</v>
      </c>
      <c r="B39" s="560"/>
      <c r="C39" s="561"/>
      <c r="D39" s="562"/>
      <c r="E39" s="563"/>
      <c r="F39" s="560"/>
      <c r="G39" s="561"/>
      <c r="H39" s="560"/>
      <c r="I39" s="561"/>
      <c r="J39" s="560"/>
      <c r="K39" s="561"/>
      <c r="L39" s="560"/>
      <c r="M39" s="561"/>
      <c r="N39" s="560"/>
      <c r="O39" s="561"/>
      <c r="P39" s="560"/>
      <c r="Q39" s="561"/>
      <c r="R39" s="497">
        <v>365</v>
      </c>
      <c r="S39" s="561"/>
      <c r="T39" s="560">
        <v>392</v>
      </c>
      <c r="U39" s="561"/>
      <c r="V39" s="497">
        <v>351</v>
      </c>
      <c r="W39" s="561"/>
      <c r="X39" s="497">
        <v>363</v>
      </c>
      <c r="Y39" s="561"/>
      <c r="Z39" s="497">
        <f>Produção!AT17</f>
        <v>392</v>
      </c>
      <c r="AA39" s="561"/>
      <c r="AB39" s="497">
        <f>Produção!AU17</f>
        <v>349</v>
      </c>
      <c r="AC39" s="498"/>
      <c r="AD39" s="497">
        <f>Produção!AV17</f>
        <v>402</v>
      </c>
      <c r="AE39" s="498"/>
      <c r="AF39" s="491">
        <f>Produção!AW17</f>
        <v>344</v>
      </c>
      <c r="AG39" s="492"/>
      <c r="AH39" s="491">
        <f>Produção!AX17</f>
        <v>385</v>
      </c>
      <c r="AI39" s="492"/>
      <c r="AJ39" s="491">
        <f>Produção!AY17</f>
        <v>354</v>
      </c>
      <c r="AK39" s="492"/>
      <c r="AL39" s="491">
        <f>Produção!AZ17</f>
        <v>362</v>
      </c>
      <c r="AM39" s="492"/>
      <c r="AN39" s="491">
        <f>Produção!BC17</f>
        <v>429</v>
      </c>
      <c r="AO39" s="492"/>
      <c r="AP39" s="491">
        <f>Produção!BD17</f>
        <v>396</v>
      </c>
      <c r="AQ39" s="492"/>
      <c r="AR39" s="491">
        <f>Produção!BG17</f>
        <v>385</v>
      </c>
      <c r="AS39" s="492"/>
      <c r="AT39" s="491">
        <f>Produção!BM17</f>
        <v>385</v>
      </c>
      <c r="AU39" s="492"/>
      <c r="AV39" s="491">
        <f>Produção!BO17</f>
        <v>466</v>
      </c>
      <c r="AW39" s="492"/>
      <c r="AX39" s="491">
        <f>Produção!BP17</f>
        <v>436</v>
      </c>
      <c r="AY39" s="492"/>
      <c r="AZ39" s="491">
        <f>Produção!BQ17</f>
        <v>418</v>
      </c>
      <c r="BA39" s="492"/>
      <c r="BB39" s="491">
        <f>Produção!BR17</f>
        <v>443</v>
      </c>
      <c r="BC39" s="492"/>
      <c r="BD39" s="491">
        <f>Produção!BS17</f>
        <v>453</v>
      </c>
      <c r="BE39" s="492"/>
      <c r="BF39" s="491">
        <f>Produção!BT17</f>
        <v>487</v>
      </c>
      <c r="BG39" s="492"/>
      <c r="BH39" s="491">
        <f>Produção!BU17</f>
        <v>469</v>
      </c>
      <c r="BI39" s="492"/>
      <c r="BJ39" s="491">
        <f>Produção!BV17</f>
        <v>441</v>
      </c>
      <c r="BK39" s="492"/>
      <c r="BL39" s="491">
        <f>Produção!BW17</f>
        <v>451</v>
      </c>
      <c r="BM39" s="492"/>
      <c r="BN39" s="491">
        <f>Produção!BX17</f>
        <v>482</v>
      </c>
      <c r="BO39" s="492"/>
      <c r="BP39" s="491">
        <f>Produção!BY17</f>
        <v>0</v>
      </c>
      <c r="BQ39" s="492"/>
      <c r="BR39" s="491">
        <f>Produção!BZ17</f>
        <v>0</v>
      </c>
      <c r="BS39" s="492"/>
      <c r="BT39" s="491">
        <f>Produção!CA17</f>
        <v>0</v>
      </c>
      <c r="BU39" s="492"/>
    </row>
    <row r="40" spans="1:73" x14ac:dyDescent="0.2">
      <c r="A40" s="391" t="s">
        <v>259</v>
      </c>
      <c r="B40" s="497"/>
      <c r="C40" s="561"/>
      <c r="D40" s="499"/>
      <c r="E40" s="563"/>
      <c r="F40" s="497"/>
      <c r="G40" s="561"/>
      <c r="H40" s="497"/>
      <c r="I40" s="561"/>
      <c r="J40" s="497"/>
      <c r="K40" s="561"/>
      <c r="L40" s="497"/>
      <c r="M40" s="561"/>
      <c r="N40" s="497"/>
      <c r="O40" s="561"/>
      <c r="P40" s="497"/>
      <c r="Q40" s="561"/>
      <c r="R40" s="497"/>
      <c r="S40" s="561"/>
      <c r="T40" s="497">
        <v>23</v>
      </c>
      <c r="U40" s="561"/>
      <c r="V40" s="497">
        <v>31</v>
      </c>
      <c r="W40" s="561"/>
      <c r="X40" s="497">
        <v>27</v>
      </c>
      <c r="Y40" s="561"/>
      <c r="Z40" s="497">
        <v>27</v>
      </c>
      <c r="AA40" s="561"/>
      <c r="AB40" s="497">
        <v>20</v>
      </c>
      <c r="AC40" s="498"/>
      <c r="AD40" s="497">
        <v>26</v>
      </c>
      <c r="AE40" s="498"/>
      <c r="AF40" s="491">
        <v>25</v>
      </c>
      <c r="AG40" s="492"/>
      <c r="AH40" s="491">
        <v>32</v>
      </c>
      <c r="AI40" s="492"/>
      <c r="AJ40" s="491">
        <v>34</v>
      </c>
      <c r="AK40" s="492"/>
      <c r="AL40" s="491">
        <v>23</v>
      </c>
      <c r="AM40" s="492"/>
      <c r="AN40" s="491">
        <v>27</v>
      </c>
      <c r="AO40" s="492"/>
      <c r="AP40" s="491">
        <v>32</v>
      </c>
      <c r="AQ40" s="492"/>
      <c r="AR40" s="491">
        <v>29</v>
      </c>
      <c r="AS40" s="492"/>
      <c r="AT40" s="491">
        <v>31</v>
      </c>
      <c r="AU40" s="492"/>
      <c r="AV40" s="491">
        <v>35</v>
      </c>
      <c r="AW40" s="492"/>
      <c r="AX40" s="491">
        <v>30</v>
      </c>
      <c r="AY40" s="492"/>
      <c r="AZ40" s="491">
        <v>28</v>
      </c>
      <c r="BA40" s="492"/>
      <c r="BB40" s="491">
        <v>28</v>
      </c>
      <c r="BC40" s="492"/>
      <c r="BD40" s="491">
        <v>34</v>
      </c>
      <c r="BE40" s="492"/>
      <c r="BF40" s="491">
        <v>33</v>
      </c>
      <c r="BG40" s="492"/>
      <c r="BH40" s="491">
        <v>33</v>
      </c>
      <c r="BI40" s="492"/>
      <c r="BJ40" s="491">
        <v>51</v>
      </c>
      <c r="BK40" s="492"/>
      <c r="BL40" s="491">
        <v>21</v>
      </c>
      <c r="BM40" s="492"/>
      <c r="BN40" s="491">
        <v>47</v>
      </c>
      <c r="BO40" s="492"/>
      <c r="BP40" s="491">
        <v>0</v>
      </c>
      <c r="BQ40" s="492"/>
      <c r="BR40" s="491">
        <v>0</v>
      </c>
      <c r="BS40" s="492"/>
      <c r="BT40" s="491">
        <v>0</v>
      </c>
      <c r="BU40" s="492"/>
    </row>
    <row r="41" spans="1:73" s="393" customFormat="1" x14ac:dyDescent="0.2">
      <c r="A41" s="392" t="s">
        <v>260</v>
      </c>
      <c r="B41" s="535"/>
      <c r="C41" s="536"/>
      <c r="D41" s="531"/>
      <c r="E41" s="532"/>
      <c r="F41" s="535"/>
      <c r="G41" s="536"/>
      <c r="H41" s="535"/>
      <c r="I41" s="536"/>
      <c r="J41" s="535"/>
      <c r="K41" s="536"/>
      <c r="L41" s="535"/>
      <c r="M41" s="536"/>
      <c r="N41" s="535"/>
      <c r="O41" s="536"/>
      <c r="P41" s="535"/>
      <c r="Q41" s="536"/>
      <c r="R41" s="535"/>
      <c r="S41" s="536"/>
      <c r="T41" s="535">
        <v>5.8673469387755105E-2</v>
      </c>
      <c r="U41" s="536"/>
      <c r="V41" s="535">
        <v>8.8319088319088315E-2</v>
      </c>
      <c r="W41" s="536"/>
      <c r="X41" s="535">
        <v>7.43801652892562E-2</v>
      </c>
      <c r="Y41" s="536"/>
      <c r="Z41" s="535">
        <v>7.5842696629213488E-2</v>
      </c>
      <c r="AA41" s="536"/>
      <c r="AB41" s="535">
        <v>5.730659025787966E-2</v>
      </c>
      <c r="AC41" s="536"/>
      <c r="AD41" s="535">
        <v>6.4676616915422883E-2</v>
      </c>
      <c r="AE41" s="536"/>
      <c r="AF41" s="529">
        <v>7.2674418604651167E-2</v>
      </c>
      <c r="AG41" s="530"/>
      <c r="AH41" s="529">
        <v>8.3116883116883117E-2</v>
      </c>
      <c r="AI41" s="530"/>
      <c r="AJ41" s="529">
        <v>9.6045197740112997E-2</v>
      </c>
      <c r="AK41" s="530"/>
      <c r="AL41" s="529">
        <v>6.3013698630136991E-2</v>
      </c>
      <c r="AM41" s="530"/>
      <c r="AN41" s="529">
        <v>6.2937062937062943E-2</v>
      </c>
      <c r="AO41" s="530"/>
      <c r="AP41" s="529">
        <v>8.0808080808080815E-2</v>
      </c>
      <c r="AQ41" s="530"/>
      <c r="AR41" s="529">
        <v>7.512953367875648E-2</v>
      </c>
      <c r="AS41" s="530"/>
      <c r="AT41" s="529">
        <v>8.2228116710875335E-2</v>
      </c>
      <c r="AU41" s="530"/>
      <c r="AV41" s="529">
        <v>7.5107296137339061E-2</v>
      </c>
      <c r="AW41" s="530"/>
      <c r="AX41" s="529">
        <v>6.8807339449541288E-2</v>
      </c>
      <c r="AY41" s="530"/>
      <c r="AZ41" s="529">
        <v>6.6985645933014357E-2</v>
      </c>
      <c r="BA41" s="530"/>
      <c r="BB41" s="529">
        <v>6.320541760722348E-2</v>
      </c>
      <c r="BC41" s="530"/>
      <c r="BD41" s="529">
        <v>7.407407407407407E-2</v>
      </c>
      <c r="BE41" s="530"/>
      <c r="BF41" s="529">
        <v>6.7484662576687116E-2</v>
      </c>
      <c r="BG41" s="530"/>
      <c r="BH41" s="529">
        <v>7.0362473347547971E-2</v>
      </c>
      <c r="BI41" s="530"/>
      <c r="BJ41" s="529">
        <v>8.8695652173913037E-2</v>
      </c>
      <c r="BK41" s="530"/>
      <c r="BL41" s="529">
        <v>3.7634408602150539E-2</v>
      </c>
      <c r="BM41" s="530"/>
      <c r="BN41" s="529">
        <v>9.1085271317829453E-2</v>
      </c>
      <c r="BO41" s="530"/>
      <c r="BP41" s="529" t="s">
        <v>261</v>
      </c>
      <c r="BQ41" s="530"/>
      <c r="BR41" s="529" t="s">
        <v>261</v>
      </c>
      <c r="BS41" s="530"/>
      <c r="BT41" s="529" t="s">
        <v>261</v>
      </c>
      <c r="BU41" s="530"/>
    </row>
    <row r="42" spans="1:73" ht="21.75" customHeight="1" x14ac:dyDescent="0.2">
      <c r="A42" s="391" t="s">
        <v>262</v>
      </c>
      <c r="B42" s="560"/>
      <c r="C42" s="561"/>
      <c r="D42" s="562"/>
      <c r="E42" s="563"/>
      <c r="F42" s="560"/>
      <c r="G42" s="561"/>
      <c r="H42" s="560"/>
      <c r="I42" s="561"/>
      <c r="J42" s="560"/>
      <c r="K42" s="561"/>
      <c r="L42" s="560"/>
      <c r="M42" s="561"/>
      <c r="N42" s="560"/>
      <c r="O42" s="561"/>
      <c r="P42" s="560"/>
      <c r="Q42" s="561"/>
      <c r="R42" s="560"/>
      <c r="S42" s="561"/>
      <c r="T42" s="560">
        <v>20</v>
      </c>
      <c r="U42" s="561"/>
      <c r="V42" s="497">
        <v>21</v>
      </c>
      <c r="W42" s="561"/>
      <c r="X42" s="497">
        <v>20</v>
      </c>
      <c r="Y42" s="561"/>
      <c r="Z42" s="497">
        <v>20</v>
      </c>
      <c r="AA42" s="561"/>
      <c r="AB42" s="497">
        <v>14</v>
      </c>
      <c r="AC42" s="498"/>
      <c r="AD42" s="497">
        <v>15</v>
      </c>
      <c r="AE42" s="498"/>
      <c r="AF42" s="491">
        <v>18</v>
      </c>
      <c r="AG42" s="492"/>
      <c r="AH42" s="491">
        <v>24</v>
      </c>
      <c r="AI42" s="492"/>
      <c r="AJ42" s="491">
        <v>21</v>
      </c>
      <c r="AK42" s="492"/>
      <c r="AL42" s="491">
        <v>14</v>
      </c>
      <c r="AM42" s="492"/>
      <c r="AN42" s="491">
        <v>19</v>
      </c>
      <c r="AO42" s="492"/>
      <c r="AP42" s="491">
        <v>26</v>
      </c>
      <c r="AQ42" s="492"/>
      <c r="AR42" s="491">
        <v>18</v>
      </c>
      <c r="AS42" s="492"/>
      <c r="AT42" s="491">
        <v>22</v>
      </c>
      <c r="AU42" s="492"/>
      <c r="AV42" s="491">
        <v>27</v>
      </c>
      <c r="AW42" s="492"/>
      <c r="AX42" s="491">
        <v>18</v>
      </c>
      <c r="AY42" s="492"/>
      <c r="AZ42" s="491">
        <v>15</v>
      </c>
      <c r="BA42" s="492"/>
      <c r="BB42" s="491">
        <v>14</v>
      </c>
      <c r="BC42" s="492"/>
      <c r="BD42" s="491">
        <v>26</v>
      </c>
      <c r="BE42" s="492"/>
      <c r="BF42" s="491">
        <v>22</v>
      </c>
      <c r="BG42" s="492"/>
      <c r="BH42" s="491">
        <v>23</v>
      </c>
      <c r="BI42" s="492"/>
      <c r="BJ42" s="491">
        <v>34</v>
      </c>
      <c r="BK42" s="492"/>
      <c r="BL42" s="491">
        <v>16</v>
      </c>
      <c r="BM42" s="492"/>
      <c r="BN42" s="491">
        <v>29</v>
      </c>
      <c r="BO42" s="492"/>
      <c r="BP42" s="491">
        <v>0</v>
      </c>
      <c r="BQ42" s="492"/>
      <c r="BR42" s="491">
        <v>0</v>
      </c>
      <c r="BS42" s="492"/>
      <c r="BT42" s="491">
        <v>0</v>
      </c>
      <c r="BU42" s="492"/>
    </row>
    <row r="43" spans="1:73" s="393" customFormat="1" ht="24" customHeight="1" x14ac:dyDescent="0.2">
      <c r="A43" s="392" t="s">
        <v>263</v>
      </c>
      <c r="B43" s="535"/>
      <c r="C43" s="536"/>
      <c r="D43" s="531"/>
      <c r="E43" s="532"/>
      <c r="F43" s="535"/>
      <c r="G43" s="536"/>
      <c r="H43" s="535"/>
      <c r="I43" s="536"/>
      <c r="J43" s="535"/>
      <c r="K43" s="536"/>
      <c r="L43" s="535"/>
      <c r="M43" s="536"/>
      <c r="N43" s="535"/>
      <c r="O43" s="536"/>
      <c r="P43" s="535"/>
      <c r="Q43" s="536"/>
      <c r="R43" s="535"/>
      <c r="S43" s="536"/>
      <c r="T43" s="535">
        <v>5.1020408163265307E-2</v>
      </c>
      <c r="U43" s="536"/>
      <c r="V43" s="535">
        <v>5.9829059829059832E-2</v>
      </c>
      <c r="W43" s="536"/>
      <c r="X43" s="535">
        <v>5.5096418732782371E-2</v>
      </c>
      <c r="Y43" s="536"/>
      <c r="Z43" s="535">
        <v>5.6179775280898875E-2</v>
      </c>
      <c r="AA43" s="536"/>
      <c r="AB43" s="535">
        <v>4.0114613180515762E-2</v>
      </c>
      <c r="AC43" s="536"/>
      <c r="AD43" s="535">
        <v>3.7313432835820892E-2</v>
      </c>
      <c r="AE43" s="536"/>
      <c r="AF43" s="529">
        <v>5.232558139534884E-2</v>
      </c>
      <c r="AG43" s="530"/>
      <c r="AH43" s="529">
        <v>6.2337662337662338E-2</v>
      </c>
      <c r="AI43" s="530"/>
      <c r="AJ43" s="529">
        <v>5.9322033898305086E-2</v>
      </c>
      <c r="AK43" s="530"/>
      <c r="AL43" s="529">
        <v>3.8356164383561646E-2</v>
      </c>
      <c r="AM43" s="530"/>
      <c r="AN43" s="529">
        <v>4.4289044289044288E-2</v>
      </c>
      <c r="AO43" s="530"/>
      <c r="AP43" s="529">
        <v>6.5656565656565663E-2</v>
      </c>
      <c r="AQ43" s="530"/>
      <c r="AR43" s="529">
        <v>4.6632124352331605E-2</v>
      </c>
      <c r="AS43" s="530"/>
      <c r="AT43" s="529">
        <v>5.8355437665782495E-2</v>
      </c>
      <c r="AU43" s="530"/>
      <c r="AV43" s="529">
        <v>5.7939914163090127E-2</v>
      </c>
      <c r="AW43" s="530"/>
      <c r="AX43" s="529">
        <v>4.1284403669724773E-2</v>
      </c>
      <c r="AY43" s="530"/>
      <c r="AZ43" s="529">
        <v>3.5885167464114832E-2</v>
      </c>
      <c r="BA43" s="530"/>
      <c r="BB43" s="529">
        <v>3.160270880361174E-2</v>
      </c>
      <c r="BC43" s="530"/>
      <c r="BD43" s="529">
        <v>5.6644880174291937E-2</v>
      </c>
      <c r="BE43" s="530"/>
      <c r="BF43" s="529">
        <v>4.4989775051124746E-2</v>
      </c>
      <c r="BG43" s="530"/>
      <c r="BH43" s="529">
        <v>4.9040511727078892E-2</v>
      </c>
      <c r="BI43" s="530"/>
      <c r="BJ43" s="529">
        <v>5.9130434782608696E-2</v>
      </c>
      <c r="BK43" s="530"/>
      <c r="BL43" s="529">
        <v>2.8673835125448029E-2</v>
      </c>
      <c r="BM43" s="530"/>
      <c r="BN43" s="529">
        <v>5.6201550387596902E-2</v>
      </c>
      <c r="BO43" s="530"/>
      <c r="BP43" s="529" t="s">
        <v>261</v>
      </c>
      <c r="BQ43" s="530"/>
      <c r="BR43" s="529" t="s">
        <v>261</v>
      </c>
      <c r="BS43" s="530"/>
      <c r="BT43" s="529" t="s">
        <v>261</v>
      </c>
      <c r="BU43" s="530"/>
    </row>
    <row r="44" spans="1:73" s="393" customFormat="1" ht="25.5" x14ac:dyDescent="0.2">
      <c r="A44" s="392" t="s">
        <v>264</v>
      </c>
      <c r="B44" s="535"/>
      <c r="C44" s="536"/>
      <c r="D44" s="531"/>
      <c r="E44" s="532"/>
      <c r="F44" s="535"/>
      <c r="G44" s="536"/>
      <c r="H44" s="535"/>
      <c r="I44" s="536"/>
      <c r="J44" s="535"/>
      <c r="K44" s="536"/>
      <c r="L44" s="535"/>
      <c r="M44" s="536"/>
      <c r="N44" s="535"/>
      <c r="O44" s="536"/>
      <c r="P44" s="535"/>
      <c r="Q44" s="536"/>
      <c r="R44" s="535">
        <v>0</v>
      </c>
      <c r="S44" s="536"/>
      <c r="T44" s="535">
        <v>0</v>
      </c>
      <c r="U44" s="536"/>
      <c r="V44" s="535">
        <v>0</v>
      </c>
      <c r="W44" s="536"/>
      <c r="X44" s="535">
        <v>0</v>
      </c>
      <c r="Y44" s="536"/>
      <c r="Z44" s="535">
        <v>0</v>
      </c>
      <c r="AA44" s="536"/>
      <c r="AB44" s="535">
        <v>0</v>
      </c>
      <c r="AC44" s="536"/>
      <c r="AD44" s="535">
        <v>0</v>
      </c>
      <c r="AE44" s="536"/>
      <c r="AF44" s="529">
        <v>0</v>
      </c>
      <c r="AG44" s="530"/>
      <c r="AH44" s="529">
        <v>0</v>
      </c>
      <c r="AI44" s="530"/>
      <c r="AJ44" s="529">
        <v>0</v>
      </c>
      <c r="AK44" s="530"/>
      <c r="AL44" s="529">
        <v>0</v>
      </c>
      <c r="AM44" s="530"/>
      <c r="AN44" s="529">
        <v>0</v>
      </c>
      <c r="AO44" s="530"/>
      <c r="AP44" s="529">
        <v>0</v>
      </c>
      <c r="AQ44" s="530"/>
      <c r="AR44" s="529">
        <v>0</v>
      </c>
      <c r="AS44" s="530"/>
      <c r="AT44" s="529">
        <v>5.3050397877984082E-3</v>
      </c>
      <c r="AU44" s="530"/>
      <c r="AV44" s="529">
        <v>0</v>
      </c>
      <c r="AW44" s="530"/>
      <c r="AX44" s="529">
        <v>2.2935779816513763E-3</v>
      </c>
      <c r="AY44" s="530"/>
      <c r="AZ44" s="529">
        <v>7.1770334928229667E-3</v>
      </c>
      <c r="BA44" s="530"/>
      <c r="BB44" s="529">
        <v>0</v>
      </c>
      <c r="BC44" s="530"/>
      <c r="BD44" s="529">
        <v>0</v>
      </c>
      <c r="BE44" s="530"/>
      <c r="BF44" s="529">
        <v>0</v>
      </c>
      <c r="BG44" s="530"/>
      <c r="BH44" s="529">
        <v>0</v>
      </c>
      <c r="BI44" s="530"/>
      <c r="BJ44" s="529">
        <v>6.956521739130435E-3</v>
      </c>
      <c r="BK44" s="530"/>
      <c r="BL44" s="529">
        <v>3.5842293906810036E-3</v>
      </c>
      <c r="BM44" s="530"/>
      <c r="BN44" s="529">
        <v>0</v>
      </c>
      <c r="BO44" s="530"/>
      <c r="BP44" s="529" t="s">
        <v>261</v>
      </c>
      <c r="BQ44" s="530"/>
      <c r="BR44" s="529" t="s">
        <v>261</v>
      </c>
      <c r="BS44" s="530"/>
      <c r="BT44" s="529" t="s">
        <v>261</v>
      </c>
      <c r="BU44" s="530"/>
    </row>
    <row r="45" spans="1:73" s="393" customFormat="1" x14ac:dyDescent="0.2">
      <c r="A45" s="392" t="s">
        <v>265</v>
      </c>
      <c r="B45" s="535">
        <v>0</v>
      </c>
      <c r="C45" s="536"/>
      <c r="D45" s="531">
        <v>0</v>
      </c>
      <c r="E45" s="532"/>
      <c r="F45" s="535">
        <v>8.9999999999999993E-3</v>
      </c>
      <c r="G45" s="536"/>
      <c r="H45" s="535">
        <v>0.1961</v>
      </c>
      <c r="I45" s="536"/>
      <c r="J45" s="535">
        <v>2.2599999999999999E-2</v>
      </c>
      <c r="K45" s="536"/>
      <c r="L45" s="535">
        <v>9.8900000000000002E-2</v>
      </c>
      <c r="M45" s="536"/>
      <c r="N45" s="535">
        <v>0</v>
      </c>
      <c r="O45" s="536"/>
      <c r="P45" s="535">
        <v>1.1900000000000001E-2</v>
      </c>
      <c r="Q45" s="536"/>
      <c r="R45" s="535">
        <v>9.1000000000000004E-3</v>
      </c>
      <c r="S45" s="536"/>
      <c r="T45" s="535">
        <v>4.2735042735042739E-3</v>
      </c>
      <c r="U45" s="536"/>
      <c r="V45" s="535">
        <v>8.9999999999999993E-3</v>
      </c>
      <c r="W45" s="536"/>
      <c r="X45" s="535">
        <v>8.6E-3</v>
      </c>
      <c r="Y45" s="536"/>
      <c r="Z45" s="535">
        <v>1.1599999999999999E-2</v>
      </c>
      <c r="AA45" s="536"/>
      <c r="AB45" s="535">
        <v>1.4200000000000001E-2</v>
      </c>
      <c r="AC45" s="536"/>
      <c r="AD45" s="535">
        <v>4.4999999999999997E-3</v>
      </c>
      <c r="AE45" s="536"/>
      <c r="AF45" s="529">
        <v>2.9499999999999998E-2</v>
      </c>
      <c r="AG45" s="530"/>
      <c r="AH45" s="529">
        <v>2.3E-2</v>
      </c>
      <c r="AI45" s="530"/>
      <c r="AJ45" s="529">
        <v>1.47E-2</v>
      </c>
      <c r="AK45" s="530"/>
      <c r="AL45" s="529">
        <v>4.7999999999999996E-3</v>
      </c>
      <c r="AM45" s="530"/>
      <c r="AN45" s="529">
        <v>1.6949152542372881E-2</v>
      </c>
      <c r="AO45" s="530"/>
      <c r="AP45" s="529">
        <v>1.4492753623188406E-2</v>
      </c>
      <c r="AQ45" s="530"/>
      <c r="AR45" s="529">
        <v>2.8708133971291867E-2</v>
      </c>
      <c r="AS45" s="530"/>
      <c r="AT45" s="529">
        <v>0.6095890410958904</v>
      </c>
      <c r="AU45" s="530"/>
      <c r="AV45" s="529">
        <v>1.054263565891473</v>
      </c>
      <c r="AW45" s="530"/>
      <c r="AX45" s="529">
        <v>0.49027237354085601</v>
      </c>
      <c r="AY45" s="530"/>
      <c r="AZ45" s="529">
        <v>0.47410358565737054</v>
      </c>
      <c r="BA45" s="530"/>
      <c r="BB45" s="529">
        <v>0.45606694560669458</v>
      </c>
      <c r="BC45" s="530"/>
      <c r="BD45" s="529">
        <v>0.50190114068441061</v>
      </c>
      <c r="BE45" s="530"/>
      <c r="BF45" s="529">
        <v>0.5220588235294118</v>
      </c>
      <c r="BG45" s="530"/>
      <c r="BH45" s="529">
        <v>0.54325259515570934</v>
      </c>
      <c r="BI45" s="530"/>
      <c r="BJ45" s="529">
        <v>0.48207171314741037</v>
      </c>
      <c r="BK45" s="530"/>
      <c r="BL45" s="529">
        <v>0.53846153846153844</v>
      </c>
      <c r="BM45" s="530"/>
      <c r="BN45" s="529">
        <v>0.54605263157894735</v>
      </c>
      <c r="BO45" s="530"/>
      <c r="BP45" s="529" t="e">
        <v>#DIV/0!</v>
      </c>
      <c r="BQ45" s="530"/>
      <c r="BR45" s="529" t="e">
        <v>#DIV/0!</v>
      </c>
      <c r="BS45" s="530"/>
      <c r="BT45" s="529" t="e">
        <v>#DIV/0!</v>
      </c>
      <c r="BU45" s="530"/>
    </row>
    <row r="46" spans="1:73" x14ac:dyDescent="0.2">
      <c r="A46" s="381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2"/>
      <c r="AN46" s="382"/>
      <c r="AO46" s="382"/>
      <c r="AP46" s="382"/>
      <c r="AQ46" s="382"/>
      <c r="AR46" s="382"/>
      <c r="AS46" s="382"/>
      <c r="AT46" s="382"/>
      <c r="AU46" s="382"/>
      <c r="AV46" s="382"/>
      <c r="AW46" s="382"/>
      <c r="AX46" s="382"/>
      <c r="AY46" s="382"/>
      <c r="AZ46" s="382"/>
      <c r="BA46" s="382"/>
      <c r="BB46" s="382"/>
      <c r="BC46" s="382"/>
      <c r="BD46" s="382"/>
      <c r="BE46" s="382"/>
      <c r="BF46" s="382"/>
      <c r="BG46" s="382"/>
      <c r="BH46" s="382"/>
      <c r="BI46" s="382"/>
      <c r="BJ46" s="382"/>
      <c r="BK46" s="382"/>
      <c r="BL46" s="382"/>
      <c r="BM46" s="382"/>
      <c r="BN46" s="382"/>
      <c r="BO46" s="382"/>
      <c r="BP46" s="382"/>
      <c r="BQ46" s="382"/>
      <c r="BR46" s="382"/>
      <c r="BS46" s="382"/>
      <c r="BT46" s="382"/>
      <c r="BU46" s="382"/>
    </row>
    <row r="47" spans="1:73" x14ac:dyDescent="0.2">
      <c r="A47" s="557" t="s">
        <v>266</v>
      </c>
      <c r="B47" s="533"/>
      <c r="C47" s="533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3"/>
      <c r="X47" s="533"/>
      <c r="Y47" s="53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4"/>
      <c r="BF47" s="374"/>
      <c r="BG47" s="374"/>
      <c r="BH47" s="374"/>
      <c r="BI47" s="374"/>
      <c r="BJ47" s="374"/>
      <c r="BK47" s="374"/>
      <c r="BL47" s="374"/>
      <c r="BM47" s="374"/>
      <c r="BN47" s="374"/>
      <c r="BO47" s="374"/>
      <c r="BP47" s="374"/>
      <c r="BQ47" s="374"/>
      <c r="BR47" s="374"/>
      <c r="BS47" s="374"/>
      <c r="BT47" s="374"/>
      <c r="BU47" s="374"/>
    </row>
    <row r="48" spans="1:73" s="377" customFormat="1" x14ac:dyDescent="0.2">
      <c r="A48" s="383" t="s">
        <v>257</v>
      </c>
      <c r="B48" s="519">
        <v>44562</v>
      </c>
      <c r="C48" s="520"/>
      <c r="D48" s="519">
        <v>44593</v>
      </c>
      <c r="E48" s="520"/>
      <c r="F48" s="519">
        <v>44621</v>
      </c>
      <c r="G48" s="520"/>
      <c r="H48" s="519">
        <v>44652</v>
      </c>
      <c r="I48" s="520"/>
      <c r="J48" s="519">
        <v>44682</v>
      </c>
      <c r="K48" s="520"/>
      <c r="L48" s="519">
        <v>44713</v>
      </c>
      <c r="M48" s="520"/>
      <c r="N48" s="519">
        <v>44743</v>
      </c>
      <c r="O48" s="520"/>
      <c r="P48" s="519">
        <v>44774</v>
      </c>
      <c r="Q48" s="520"/>
      <c r="R48" s="519">
        <v>44805</v>
      </c>
      <c r="S48" s="520"/>
      <c r="T48" s="519">
        <v>44835</v>
      </c>
      <c r="U48" s="520"/>
      <c r="V48" s="519">
        <v>44866</v>
      </c>
      <c r="W48" s="520"/>
      <c r="X48" s="519">
        <v>44896</v>
      </c>
      <c r="Y48" s="520"/>
      <c r="Z48" s="519" t="e">
        <f ca="1">Z38</f>
        <v>#NAME?</v>
      </c>
      <c r="AA48" s="520"/>
      <c r="AB48" s="519" t="e">
        <f ca="1">AB38</f>
        <v>#NAME?</v>
      </c>
      <c r="AC48" s="520"/>
      <c r="AD48" s="519" t="e">
        <f ca="1">AD38</f>
        <v>#NAME?</v>
      </c>
      <c r="AE48" s="520"/>
      <c r="AF48" s="517" t="e">
        <f ca="1">AF38</f>
        <v>#NAME?</v>
      </c>
      <c r="AG48" s="518"/>
      <c r="AH48" s="517" t="e">
        <f ca="1">AH38</f>
        <v>#NAME?</v>
      </c>
      <c r="AI48" s="518"/>
      <c r="AJ48" s="517" t="e">
        <f ca="1">AJ38</f>
        <v>#NAME?</v>
      </c>
      <c r="AK48" s="518"/>
      <c r="AL48" s="517" t="e">
        <f ca="1">AL38</f>
        <v>#NAME?</v>
      </c>
      <c r="AM48" s="518"/>
      <c r="AN48" s="517" t="e">
        <f ca="1">AN38</f>
        <v>#NAME?</v>
      </c>
      <c r="AO48" s="518"/>
      <c r="AP48" s="517" t="e">
        <f ca="1">AP38</f>
        <v>#NAME?</v>
      </c>
      <c r="AQ48" s="518"/>
      <c r="AR48" s="517" t="e">
        <f ca="1">AR38</f>
        <v>#NAME?</v>
      </c>
      <c r="AS48" s="518"/>
      <c r="AT48" s="517" t="e">
        <f ca="1">AT38</f>
        <v>#NAME?</v>
      </c>
      <c r="AU48" s="518"/>
      <c r="AV48" s="517" t="e">
        <f ca="1">AV38</f>
        <v>#NAME?</v>
      </c>
      <c r="AW48" s="518"/>
      <c r="AX48" s="517" t="e">
        <f ca="1">AX38</f>
        <v>#NAME?</v>
      </c>
      <c r="AY48" s="518"/>
      <c r="AZ48" s="517" t="e">
        <f ca="1">AZ$8</f>
        <v>#NAME?</v>
      </c>
      <c r="BA48" s="518"/>
      <c r="BB48" s="517" t="e">
        <f ca="1">BB$8</f>
        <v>#NAME?</v>
      </c>
      <c r="BC48" s="518"/>
      <c r="BD48" s="517" t="e">
        <f ca="1">BD$8</f>
        <v>#NAME?</v>
      </c>
      <c r="BE48" s="518"/>
      <c r="BF48" s="517" t="e">
        <f ca="1">BF$8</f>
        <v>#NAME?</v>
      </c>
      <c r="BG48" s="518"/>
      <c r="BH48" s="517" t="e">
        <f ca="1">BH$8</f>
        <v>#NAME?</v>
      </c>
      <c r="BI48" s="518"/>
      <c r="BJ48" s="517" t="e">
        <f ca="1">BJ$8</f>
        <v>#NAME?</v>
      </c>
      <c r="BK48" s="518"/>
      <c r="BL48" s="517" t="e">
        <f ca="1">BL$8</f>
        <v>#NAME?</v>
      </c>
      <c r="BM48" s="518"/>
      <c r="BN48" s="517" t="e">
        <f ca="1">BN$8</f>
        <v>#NAME?</v>
      </c>
      <c r="BO48" s="518"/>
      <c r="BP48" s="517" t="e">
        <f ca="1">BP$8</f>
        <v>#NAME?</v>
      </c>
      <c r="BQ48" s="518"/>
      <c r="BR48" s="517" t="e">
        <f ca="1">BR$8</f>
        <v>#NAME?</v>
      </c>
      <c r="BS48" s="518"/>
      <c r="BT48" s="517" t="e">
        <f ca="1">BT$8</f>
        <v>#NAME?</v>
      </c>
      <c r="BU48" s="518"/>
    </row>
    <row r="49" spans="1:73" x14ac:dyDescent="0.2">
      <c r="A49" s="394" t="s">
        <v>267</v>
      </c>
      <c r="B49" s="560">
        <v>36</v>
      </c>
      <c r="C49" s="561"/>
      <c r="D49" s="560">
        <v>36</v>
      </c>
      <c r="E49" s="561"/>
      <c r="F49" s="560">
        <v>32</v>
      </c>
      <c r="G49" s="561"/>
      <c r="H49" s="560">
        <v>34</v>
      </c>
      <c r="I49" s="561"/>
      <c r="J49" s="560">
        <v>31</v>
      </c>
      <c r="K49" s="561"/>
      <c r="L49" s="560">
        <v>34</v>
      </c>
      <c r="M49" s="561"/>
      <c r="N49" s="560">
        <v>32</v>
      </c>
      <c r="O49" s="561"/>
      <c r="P49" s="560">
        <v>32</v>
      </c>
      <c r="Q49" s="561"/>
      <c r="R49" s="560">
        <v>32</v>
      </c>
      <c r="S49" s="561"/>
      <c r="T49" s="560">
        <v>32</v>
      </c>
      <c r="U49" s="561"/>
      <c r="V49" s="560">
        <v>32</v>
      </c>
      <c r="W49" s="561"/>
      <c r="X49" s="560">
        <v>32</v>
      </c>
      <c r="Y49" s="561"/>
      <c r="Z49" s="560">
        <v>33</v>
      </c>
      <c r="AA49" s="561"/>
      <c r="AB49" s="560">
        <v>32</v>
      </c>
      <c r="AC49" s="561"/>
      <c r="AD49" s="560">
        <v>33</v>
      </c>
      <c r="AE49" s="561"/>
      <c r="AF49" s="558">
        <v>32</v>
      </c>
      <c r="AG49" s="559"/>
      <c r="AH49" s="558">
        <v>32</v>
      </c>
      <c r="AI49" s="559"/>
      <c r="AJ49" s="558">
        <v>34</v>
      </c>
      <c r="AK49" s="559"/>
      <c r="AL49" s="558">
        <v>34</v>
      </c>
      <c r="AM49" s="559"/>
      <c r="AN49" s="558">
        <v>35</v>
      </c>
      <c r="AO49" s="559"/>
      <c r="AP49" s="558">
        <v>36</v>
      </c>
      <c r="AQ49" s="559"/>
      <c r="AR49" s="558">
        <v>36</v>
      </c>
      <c r="AS49" s="559"/>
      <c r="AT49" s="558">
        <v>37</v>
      </c>
      <c r="AU49" s="559"/>
      <c r="AV49" s="558">
        <v>39</v>
      </c>
      <c r="AW49" s="559"/>
      <c r="AX49" s="558">
        <v>40</v>
      </c>
      <c r="AY49" s="559"/>
      <c r="AZ49" s="558">
        <v>41</v>
      </c>
      <c r="BA49" s="559"/>
      <c r="BB49" s="558">
        <v>41</v>
      </c>
      <c r="BC49" s="559"/>
      <c r="BD49" s="558">
        <v>41</v>
      </c>
      <c r="BE49" s="559"/>
      <c r="BF49" s="558">
        <v>40</v>
      </c>
      <c r="BG49" s="559"/>
      <c r="BH49" s="558">
        <v>42</v>
      </c>
      <c r="BI49" s="559"/>
      <c r="BJ49" s="558">
        <v>46</v>
      </c>
      <c r="BK49" s="559"/>
      <c r="BL49" s="558">
        <v>45</v>
      </c>
      <c r="BM49" s="559"/>
      <c r="BN49" s="558">
        <v>46</v>
      </c>
      <c r="BO49" s="559"/>
      <c r="BP49" s="558"/>
      <c r="BQ49" s="559"/>
      <c r="BR49" s="558"/>
      <c r="BS49" s="559"/>
      <c r="BT49" s="558"/>
      <c r="BU49" s="559"/>
    </row>
    <row r="50" spans="1:73" x14ac:dyDescent="0.2">
      <c r="A50" s="394" t="s">
        <v>268</v>
      </c>
      <c r="B50" s="560">
        <v>148</v>
      </c>
      <c r="C50" s="561"/>
      <c r="D50" s="560">
        <v>144</v>
      </c>
      <c r="E50" s="561"/>
      <c r="F50" s="560">
        <v>120</v>
      </c>
      <c r="G50" s="561"/>
      <c r="H50" s="560">
        <v>131</v>
      </c>
      <c r="I50" s="561"/>
      <c r="J50" s="560">
        <v>128</v>
      </c>
      <c r="K50" s="561"/>
      <c r="L50" s="560">
        <v>132</v>
      </c>
      <c r="M50" s="561"/>
      <c r="N50" s="560">
        <v>132</v>
      </c>
      <c r="O50" s="561"/>
      <c r="P50" s="560">
        <v>129</v>
      </c>
      <c r="Q50" s="561"/>
      <c r="R50" s="560">
        <v>127</v>
      </c>
      <c r="S50" s="561"/>
      <c r="T50" s="560">
        <v>96</v>
      </c>
      <c r="U50" s="561"/>
      <c r="V50" s="560">
        <v>132</v>
      </c>
      <c r="W50" s="561"/>
      <c r="X50" s="560">
        <v>134</v>
      </c>
      <c r="Y50" s="561"/>
      <c r="Z50" s="560">
        <v>98</v>
      </c>
      <c r="AA50" s="561"/>
      <c r="AB50" s="560">
        <v>133</v>
      </c>
      <c r="AC50" s="561"/>
      <c r="AD50" s="560">
        <v>134</v>
      </c>
      <c r="AE50" s="561"/>
      <c r="AF50" s="558">
        <v>130</v>
      </c>
      <c r="AG50" s="559"/>
      <c r="AH50" s="558">
        <v>88</v>
      </c>
      <c r="AI50" s="559"/>
      <c r="AJ50" s="558">
        <v>141</v>
      </c>
      <c r="AK50" s="559"/>
      <c r="AL50" s="558">
        <v>142</v>
      </c>
      <c r="AM50" s="559"/>
      <c r="AN50" s="558">
        <v>146</v>
      </c>
      <c r="AO50" s="559"/>
      <c r="AP50" s="558">
        <v>111</v>
      </c>
      <c r="AQ50" s="559"/>
      <c r="AR50" s="558">
        <v>142</v>
      </c>
      <c r="AS50" s="559"/>
      <c r="AT50" s="558">
        <v>150</v>
      </c>
      <c r="AU50" s="559"/>
      <c r="AV50" s="558">
        <v>151</v>
      </c>
      <c r="AW50" s="559"/>
      <c r="AX50" s="558">
        <v>114</v>
      </c>
      <c r="AY50" s="559"/>
      <c r="AZ50" s="558">
        <v>158</v>
      </c>
      <c r="BA50" s="559"/>
      <c r="BB50" s="558">
        <v>157</v>
      </c>
      <c r="BC50" s="559"/>
      <c r="BD50" s="558">
        <v>116</v>
      </c>
      <c r="BE50" s="559"/>
      <c r="BF50" s="558">
        <v>118</v>
      </c>
      <c r="BG50" s="559"/>
      <c r="BH50" s="558">
        <v>161</v>
      </c>
      <c r="BI50" s="559"/>
      <c r="BJ50" s="558">
        <v>174</v>
      </c>
      <c r="BK50" s="559"/>
      <c r="BL50" s="558">
        <v>119</v>
      </c>
      <c r="BM50" s="559"/>
      <c r="BN50" s="558">
        <v>171</v>
      </c>
      <c r="BO50" s="559"/>
      <c r="BP50" s="558"/>
      <c r="BQ50" s="559"/>
      <c r="BR50" s="558"/>
      <c r="BS50" s="559"/>
      <c r="BT50" s="558"/>
      <c r="BU50" s="559"/>
    </row>
    <row r="51" spans="1:73" x14ac:dyDescent="0.2">
      <c r="A51" s="394" t="s">
        <v>269</v>
      </c>
      <c r="B51" s="560">
        <v>221</v>
      </c>
      <c r="C51" s="561"/>
      <c r="D51" s="560">
        <v>217</v>
      </c>
      <c r="E51" s="561"/>
      <c r="F51" s="560">
        <v>218</v>
      </c>
      <c r="G51" s="561"/>
      <c r="H51" s="560">
        <v>224</v>
      </c>
      <c r="I51" s="561"/>
      <c r="J51" s="560">
        <v>224</v>
      </c>
      <c r="K51" s="561"/>
      <c r="L51" s="560">
        <v>225</v>
      </c>
      <c r="M51" s="561"/>
      <c r="N51" s="560">
        <v>222</v>
      </c>
      <c r="O51" s="561"/>
      <c r="P51" s="560">
        <v>222</v>
      </c>
      <c r="Q51" s="561"/>
      <c r="R51" s="560">
        <v>225</v>
      </c>
      <c r="S51" s="561"/>
      <c r="T51" s="560">
        <v>224</v>
      </c>
      <c r="U51" s="561"/>
      <c r="V51" s="560">
        <v>228</v>
      </c>
      <c r="W51" s="561"/>
      <c r="X51" s="560">
        <v>232</v>
      </c>
      <c r="Y51" s="561"/>
      <c r="Z51" s="560">
        <v>224</v>
      </c>
      <c r="AA51" s="561"/>
      <c r="AB51" s="560">
        <v>226</v>
      </c>
      <c r="AC51" s="561"/>
      <c r="AD51" s="560">
        <v>230</v>
      </c>
      <c r="AE51" s="561"/>
      <c r="AF51" s="558">
        <v>228</v>
      </c>
      <c r="AG51" s="559"/>
      <c r="AH51" s="558">
        <v>236</v>
      </c>
      <c r="AI51" s="559"/>
      <c r="AJ51" s="558">
        <v>241</v>
      </c>
      <c r="AK51" s="559"/>
      <c r="AL51" s="558">
        <v>241</v>
      </c>
      <c r="AM51" s="559"/>
      <c r="AN51" s="558">
        <v>244</v>
      </c>
      <c r="AO51" s="559"/>
      <c r="AP51" s="558">
        <v>243</v>
      </c>
      <c r="AQ51" s="559"/>
      <c r="AR51" s="558">
        <v>242</v>
      </c>
      <c r="AS51" s="559"/>
      <c r="AT51" s="558">
        <v>247</v>
      </c>
      <c r="AU51" s="559"/>
      <c r="AV51" s="558">
        <v>250</v>
      </c>
      <c r="AW51" s="559"/>
      <c r="AX51" s="558">
        <v>252</v>
      </c>
      <c r="AY51" s="559"/>
      <c r="AZ51" s="558">
        <v>256</v>
      </c>
      <c r="BA51" s="559"/>
      <c r="BB51" s="558">
        <v>262</v>
      </c>
      <c r="BC51" s="559"/>
      <c r="BD51" s="558">
        <v>261</v>
      </c>
      <c r="BE51" s="559"/>
      <c r="BF51" s="558">
        <v>259</v>
      </c>
      <c r="BG51" s="559"/>
      <c r="BH51" s="558">
        <v>261</v>
      </c>
      <c r="BI51" s="559"/>
      <c r="BJ51" s="558">
        <v>279</v>
      </c>
      <c r="BK51" s="559"/>
      <c r="BL51" s="558">
        <v>277</v>
      </c>
      <c r="BM51" s="559"/>
      <c r="BN51" s="558">
        <v>279</v>
      </c>
      <c r="BO51" s="559"/>
      <c r="BP51" s="558"/>
      <c r="BQ51" s="559"/>
      <c r="BR51" s="558"/>
      <c r="BS51" s="559"/>
      <c r="BT51" s="558"/>
      <c r="BU51" s="559"/>
    </row>
    <row r="52" spans="1:73" x14ac:dyDescent="0.2">
      <c r="A52" s="394" t="s">
        <v>270</v>
      </c>
      <c r="B52" s="560"/>
      <c r="C52" s="561"/>
      <c r="D52" s="560"/>
      <c r="E52" s="561"/>
      <c r="F52" s="560">
        <v>67</v>
      </c>
      <c r="G52" s="561"/>
      <c r="H52" s="560">
        <v>82</v>
      </c>
      <c r="I52" s="561"/>
      <c r="J52" s="560">
        <v>75</v>
      </c>
      <c r="K52" s="561"/>
      <c r="L52" s="560">
        <v>79</v>
      </c>
      <c r="M52" s="561"/>
      <c r="N52" s="560">
        <v>83</v>
      </c>
      <c r="O52" s="561"/>
      <c r="P52" s="560">
        <v>76</v>
      </c>
      <c r="Q52" s="561"/>
      <c r="R52" s="560">
        <v>78</v>
      </c>
      <c r="S52" s="561"/>
      <c r="T52" s="560">
        <v>70</v>
      </c>
      <c r="U52" s="561"/>
      <c r="V52" s="560">
        <v>72</v>
      </c>
      <c r="W52" s="561"/>
      <c r="X52" s="560">
        <v>73</v>
      </c>
      <c r="Y52" s="561"/>
      <c r="Z52" s="560">
        <v>75</v>
      </c>
      <c r="AA52" s="561"/>
      <c r="AB52" s="560">
        <v>69</v>
      </c>
      <c r="AC52" s="561"/>
      <c r="AD52" s="560">
        <v>69</v>
      </c>
      <c r="AE52" s="561"/>
      <c r="AF52" s="558">
        <v>71</v>
      </c>
      <c r="AG52" s="559"/>
      <c r="AH52" s="558">
        <v>73</v>
      </c>
      <c r="AI52" s="559"/>
      <c r="AJ52" s="558">
        <v>76</v>
      </c>
      <c r="AK52" s="559"/>
      <c r="AL52" s="558">
        <v>79</v>
      </c>
      <c r="AM52" s="559"/>
      <c r="AN52" s="558">
        <v>56</v>
      </c>
      <c r="AO52" s="559"/>
      <c r="AP52" s="558">
        <v>57</v>
      </c>
      <c r="AQ52" s="559"/>
      <c r="AR52" s="558">
        <v>58</v>
      </c>
      <c r="AS52" s="559"/>
      <c r="AT52" s="558">
        <v>84</v>
      </c>
      <c r="AU52" s="559"/>
      <c r="AV52" s="558">
        <v>87</v>
      </c>
      <c r="AW52" s="559"/>
      <c r="AX52" s="558">
        <v>114</v>
      </c>
      <c r="AY52" s="559"/>
      <c r="AZ52" s="558">
        <v>125</v>
      </c>
      <c r="BA52" s="559"/>
      <c r="BB52" s="558">
        <v>123</v>
      </c>
      <c r="BC52" s="559"/>
      <c r="BD52" s="558">
        <v>120</v>
      </c>
      <c r="BE52" s="559"/>
      <c r="BF52" s="558">
        <v>124</v>
      </c>
      <c r="BG52" s="559"/>
      <c r="BH52" s="558">
        <f>65+1+17+3+2+1+2+29+2+8</f>
        <v>130</v>
      </c>
      <c r="BI52" s="559"/>
      <c r="BJ52" s="558">
        <v>141</v>
      </c>
      <c r="BK52" s="559"/>
      <c r="BL52" s="558">
        <v>147</v>
      </c>
      <c r="BM52" s="559"/>
      <c r="BN52" s="558">
        <v>144</v>
      </c>
      <c r="BO52" s="559"/>
      <c r="BP52" s="558"/>
      <c r="BQ52" s="559"/>
      <c r="BR52" s="558"/>
      <c r="BS52" s="559"/>
      <c r="BT52" s="558"/>
      <c r="BU52" s="559"/>
    </row>
    <row r="53" spans="1:73" x14ac:dyDescent="0.2">
      <c r="A53" s="394" t="s">
        <v>271</v>
      </c>
      <c r="B53" s="560"/>
      <c r="C53" s="561"/>
      <c r="D53" s="560"/>
      <c r="E53" s="561"/>
      <c r="F53" s="560">
        <v>40</v>
      </c>
      <c r="G53" s="561"/>
      <c r="H53" s="560">
        <v>37</v>
      </c>
      <c r="I53" s="561"/>
      <c r="J53" s="560">
        <v>31</v>
      </c>
      <c r="K53" s="561"/>
      <c r="L53" s="560">
        <v>33</v>
      </c>
      <c r="M53" s="561"/>
      <c r="N53" s="560">
        <v>35</v>
      </c>
      <c r="O53" s="561"/>
      <c r="P53" s="560">
        <v>31</v>
      </c>
      <c r="Q53" s="561"/>
      <c r="R53" s="560">
        <v>31</v>
      </c>
      <c r="S53" s="561"/>
      <c r="T53" s="560">
        <v>31</v>
      </c>
      <c r="U53" s="561"/>
      <c r="V53" s="560">
        <v>35</v>
      </c>
      <c r="W53" s="561"/>
      <c r="X53" s="560">
        <v>34</v>
      </c>
      <c r="Y53" s="561"/>
      <c r="Z53" s="560">
        <v>33</v>
      </c>
      <c r="AA53" s="561"/>
      <c r="AB53" s="560">
        <v>33</v>
      </c>
      <c r="AC53" s="561"/>
      <c r="AD53" s="560">
        <v>33</v>
      </c>
      <c r="AE53" s="561"/>
      <c r="AF53" s="558">
        <v>34</v>
      </c>
      <c r="AG53" s="559"/>
      <c r="AH53" s="558">
        <v>34</v>
      </c>
      <c r="AI53" s="559"/>
      <c r="AJ53" s="558">
        <v>35</v>
      </c>
      <c r="AK53" s="559"/>
      <c r="AL53" s="558">
        <v>38</v>
      </c>
      <c r="AM53" s="559"/>
      <c r="AN53" s="558">
        <v>31</v>
      </c>
      <c r="AO53" s="559"/>
      <c r="AP53" s="558">
        <v>20</v>
      </c>
      <c r="AQ53" s="559"/>
      <c r="AR53" s="558">
        <v>21</v>
      </c>
      <c r="AS53" s="559"/>
      <c r="AT53" s="558">
        <v>44</v>
      </c>
      <c r="AU53" s="559"/>
      <c r="AV53" s="558">
        <v>46</v>
      </c>
      <c r="AW53" s="559"/>
      <c r="AX53" s="558">
        <v>66</v>
      </c>
      <c r="AY53" s="559"/>
      <c r="AZ53" s="558">
        <v>75</v>
      </c>
      <c r="BA53" s="559"/>
      <c r="BB53" s="558">
        <v>70</v>
      </c>
      <c r="BC53" s="559"/>
      <c r="BD53" s="558">
        <v>65</v>
      </c>
      <c r="BE53" s="559"/>
      <c r="BF53" s="558">
        <v>64</v>
      </c>
      <c r="BG53" s="559"/>
      <c r="BH53" s="558">
        <f>BH52-65</f>
        <v>65</v>
      </c>
      <c r="BI53" s="559"/>
      <c r="BJ53" s="558">
        <f>1+18+2+2+3+3+30+2+10</f>
        <v>71</v>
      </c>
      <c r="BK53" s="559"/>
      <c r="BL53" s="558">
        <v>72</v>
      </c>
      <c r="BM53" s="559"/>
      <c r="BN53" s="558">
        <v>64</v>
      </c>
      <c r="BO53" s="559"/>
      <c r="BP53" s="558"/>
      <c r="BQ53" s="559"/>
      <c r="BR53" s="558"/>
      <c r="BS53" s="559"/>
      <c r="BT53" s="558"/>
      <c r="BU53" s="559"/>
    </row>
    <row r="54" spans="1:73" x14ac:dyDescent="0.2">
      <c r="A54" s="394" t="s">
        <v>272</v>
      </c>
      <c r="B54" s="560"/>
      <c r="C54" s="561"/>
      <c r="D54" s="560"/>
      <c r="E54" s="561"/>
      <c r="F54" s="560">
        <v>56</v>
      </c>
      <c r="G54" s="561"/>
      <c r="H54" s="560">
        <v>56</v>
      </c>
      <c r="I54" s="561"/>
      <c r="J54" s="560">
        <v>56</v>
      </c>
      <c r="K54" s="561"/>
      <c r="L54" s="560">
        <v>56</v>
      </c>
      <c r="M54" s="561"/>
      <c r="N54" s="560">
        <v>56</v>
      </c>
      <c r="O54" s="561"/>
      <c r="P54" s="560">
        <v>56</v>
      </c>
      <c r="Q54" s="561"/>
      <c r="R54" s="560">
        <v>56</v>
      </c>
      <c r="S54" s="561"/>
      <c r="T54" s="560">
        <v>1984</v>
      </c>
      <c r="U54" s="561"/>
      <c r="V54" s="560">
        <v>56</v>
      </c>
      <c r="W54" s="561"/>
      <c r="X54" s="560">
        <v>56</v>
      </c>
      <c r="Y54" s="561"/>
      <c r="Z54" s="560">
        <v>56</v>
      </c>
      <c r="AA54" s="561"/>
      <c r="AB54" s="560">
        <v>56</v>
      </c>
      <c r="AC54" s="561"/>
      <c r="AD54" s="497">
        <v>0</v>
      </c>
      <c r="AE54" s="561"/>
      <c r="AF54" s="491">
        <v>56</v>
      </c>
      <c r="AG54" s="559"/>
      <c r="AH54" s="491">
        <v>56</v>
      </c>
      <c r="AI54" s="559"/>
      <c r="AJ54" s="491">
        <v>56</v>
      </c>
      <c r="AK54" s="559"/>
      <c r="AL54" s="491">
        <v>56</v>
      </c>
      <c r="AM54" s="492"/>
      <c r="AN54" s="491">
        <v>56</v>
      </c>
      <c r="AO54" s="492"/>
      <c r="AP54" s="491">
        <v>56</v>
      </c>
      <c r="AQ54" s="492"/>
      <c r="AR54" s="491">
        <v>56</v>
      </c>
      <c r="AS54" s="492"/>
      <c r="AT54" s="491">
        <v>56</v>
      </c>
      <c r="AU54" s="492"/>
      <c r="AV54" s="491">
        <v>56</v>
      </c>
      <c r="AW54" s="492"/>
      <c r="AX54" s="491">
        <v>56</v>
      </c>
      <c r="AY54" s="492"/>
      <c r="AZ54" s="491">
        <v>56</v>
      </c>
      <c r="BA54" s="492"/>
      <c r="BB54" s="491">
        <v>56</v>
      </c>
      <c r="BC54" s="492"/>
      <c r="BD54" s="491">
        <v>56</v>
      </c>
      <c r="BE54" s="492"/>
      <c r="BF54" s="491">
        <v>56</v>
      </c>
      <c r="BG54" s="492"/>
      <c r="BH54" s="491">
        <v>56</v>
      </c>
      <c r="BI54" s="492"/>
      <c r="BJ54" s="491">
        <v>56</v>
      </c>
      <c r="BK54" s="492"/>
      <c r="BL54" s="491">
        <v>56</v>
      </c>
      <c r="BM54" s="492"/>
      <c r="BN54" s="491">
        <v>56</v>
      </c>
      <c r="BO54" s="492"/>
      <c r="BP54" s="491"/>
      <c r="BQ54" s="492"/>
      <c r="BR54" s="491"/>
      <c r="BS54" s="492"/>
      <c r="BT54" s="491"/>
      <c r="BU54" s="492"/>
    </row>
    <row r="55" spans="1:73" x14ac:dyDescent="0.2">
      <c r="A55" s="381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2"/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382"/>
      <c r="AU55" s="382"/>
      <c r="AV55" s="382"/>
      <c r="AW55" s="382"/>
      <c r="AX55" s="382"/>
      <c r="AY55" s="382"/>
      <c r="AZ55" s="382"/>
      <c r="BA55" s="382"/>
      <c r="BB55" s="382"/>
      <c r="BC55" s="382"/>
      <c r="BD55" s="382"/>
      <c r="BE55" s="382"/>
      <c r="BF55" s="382"/>
      <c r="BG55" s="382"/>
      <c r="BH55" s="382"/>
      <c r="BI55" s="382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2"/>
      <c r="BU55" s="382"/>
    </row>
    <row r="56" spans="1:73" x14ac:dyDescent="0.2">
      <c r="A56" s="557" t="s">
        <v>273</v>
      </c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4"/>
      <c r="AK56" s="374"/>
      <c r="AL56" s="374"/>
      <c r="AM56" s="374"/>
      <c r="AN56" s="374"/>
      <c r="AO56" s="374"/>
      <c r="AP56" s="374"/>
      <c r="AQ56" s="374"/>
      <c r="AR56" s="374"/>
      <c r="AS56" s="374"/>
      <c r="AT56" s="374"/>
      <c r="AU56" s="374"/>
      <c r="AV56" s="374"/>
      <c r="AW56" s="374"/>
      <c r="AX56" s="374"/>
      <c r="AY56" s="374"/>
      <c r="AZ56" s="374"/>
      <c r="BA56" s="374"/>
      <c r="BB56" s="374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74"/>
    </row>
    <row r="57" spans="1:73" s="377" customFormat="1" x14ac:dyDescent="0.2">
      <c r="A57" s="395" t="s">
        <v>257</v>
      </c>
      <c r="B57" s="519">
        <v>44562</v>
      </c>
      <c r="C57" s="520"/>
      <c r="D57" s="519">
        <v>44593</v>
      </c>
      <c r="E57" s="520"/>
      <c r="F57" s="519">
        <v>44621</v>
      </c>
      <c r="G57" s="520"/>
      <c r="H57" s="519">
        <v>44652</v>
      </c>
      <c r="I57" s="520"/>
      <c r="J57" s="519">
        <v>44682</v>
      </c>
      <c r="K57" s="520"/>
      <c r="L57" s="519">
        <v>44713</v>
      </c>
      <c r="M57" s="520"/>
      <c r="N57" s="519">
        <v>44743</v>
      </c>
      <c r="O57" s="520"/>
      <c r="P57" s="519">
        <v>44774</v>
      </c>
      <c r="Q57" s="520"/>
      <c r="R57" s="519">
        <v>44805</v>
      </c>
      <c r="S57" s="520"/>
      <c r="T57" s="519">
        <v>44835</v>
      </c>
      <c r="U57" s="520"/>
      <c r="V57" s="519">
        <v>44866</v>
      </c>
      <c r="W57" s="520"/>
      <c r="X57" s="519">
        <v>44896</v>
      </c>
      <c r="Y57" s="520"/>
      <c r="Z57" s="519" t="e">
        <f ca="1">Z48</f>
        <v>#NAME?</v>
      </c>
      <c r="AA57" s="520"/>
      <c r="AB57" s="519" t="e">
        <f ca="1">AB48</f>
        <v>#NAME?</v>
      </c>
      <c r="AC57" s="520"/>
      <c r="AD57" s="519" t="e">
        <f ca="1">AD48</f>
        <v>#NAME?</v>
      </c>
      <c r="AE57" s="520"/>
      <c r="AF57" s="517" t="e">
        <f ca="1">AF48</f>
        <v>#NAME?</v>
      </c>
      <c r="AG57" s="518"/>
      <c r="AH57" s="517" t="e">
        <f ca="1">AH48</f>
        <v>#NAME?</v>
      </c>
      <c r="AI57" s="518"/>
      <c r="AJ57" s="517" t="e">
        <f ca="1">AJ48</f>
        <v>#NAME?</v>
      </c>
      <c r="AK57" s="518"/>
      <c r="AL57" s="517" t="e">
        <f ca="1">AL48</f>
        <v>#NAME?</v>
      </c>
      <c r="AM57" s="518"/>
      <c r="AN57" s="517" t="e">
        <f ca="1">AN48</f>
        <v>#NAME?</v>
      </c>
      <c r="AO57" s="518"/>
      <c r="AP57" s="517" t="e">
        <f ca="1">AP48</f>
        <v>#NAME?</v>
      </c>
      <c r="AQ57" s="518"/>
      <c r="AR57" s="517" t="e">
        <f ca="1">AR48</f>
        <v>#NAME?</v>
      </c>
      <c r="AS57" s="518"/>
      <c r="AT57" s="517" t="e">
        <f ca="1">AT48</f>
        <v>#NAME?</v>
      </c>
      <c r="AU57" s="518"/>
      <c r="AV57" s="517" t="e">
        <f ca="1">AV48</f>
        <v>#NAME?</v>
      </c>
      <c r="AW57" s="518"/>
      <c r="AX57" s="517" t="e">
        <f ca="1">AX48</f>
        <v>#NAME?</v>
      </c>
      <c r="AY57" s="518"/>
      <c r="AZ57" s="517" t="e">
        <f ca="1">AZ$8</f>
        <v>#NAME?</v>
      </c>
      <c r="BA57" s="518"/>
      <c r="BB57" s="517" t="e">
        <f ca="1">BB$8</f>
        <v>#NAME?</v>
      </c>
      <c r="BC57" s="518"/>
      <c r="BD57" s="517" t="e">
        <f ca="1">BD$8</f>
        <v>#NAME?</v>
      </c>
      <c r="BE57" s="518"/>
      <c r="BF57" s="517" t="e">
        <f ca="1">BF$8</f>
        <v>#NAME?</v>
      </c>
      <c r="BG57" s="518"/>
      <c r="BH57" s="517" t="e">
        <f ca="1">BH$8</f>
        <v>#NAME?</v>
      </c>
      <c r="BI57" s="518"/>
      <c r="BJ57" s="517" t="e">
        <f ca="1">BJ$8</f>
        <v>#NAME?</v>
      </c>
      <c r="BK57" s="518"/>
      <c r="BL57" s="517" t="e">
        <f ca="1">BL$8</f>
        <v>#NAME?</v>
      </c>
      <c r="BM57" s="518"/>
      <c r="BN57" s="517" t="e">
        <f ca="1">BN$8</f>
        <v>#NAME?</v>
      </c>
      <c r="BO57" s="518"/>
      <c r="BP57" s="517" t="e">
        <f ca="1">BP$8</f>
        <v>#NAME?</v>
      </c>
      <c r="BQ57" s="518"/>
      <c r="BR57" s="517" t="e">
        <f ca="1">BR$8</f>
        <v>#NAME?</v>
      </c>
      <c r="BS57" s="518"/>
      <c r="BT57" s="517" t="e">
        <f ca="1">BT$8</f>
        <v>#NAME?</v>
      </c>
      <c r="BU57" s="518"/>
    </row>
    <row r="58" spans="1:73" s="385" customFormat="1" x14ac:dyDescent="0.2">
      <c r="A58" s="396" t="s">
        <v>274</v>
      </c>
      <c r="B58" s="543">
        <v>0.61</v>
      </c>
      <c r="C58" s="544"/>
      <c r="D58" s="545">
        <v>0.56999999999999995</v>
      </c>
      <c r="E58" s="546"/>
      <c r="F58" s="543">
        <v>0.56999999999999995</v>
      </c>
      <c r="G58" s="544"/>
      <c r="H58" s="553">
        <v>0.6071428571428571</v>
      </c>
      <c r="I58" s="554"/>
      <c r="J58" s="553">
        <v>0.5535714285714286</v>
      </c>
      <c r="K58" s="554"/>
      <c r="L58" s="553">
        <v>0.6071428571428571</v>
      </c>
      <c r="M58" s="554"/>
      <c r="N58" s="553">
        <v>0.5714285714285714</v>
      </c>
      <c r="O58" s="554"/>
      <c r="P58" s="553">
        <v>0.5714285714285714</v>
      </c>
      <c r="Q58" s="554"/>
      <c r="R58" s="553">
        <v>0.5714285714285714</v>
      </c>
      <c r="S58" s="554"/>
      <c r="T58" s="553">
        <v>1.6129032258064516E-2</v>
      </c>
      <c r="U58" s="554"/>
      <c r="V58" s="553">
        <v>0.5714285714285714</v>
      </c>
      <c r="W58" s="554"/>
      <c r="X58" s="553">
        <v>0.5714285714285714</v>
      </c>
      <c r="Y58" s="554"/>
      <c r="Z58" s="553">
        <f>Z49/Z54</f>
        <v>0.5892857142857143</v>
      </c>
      <c r="AA58" s="554"/>
      <c r="AB58" s="555">
        <f>AB49/AB54</f>
        <v>0.5714285714285714</v>
      </c>
      <c r="AC58" s="556"/>
      <c r="AD58" s="555" t="e">
        <f>AD49/AD54</f>
        <v>#DIV/0!</v>
      </c>
      <c r="AE58" s="556"/>
      <c r="AF58" s="547">
        <f>AF49/AF54</f>
        <v>0.5714285714285714</v>
      </c>
      <c r="AG58" s="548"/>
      <c r="AH58" s="547">
        <f>AH49/AH54</f>
        <v>0.5714285714285714</v>
      </c>
      <c r="AI58" s="548"/>
      <c r="AJ58" s="547">
        <f>AJ49/AJ54</f>
        <v>0.6071428571428571</v>
      </c>
      <c r="AK58" s="548"/>
      <c r="AL58" s="547">
        <f>AL49/AL54</f>
        <v>0.6071428571428571</v>
      </c>
      <c r="AM58" s="548"/>
      <c r="AN58" s="547">
        <f>AN49/AN54</f>
        <v>0.625</v>
      </c>
      <c r="AO58" s="548"/>
      <c r="AP58" s="547">
        <f>AP49/AP54</f>
        <v>0.6428571428571429</v>
      </c>
      <c r="AQ58" s="548"/>
      <c r="AR58" s="547">
        <f>AR49/AR54</f>
        <v>0.6428571428571429</v>
      </c>
      <c r="AS58" s="548"/>
      <c r="AT58" s="547">
        <f>AT49/AT54</f>
        <v>0.6607142857142857</v>
      </c>
      <c r="AU58" s="548"/>
      <c r="AV58" s="547">
        <f>AV49/AV54</f>
        <v>0.6964285714285714</v>
      </c>
      <c r="AW58" s="548"/>
      <c r="AX58" s="547">
        <f>AX49/AX54</f>
        <v>0.7142857142857143</v>
      </c>
      <c r="AY58" s="548"/>
      <c r="AZ58" s="547">
        <f>AZ49/AZ54</f>
        <v>0.7321428571428571</v>
      </c>
      <c r="BA58" s="548"/>
      <c r="BB58" s="547">
        <f>BB49/BB54</f>
        <v>0.7321428571428571</v>
      </c>
      <c r="BC58" s="548"/>
      <c r="BD58" s="547">
        <f>BD49/BD54</f>
        <v>0.7321428571428571</v>
      </c>
      <c r="BE58" s="548"/>
      <c r="BF58" s="547">
        <f>BF49/BF54</f>
        <v>0.7142857142857143</v>
      </c>
      <c r="BG58" s="548"/>
      <c r="BH58" s="547">
        <f>BH49/BH54</f>
        <v>0.75</v>
      </c>
      <c r="BI58" s="548"/>
      <c r="BJ58" s="547">
        <f>BJ49/BJ54</f>
        <v>0.8214285714285714</v>
      </c>
      <c r="BK58" s="548"/>
      <c r="BL58" s="547">
        <f>BL49/BL54</f>
        <v>0.8035714285714286</v>
      </c>
      <c r="BM58" s="548"/>
      <c r="BN58" s="547">
        <f>BN49/BN54</f>
        <v>0.8214285714285714</v>
      </c>
      <c r="BO58" s="548"/>
      <c r="BP58" s="547" t="e">
        <f>BP49/BP54</f>
        <v>#DIV/0!</v>
      </c>
      <c r="BQ58" s="548"/>
      <c r="BR58" s="547" t="e">
        <f>BR49/BR54</f>
        <v>#DIV/0!</v>
      </c>
      <c r="BS58" s="548"/>
      <c r="BT58" s="547" t="e">
        <f>BT49/BT54</f>
        <v>#DIV/0!</v>
      </c>
      <c r="BU58" s="548"/>
    </row>
    <row r="59" spans="1:73" s="385" customFormat="1" x14ac:dyDescent="0.2">
      <c r="A59" s="396" t="s">
        <v>275</v>
      </c>
      <c r="B59" s="543">
        <v>1.59</v>
      </c>
      <c r="C59" s="544"/>
      <c r="D59" s="545">
        <v>1.57</v>
      </c>
      <c r="E59" s="546"/>
      <c r="F59" s="543">
        <v>1.57</v>
      </c>
      <c r="G59" s="544"/>
      <c r="H59" s="549">
        <v>2.9464285714285716</v>
      </c>
      <c r="I59" s="550"/>
      <c r="J59" s="549">
        <v>2.8392857142857144</v>
      </c>
      <c r="K59" s="550"/>
      <c r="L59" s="549">
        <v>2.9642857142857144</v>
      </c>
      <c r="M59" s="550"/>
      <c r="N59" s="549">
        <v>2.9285714285714284</v>
      </c>
      <c r="O59" s="550"/>
      <c r="P59" s="549">
        <v>2.875</v>
      </c>
      <c r="Q59" s="550"/>
      <c r="R59" s="549">
        <v>2.8392857142857144</v>
      </c>
      <c r="S59" s="550"/>
      <c r="T59" s="549">
        <v>6.4516129032258063E-2</v>
      </c>
      <c r="U59" s="550"/>
      <c r="V59" s="549">
        <v>2.9285714285714284</v>
      </c>
      <c r="W59" s="550"/>
      <c r="X59" s="549">
        <v>2.9642857142857144</v>
      </c>
      <c r="Y59" s="550"/>
      <c r="Z59" s="549">
        <f>(Z49+Z50)/Z54</f>
        <v>2.3392857142857144</v>
      </c>
      <c r="AA59" s="550"/>
      <c r="AB59" s="551">
        <f>(AB49+AB50)/AB54</f>
        <v>2.9464285714285716</v>
      </c>
      <c r="AC59" s="552"/>
      <c r="AD59" s="551" t="e">
        <f>(AD49+AD50)/AD54</f>
        <v>#DIV/0!</v>
      </c>
      <c r="AE59" s="552"/>
      <c r="AF59" s="541">
        <f>(AF49+AF50)/AF54</f>
        <v>2.8928571428571428</v>
      </c>
      <c r="AG59" s="542"/>
      <c r="AH59" s="541">
        <f>(AH49+AH50)/AH54</f>
        <v>2.1428571428571428</v>
      </c>
      <c r="AI59" s="542"/>
      <c r="AJ59" s="541">
        <f>(AJ49+AJ50)/AJ54</f>
        <v>3.125</v>
      </c>
      <c r="AK59" s="542"/>
      <c r="AL59" s="541">
        <f>(AL49+AL50)/AL54</f>
        <v>3.1428571428571428</v>
      </c>
      <c r="AM59" s="542"/>
      <c r="AN59" s="541">
        <f>(AN49+AN50)/AN54</f>
        <v>3.2321428571428572</v>
      </c>
      <c r="AO59" s="542"/>
      <c r="AP59" s="541">
        <f>(AP49+AP50)/AP54</f>
        <v>2.625</v>
      </c>
      <c r="AQ59" s="542"/>
      <c r="AR59" s="541">
        <f>(AR49+AR50)/AR54</f>
        <v>3.1785714285714284</v>
      </c>
      <c r="AS59" s="542"/>
      <c r="AT59" s="541">
        <f>(AT49+AT50)/AT54</f>
        <v>3.3392857142857144</v>
      </c>
      <c r="AU59" s="542"/>
      <c r="AV59" s="541">
        <f>(AV49+AV50)/AV54</f>
        <v>3.3928571428571428</v>
      </c>
      <c r="AW59" s="542"/>
      <c r="AX59" s="541">
        <f>(AX49+AX50)/AX54</f>
        <v>2.75</v>
      </c>
      <c r="AY59" s="542"/>
      <c r="AZ59" s="541">
        <f>(AZ49+AZ50)/AZ54</f>
        <v>3.5535714285714284</v>
      </c>
      <c r="BA59" s="542"/>
      <c r="BB59" s="541">
        <f>(BB49+BB50)/BB54</f>
        <v>3.5357142857142856</v>
      </c>
      <c r="BC59" s="542"/>
      <c r="BD59" s="541">
        <f>(BD49+BD50)/BD54</f>
        <v>2.8035714285714284</v>
      </c>
      <c r="BE59" s="542"/>
      <c r="BF59" s="541">
        <f>(BF49+BF50)/BF54</f>
        <v>2.8214285714285716</v>
      </c>
      <c r="BG59" s="542"/>
      <c r="BH59" s="541">
        <f>(BH49+BH50)/BH54</f>
        <v>3.625</v>
      </c>
      <c r="BI59" s="542"/>
      <c r="BJ59" s="541">
        <f>(BJ49+BJ50)/BJ54</f>
        <v>3.9285714285714284</v>
      </c>
      <c r="BK59" s="542"/>
      <c r="BL59" s="541">
        <f>(BL49+BL50)/BL54</f>
        <v>2.9285714285714284</v>
      </c>
      <c r="BM59" s="542"/>
      <c r="BN59" s="541">
        <f>(BN49+BN50)/BN54</f>
        <v>3.875</v>
      </c>
      <c r="BO59" s="542"/>
      <c r="BP59" s="541" t="e">
        <f>(BP49+BP50)/BP54</f>
        <v>#DIV/0!</v>
      </c>
      <c r="BQ59" s="542"/>
      <c r="BR59" s="541" t="e">
        <f>(BR49+BR50)/BR54</f>
        <v>#DIV/0!</v>
      </c>
      <c r="BS59" s="542"/>
      <c r="BT59" s="541" t="e">
        <f>(BT49+BT50)/BT54</f>
        <v>#DIV/0!</v>
      </c>
      <c r="BU59" s="542"/>
    </row>
    <row r="60" spans="1:73" s="385" customFormat="1" x14ac:dyDescent="0.2">
      <c r="A60" s="396" t="s">
        <v>276</v>
      </c>
      <c r="B60" s="543">
        <v>3.95</v>
      </c>
      <c r="C60" s="544"/>
      <c r="D60" s="545">
        <v>3.88</v>
      </c>
      <c r="E60" s="546"/>
      <c r="F60" s="543">
        <v>3.89</v>
      </c>
      <c r="G60" s="544"/>
      <c r="H60" s="543">
        <v>4</v>
      </c>
      <c r="I60" s="544"/>
      <c r="J60" s="543">
        <v>4</v>
      </c>
      <c r="K60" s="544"/>
      <c r="L60" s="543">
        <v>4.0178571428571432</v>
      </c>
      <c r="M60" s="544"/>
      <c r="N60" s="543">
        <v>3.9642857142857144</v>
      </c>
      <c r="O60" s="544"/>
      <c r="P60" s="543">
        <v>3.9642857142857144</v>
      </c>
      <c r="Q60" s="544"/>
      <c r="R60" s="543">
        <v>4.0178571428571432</v>
      </c>
      <c r="S60" s="544"/>
      <c r="T60" s="543">
        <v>0.11290322580645161</v>
      </c>
      <c r="U60" s="544"/>
      <c r="V60" s="543">
        <v>4.0714285714285712</v>
      </c>
      <c r="W60" s="544"/>
      <c r="X60" s="543">
        <v>4.1428571428571432</v>
      </c>
      <c r="Y60" s="544"/>
      <c r="Z60" s="543">
        <f>Z51/Z54</f>
        <v>4</v>
      </c>
      <c r="AA60" s="544"/>
      <c r="AB60" s="543">
        <f>AB51/AB54</f>
        <v>4.0357142857142856</v>
      </c>
      <c r="AC60" s="544"/>
      <c r="AD60" s="543" t="e">
        <f>AD51/AD54</f>
        <v>#DIV/0!</v>
      </c>
      <c r="AE60" s="544"/>
      <c r="AF60" s="537">
        <f>AF51/AF54</f>
        <v>4.0714285714285712</v>
      </c>
      <c r="AG60" s="538"/>
      <c r="AH60" s="537">
        <f>AH51/AH54</f>
        <v>4.2142857142857144</v>
      </c>
      <c r="AI60" s="538"/>
      <c r="AJ60" s="537">
        <f>AJ51/AJ54</f>
        <v>4.3035714285714288</v>
      </c>
      <c r="AK60" s="538"/>
      <c r="AL60" s="537">
        <f>AL51/AL54</f>
        <v>4.3035714285714288</v>
      </c>
      <c r="AM60" s="538"/>
      <c r="AN60" s="537">
        <f>AN51/AN54</f>
        <v>4.3571428571428568</v>
      </c>
      <c r="AO60" s="538"/>
      <c r="AP60" s="537">
        <f>AP51/AP54</f>
        <v>4.3392857142857144</v>
      </c>
      <c r="AQ60" s="538"/>
      <c r="AR60" s="537">
        <f>AR51/AR54</f>
        <v>4.3214285714285712</v>
      </c>
      <c r="AS60" s="538"/>
      <c r="AT60" s="537">
        <f>AT51/AT54</f>
        <v>4.4107142857142856</v>
      </c>
      <c r="AU60" s="538"/>
      <c r="AV60" s="537">
        <f>AV51/AV54</f>
        <v>4.4642857142857144</v>
      </c>
      <c r="AW60" s="538"/>
      <c r="AX60" s="537">
        <f>AX51/AX54</f>
        <v>4.5</v>
      </c>
      <c r="AY60" s="538"/>
      <c r="AZ60" s="537">
        <f>AZ51/AZ54</f>
        <v>4.5714285714285712</v>
      </c>
      <c r="BA60" s="538"/>
      <c r="BB60" s="537">
        <f>BB51/BB54</f>
        <v>4.6785714285714288</v>
      </c>
      <c r="BC60" s="538"/>
      <c r="BD60" s="537">
        <f>BD51/BD54</f>
        <v>4.6607142857142856</v>
      </c>
      <c r="BE60" s="538"/>
      <c r="BF60" s="537">
        <f>BF51/BF54</f>
        <v>4.625</v>
      </c>
      <c r="BG60" s="538"/>
      <c r="BH60" s="537">
        <f>BH51/BH54</f>
        <v>4.6607142857142856</v>
      </c>
      <c r="BI60" s="538"/>
      <c r="BJ60" s="537">
        <f>BJ51/BJ54</f>
        <v>4.9821428571428568</v>
      </c>
      <c r="BK60" s="538"/>
      <c r="BL60" s="537">
        <f>BL51/BL54</f>
        <v>4.9464285714285712</v>
      </c>
      <c r="BM60" s="538"/>
      <c r="BN60" s="537">
        <f>BN51/BN54</f>
        <v>4.9821428571428568</v>
      </c>
      <c r="BO60" s="538"/>
      <c r="BP60" s="537" t="e">
        <f>BP51/BP54</f>
        <v>#DIV/0!</v>
      </c>
      <c r="BQ60" s="538"/>
      <c r="BR60" s="537" t="e">
        <f>BR51/BR54</f>
        <v>#DIV/0!</v>
      </c>
      <c r="BS60" s="538"/>
      <c r="BT60" s="537" t="e">
        <f>BT51/BT54</f>
        <v>#DIV/0!</v>
      </c>
      <c r="BU60" s="538"/>
    </row>
    <row r="61" spans="1:73" s="393" customFormat="1" x14ac:dyDescent="0.2">
      <c r="A61" s="397" t="s">
        <v>277</v>
      </c>
      <c r="B61" s="535">
        <v>6.25E-2</v>
      </c>
      <c r="C61" s="536"/>
      <c r="D61" s="531">
        <v>2.8500000000000001E-2</v>
      </c>
      <c r="E61" s="532"/>
      <c r="F61" s="539">
        <v>2.75E-2</v>
      </c>
      <c r="G61" s="540"/>
      <c r="H61" s="535">
        <v>2.07E-2</v>
      </c>
      <c r="I61" s="536"/>
      <c r="J61" s="535">
        <v>3.5700000000000003E-2</v>
      </c>
      <c r="K61" s="536"/>
      <c r="L61" s="529">
        <v>7.5600000000000001E-2</v>
      </c>
      <c r="M61" s="530"/>
      <c r="N61" s="529">
        <v>1.35E-2</v>
      </c>
      <c r="O61" s="530"/>
      <c r="P61" s="535">
        <v>1.7999999999999999E-2</v>
      </c>
      <c r="Q61" s="536"/>
      <c r="R61" s="535">
        <v>1.11E-2</v>
      </c>
      <c r="S61" s="536"/>
      <c r="T61" s="535">
        <v>1.34E-2</v>
      </c>
      <c r="U61" s="536"/>
      <c r="V61" s="535">
        <v>1.9699999999999999E-2</v>
      </c>
      <c r="W61" s="536"/>
      <c r="X61" s="535">
        <v>2.8000000000000001E-2</v>
      </c>
      <c r="Y61" s="536"/>
      <c r="Z61" s="535">
        <v>3.1300000000000001E-2</v>
      </c>
      <c r="AA61" s="536"/>
      <c r="AB61" s="535">
        <v>1.11E-2</v>
      </c>
      <c r="AC61" s="536"/>
      <c r="AD61" s="535">
        <v>1.09E-2</v>
      </c>
      <c r="AE61" s="536"/>
      <c r="AF61" s="529">
        <v>2.1899999999999999E-2</v>
      </c>
      <c r="AG61" s="530"/>
      <c r="AH61" s="529">
        <v>1.9099999999999999E-2</v>
      </c>
      <c r="AI61" s="530"/>
      <c r="AJ61" s="529">
        <v>1.8700000000000001E-2</v>
      </c>
      <c r="AK61" s="530"/>
      <c r="AL61" s="529">
        <v>8.3000000000000001E-3</v>
      </c>
      <c r="AM61" s="530"/>
      <c r="AN61" s="529">
        <v>1.6400000000000001E-2</v>
      </c>
      <c r="AO61" s="530"/>
      <c r="AP61" s="529">
        <v>1.44E-2</v>
      </c>
      <c r="AQ61" s="530"/>
      <c r="AR61" s="529">
        <v>1.03E-2</v>
      </c>
      <c r="AS61" s="530"/>
      <c r="AT61" s="529">
        <v>2.63E-2</v>
      </c>
      <c r="AU61" s="530"/>
      <c r="AV61" s="529">
        <v>0.02</v>
      </c>
      <c r="AW61" s="530"/>
      <c r="AX61" s="529">
        <v>1.5900000000000001E-2</v>
      </c>
      <c r="AY61" s="530"/>
      <c r="AZ61" s="529">
        <v>2.7300000000000001E-2</v>
      </c>
      <c r="BA61" s="530"/>
      <c r="BB61" s="529">
        <v>2.5000000000000001E-2</v>
      </c>
      <c r="BC61" s="530"/>
      <c r="BD61" s="529">
        <v>1.9199999999999998E-2</v>
      </c>
      <c r="BE61" s="530"/>
      <c r="BF61" s="529">
        <v>3.09E-2</v>
      </c>
      <c r="BG61" s="530"/>
      <c r="BH61" s="529">
        <v>3.8300000000000001E-2</v>
      </c>
      <c r="BI61" s="530"/>
      <c r="BJ61" s="529">
        <v>5.5599999999999997E-2</v>
      </c>
      <c r="BK61" s="530"/>
      <c r="BL61" s="529">
        <v>1.9900000000000001E-2</v>
      </c>
      <c r="BM61" s="530"/>
      <c r="BN61" s="529">
        <v>2.1499999999999998E-2</v>
      </c>
      <c r="BO61" s="530"/>
      <c r="BP61" s="529">
        <v>0</v>
      </c>
      <c r="BQ61" s="530"/>
      <c r="BR61" s="529">
        <v>0</v>
      </c>
      <c r="BS61" s="530"/>
      <c r="BT61" s="529">
        <v>0</v>
      </c>
      <c r="BU61" s="530"/>
    </row>
    <row r="62" spans="1:73" s="393" customFormat="1" x14ac:dyDescent="0.2">
      <c r="A62" s="392" t="s">
        <v>278</v>
      </c>
      <c r="B62" s="535"/>
      <c r="C62" s="536"/>
      <c r="D62" s="531">
        <v>0</v>
      </c>
      <c r="E62" s="532"/>
      <c r="F62" s="535">
        <v>0.6</v>
      </c>
      <c r="G62" s="536"/>
      <c r="H62" s="535">
        <v>0.45121951219512196</v>
      </c>
      <c r="I62" s="536"/>
      <c r="J62" s="535">
        <v>0.41333333333333333</v>
      </c>
      <c r="K62" s="536"/>
      <c r="L62" s="535">
        <v>0.41770000000000002</v>
      </c>
      <c r="M62" s="536"/>
      <c r="N62" s="535">
        <v>0.42168674698795183</v>
      </c>
      <c r="O62" s="536"/>
      <c r="P62" s="535">
        <v>0.40789473684210525</v>
      </c>
      <c r="Q62" s="536"/>
      <c r="R62" s="535">
        <v>0.39743589743589741</v>
      </c>
      <c r="S62" s="536"/>
      <c r="T62" s="535">
        <v>0.44285714285714284</v>
      </c>
      <c r="U62" s="536"/>
      <c r="V62" s="535">
        <v>0.4861111111111111</v>
      </c>
      <c r="W62" s="536"/>
      <c r="X62" s="535">
        <v>0.46575342465753422</v>
      </c>
      <c r="Y62" s="536"/>
      <c r="Z62" s="535">
        <f>Z53/Z52</f>
        <v>0.44</v>
      </c>
      <c r="AA62" s="536"/>
      <c r="AB62" s="535">
        <f>AB53/AB52</f>
        <v>0.47826086956521741</v>
      </c>
      <c r="AC62" s="536"/>
      <c r="AD62" s="535">
        <f>AD53/AD52</f>
        <v>0.47826086956521741</v>
      </c>
      <c r="AE62" s="536"/>
      <c r="AF62" s="529">
        <f>AF53/AF52</f>
        <v>0.47887323943661969</v>
      </c>
      <c r="AG62" s="530"/>
      <c r="AH62" s="529">
        <f>AH53/AH52</f>
        <v>0.46575342465753422</v>
      </c>
      <c r="AI62" s="530"/>
      <c r="AJ62" s="529">
        <f>AJ53/AJ52</f>
        <v>0.46052631578947367</v>
      </c>
      <c r="AK62" s="530"/>
      <c r="AL62" s="529">
        <f>AL53/AL52</f>
        <v>0.48101265822784811</v>
      </c>
      <c r="AM62" s="530"/>
      <c r="AN62" s="529">
        <f>AN53/AN52</f>
        <v>0.5535714285714286</v>
      </c>
      <c r="AO62" s="530"/>
      <c r="AP62" s="529">
        <f>AP53/AP52</f>
        <v>0.35087719298245612</v>
      </c>
      <c r="AQ62" s="530"/>
      <c r="AR62" s="529">
        <f>AR53/AR52</f>
        <v>0.36206896551724138</v>
      </c>
      <c r="AS62" s="530"/>
      <c r="AT62" s="529">
        <f>AT53/AT52</f>
        <v>0.52380952380952384</v>
      </c>
      <c r="AU62" s="530"/>
      <c r="AV62" s="529">
        <f>AV53/AV52</f>
        <v>0.52873563218390807</v>
      </c>
      <c r="AW62" s="530"/>
      <c r="AX62" s="529">
        <f>AX53/AX52</f>
        <v>0.57894736842105265</v>
      </c>
      <c r="AY62" s="530"/>
      <c r="AZ62" s="529">
        <f>AZ53/AZ52</f>
        <v>0.6</v>
      </c>
      <c r="BA62" s="530"/>
      <c r="BB62" s="529">
        <f>BB53/BB52</f>
        <v>0.56910569105691056</v>
      </c>
      <c r="BC62" s="530"/>
      <c r="BD62" s="529">
        <f>BD53/BD52</f>
        <v>0.54166666666666663</v>
      </c>
      <c r="BE62" s="530"/>
      <c r="BF62" s="529">
        <f>BF53/BF52</f>
        <v>0.5161290322580645</v>
      </c>
      <c r="BG62" s="530"/>
      <c r="BH62" s="529">
        <f>BH53/BH52</f>
        <v>0.5</v>
      </c>
      <c r="BI62" s="530"/>
      <c r="BJ62" s="529">
        <f>BJ53/BJ52</f>
        <v>0.50354609929078009</v>
      </c>
      <c r="BK62" s="530"/>
      <c r="BL62" s="529">
        <f>BL53/BL52</f>
        <v>0.48979591836734693</v>
      </c>
      <c r="BM62" s="530"/>
      <c r="BN62" s="529">
        <f>BN53/BN52</f>
        <v>0.44444444444444442</v>
      </c>
      <c r="BO62" s="530"/>
      <c r="BP62" s="529" t="e">
        <f>BP53/BP52</f>
        <v>#DIV/0!</v>
      </c>
      <c r="BQ62" s="530"/>
      <c r="BR62" s="529" t="e">
        <f>BR53/BR52</f>
        <v>#DIV/0!</v>
      </c>
      <c r="BS62" s="530"/>
      <c r="BT62" s="529" t="e">
        <f>BT53/BT52</f>
        <v>#DIV/0!</v>
      </c>
      <c r="BU62" s="530"/>
    </row>
    <row r="63" spans="1:73" x14ac:dyDescent="0.2">
      <c r="A63" s="381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82"/>
      <c r="R63" s="382"/>
      <c r="S63" s="382"/>
      <c r="T63" s="382"/>
      <c r="U63" s="382"/>
      <c r="V63" s="382"/>
      <c r="W63" s="382"/>
      <c r="X63" s="382"/>
      <c r="Y63" s="382"/>
      <c r="Z63" s="382"/>
      <c r="AA63" s="382"/>
      <c r="AB63" s="382"/>
      <c r="AC63" s="382"/>
      <c r="AD63" s="382"/>
      <c r="AE63" s="382"/>
      <c r="AF63" s="382"/>
      <c r="AG63" s="382"/>
      <c r="AH63" s="382"/>
      <c r="AI63" s="382"/>
      <c r="AJ63" s="382"/>
      <c r="AK63" s="382"/>
      <c r="AL63" s="382"/>
      <c r="AM63" s="382"/>
      <c r="AN63" s="382"/>
      <c r="AO63" s="382"/>
      <c r="AP63" s="382"/>
      <c r="AQ63" s="382"/>
      <c r="AR63" s="382"/>
      <c r="AS63" s="382"/>
      <c r="AT63" s="382"/>
      <c r="AU63" s="382"/>
      <c r="AV63" s="382"/>
      <c r="AW63" s="382"/>
      <c r="AX63" s="382"/>
      <c r="AY63" s="382"/>
      <c r="AZ63" s="382"/>
      <c r="BA63" s="382"/>
      <c r="BB63" s="382"/>
      <c r="BC63" s="382"/>
      <c r="BD63" s="382"/>
      <c r="BE63" s="382"/>
      <c r="BF63" s="382"/>
      <c r="BG63" s="382"/>
      <c r="BH63" s="382"/>
      <c r="BI63" s="382"/>
      <c r="BJ63" s="382"/>
      <c r="BK63" s="382"/>
      <c r="BL63" s="382"/>
      <c r="BM63" s="382"/>
      <c r="BN63" s="382"/>
      <c r="BO63" s="382"/>
      <c r="BP63" s="382"/>
      <c r="BQ63" s="382"/>
      <c r="BR63" s="382"/>
      <c r="BS63" s="382"/>
      <c r="BT63" s="382"/>
      <c r="BU63" s="382"/>
    </row>
    <row r="64" spans="1:73" x14ac:dyDescent="0.2">
      <c r="A64" s="525" t="s">
        <v>279</v>
      </c>
      <c r="B64" s="533"/>
      <c r="C64" s="533"/>
      <c r="D64" s="533"/>
      <c r="E64" s="533"/>
      <c r="F64" s="533"/>
      <c r="G64" s="533"/>
      <c r="H64" s="533"/>
      <c r="I64" s="533"/>
      <c r="J64" s="533"/>
      <c r="K64" s="533"/>
      <c r="L64" s="533"/>
      <c r="M64" s="533"/>
      <c r="N64" s="533"/>
      <c r="O64" s="533"/>
      <c r="P64" s="533"/>
      <c r="Q64" s="533"/>
      <c r="R64" s="533"/>
      <c r="S64" s="533"/>
      <c r="T64" s="533"/>
      <c r="U64" s="533"/>
      <c r="V64" s="533"/>
      <c r="W64" s="533"/>
      <c r="X64" s="533"/>
      <c r="Y64" s="534"/>
      <c r="Z64" s="374"/>
      <c r="AA64" s="374"/>
      <c r="AB64" s="374"/>
      <c r="AC64" s="374"/>
      <c r="AD64" s="374"/>
      <c r="AE64" s="374"/>
      <c r="AF64" s="374"/>
      <c r="AG64" s="374"/>
      <c r="AH64" s="374"/>
      <c r="AI64" s="374"/>
      <c r="AJ64" s="374"/>
      <c r="AK64" s="374"/>
      <c r="AL64" s="374"/>
      <c r="AM64" s="374"/>
      <c r="AN64" s="374"/>
      <c r="AO64" s="374"/>
      <c r="AP64" s="374"/>
      <c r="AQ64" s="374"/>
      <c r="AR64" s="374"/>
      <c r="AS64" s="374"/>
      <c r="AT64" s="374"/>
      <c r="AU64" s="374"/>
      <c r="AV64" s="374"/>
      <c r="AW64" s="374"/>
      <c r="AX64" s="374"/>
      <c r="AY64" s="374"/>
      <c r="AZ64" s="374"/>
      <c r="BA64" s="374"/>
      <c r="BB64" s="374"/>
      <c r="BC64" s="374"/>
      <c r="BD64" s="374"/>
      <c r="BE64" s="374"/>
      <c r="BF64" s="374"/>
      <c r="BG64" s="374"/>
      <c r="BH64" s="374"/>
      <c r="BI64" s="374"/>
      <c r="BJ64" s="374"/>
      <c r="BK64" s="374"/>
      <c r="BL64" s="374"/>
      <c r="BM64" s="374"/>
      <c r="BN64" s="374"/>
      <c r="BO64" s="374"/>
      <c r="BP64" s="374"/>
      <c r="BQ64" s="374"/>
      <c r="BR64" s="374"/>
      <c r="BS64" s="374"/>
      <c r="BT64" s="374"/>
      <c r="BU64" s="374"/>
    </row>
    <row r="65" spans="1:73" s="377" customFormat="1" x14ac:dyDescent="0.2">
      <c r="A65" s="395" t="s">
        <v>150</v>
      </c>
      <c r="B65" s="519">
        <v>44562</v>
      </c>
      <c r="C65" s="520"/>
      <c r="D65" s="519">
        <v>44593</v>
      </c>
      <c r="E65" s="520"/>
      <c r="F65" s="519">
        <v>44621</v>
      </c>
      <c r="G65" s="520"/>
      <c r="H65" s="519">
        <v>44652</v>
      </c>
      <c r="I65" s="520"/>
      <c r="J65" s="519">
        <v>44682</v>
      </c>
      <c r="K65" s="520"/>
      <c r="L65" s="519">
        <v>44713</v>
      </c>
      <c r="M65" s="520"/>
      <c r="N65" s="519">
        <v>44743</v>
      </c>
      <c r="O65" s="520"/>
      <c r="P65" s="519">
        <v>44774</v>
      </c>
      <c r="Q65" s="520"/>
      <c r="R65" s="519">
        <v>44805</v>
      </c>
      <c r="S65" s="520"/>
      <c r="T65" s="519">
        <v>44835</v>
      </c>
      <c r="U65" s="520"/>
      <c r="V65" s="519">
        <v>44866</v>
      </c>
      <c r="W65" s="520"/>
      <c r="X65" s="519">
        <v>44896</v>
      </c>
      <c r="Y65" s="520"/>
      <c r="Z65" s="519" t="e">
        <f ca="1">Z57</f>
        <v>#NAME?</v>
      </c>
      <c r="AA65" s="520"/>
      <c r="AB65" s="519" t="e">
        <f ca="1">AB57</f>
        <v>#NAME?</v>
      </c>
      <c r="AC65" s="520"/>
      <c r="AD65" s="519" t="e">
        <f ca="1">AD57</f>
        <v>#NAME?</v>
      </c>
      <c r="AE65" s="520"/>
      <c r="AF65" s="517" t="e">
        <f ca="1">AF57</f>
        <v>#NAME?</v>
      </c>
      <c r="AG65" s="518"/>
      <c r="AH65" s="517" t="e">
        <f ca="1">AH57</f>
        <v>#NAME?</v>
      </c>
      <c r="AI65" s="518"/>
      <c r="AJ65" s="517" t="e">
        <f ca="1">AJ57</f>
        <v>#NAME?</v>
      </c>
      <c r="AK65" s="518"/>
      <c r="AL65" s="517" t="e">
        <f ca="1">AL57</f>
        <v>#NAME?</v>
      </c>
      <c r="AM65" s="518"/>
      <c r="AN65" s="517" t="e">
        <f ca="1">AN57</f>
        <v>#NAME?</v>
      </c>
      <c r="AO65" s="518"/>
      <c r="AP65" s="517" t="e">
        <f ca="1">AP57</f>
        <v>#NAME?</v>
      </c>
      <c r="AQ65" s="518"/>
      <c r="AR65" s="517" t="e">
        <f ca="1">AR57</f>
        <v>#NAME?</v>
      </c>
      <c r="AS65" s="518"/>
      <c r="AT65" s="517" t="e">
        <f ca="1">AT57</f>
        <v>#NAME?</v>
      </c>
      <c r="AU65" s="518"/>
      <c r="AV65" s="517" t="e">
        <f ca="1">AV57</f>
        <v>#NAME?</v>
      </c>
      <c r="AW65" s="518"/>
      <c r="AX65" s="517" t="e">
        <f ca="1">AX57</f>
        <v>#NAME?</v>
      </c>
      <c r="AY65" s="518"/>
      <c r="AZ65" s="517" t="e">
        <f ca="1">AZ$8</f>
        <v>#NAME?</v>
      </c>
      <c r="BA65" s="518"/>
      <c r="BB65" s="517" t="e">
        <f ca="1">BB$8</f>
        <v>#NAME?</v>
      </c>
      <c r="BC65" s="518"/>
      <c r="BD65" s="517" t="e">
        <f ca="1">BD$8</f>
        <v>#NAME?</v>
      </c>
      <c r="BE65" s="518"/>
      <c r="BF65" s="517" t="e">
        <f ca="1">BF$8</f>
        <v>#NAME?</v>
      </c>
      <c r="BG65" s="518"/>
      <c r="BH65" s="517" t="e">
        <f ca="1">BH$8</f>
        <v>#NAME?</v>
      </c>
      <c r="BI65" s="518"/>
      <c r="BJ65" s="517" t="e">
        <f ca="1">BJ$8</f>
        <v>#NAME?</v>
      </c>
      <c r="BK65" s="518"/>
      <c r="BL65" s="517" t="e">
        <f ca="1">BL$8</f>
        <v>#NAME?</v>
      </c>
      <c r="BM65" s="518"/>
      <c r="BN65" s="517" t="e">
        <f ca="1">BN$8</f>
        <v>#NAME?</v>
      </c>
      <c r="BO65" s="518"/>
      <c r="BP65" s="517" t="e">
        <f ca="1">BP$8</f>
        <v>#NAME?</v>
      </c>
      <c r="BQ65" s="518"/>
      <c r="BR65" s="517" t="e">
        <f ca="1">BR$8</f>
        <v>#NAME?</v>
      </c>
      <c r="BS65" s="518"/>
      <c r="BT65" s="517" t="e">
        <f ca="1">BT$8</f>
        <v>#NAME?</v>
      </c>
      <c r="BU65" s="518"/>
    </row>
    <row r="66" spans="1:73" s="399" customFormat="1" x14ac:dyDescent="0.2">
      <c r="A66" s="398" t="s">
        <v>280</v>
      </c>
      <c r="B66" s="529">
        <v>0.62</v>
      </c>
      <c r="C66" s="530"/>
      <c r="D66" s="531">
        <v>0</v>
      </c>
      <c r="E66" s="532"/>
      <c r="F66" s="529">
        <v>0.38750000000000001</v>
      </c>
      <c r="G66" s="530"/>
      <c r="H66" s="529">
        <v>0.29569377990430623</v>
      </c>
      <c r="I66" s="530"/>
      <c r="J66" s="529">
        <v>2.456140350877193E-2</v>
      </c>
      <c r="K66" s="530"/>
      <c r="L66" s="529">
        <v>0.58931034482758615</v>
      </c>
      <c r="M66" s="530"/>
      <c r="N66" s="529">
        <v>0.10967741935483871</v>
      </c>
      <c r="O66" s="530"/>
      <c r="P66" s="529">
        <v>0.18559999999999999</v>
      </c>
      <c r="Q66" s="530"/>
      <c r="R66" s="529">
        <v>0.11669477234401349</v>
      </c>
      <c r="S66" s="530"/>
      <c r="T66" s="529">
        <v>0.13071428571428573</v>
      </c>
      <c r="U66" s="530"/>
      <c r="V66" s="529">
        <v>6.6339869281045752E-2</v>
      </c>
      <c r="W66" s="530"/>
      <c r="X66" s="529">
        <v>3.7853107344632771E-2</v>
      </c>
      <c r="Y66" s="530"/>
      <c r="Z66" s="529">
        <f>((Z67+Z68)-(Z70+Z72))/(Z67+Z68)</f>
        <v>0.20189873417721518</v>
      </c>
      <c r="AA66" s="530"/>
      <c r="AB66" s="529">
        <f>((AB67+AB68)-(AB70+AB72))/(AB67+AB68)</f>
        <v>0.19933774834437087</v>
      </c>
      <c r="AC66" s="530"/>
      <c r="AD66" s="529">
        <f>((AD67+AD68)-(AD70+AD72))/(AD67+AD68)</f>
        <v>0.43657142857142855</v>
      </c>
      <c r="AE66" s="530"/>
      <c r="AF66" s="529">
        <f>((AF67+AF68)-(AF70+AF72))/(AF67+AF68)</f>
        <v>0.34222222222222221</v>
      </c>
      <c r="AG66" s="530"/>
      <c r="AH66" s="529">
        <f>((AH67+AH68)-(AH70+AH72))/(AH67+AH68)</f>
        <v>0.26937499999999998</v>
      </c>
      <c r="AI66" s="530"/>
      <c r="AJ66" s="529">
        <f>((AJ67+AJ68)-(AJ70+AJ72))/(AJ67+AJ68)</f>
        <v>0.20973348783314022</v>
      </c>
      <c r="AK66" s="530"/>
      <c r="AL66" s="529">
        <f>((AL67+AL68)-(AL70+AL72))/(AL67+AL68)</f>
        <v>0.28176100628930817</v>
      </c>
      <c r="AM66" s="530"/>
      <c r="AN66" s="529">
        <f>((AN67+AN68)-(AN70+AN72))/(AN67+AN68)</f>
        <v>0.18733333333333332</v>
      </c>
      <c r="AO66" s="530"/>
      <c r="AP66" s="529">
        <f>((AP67+AP68)-(AP70+AP72))/(AP67+AP68)</f>
        <v>8.7741935483870964E-2</v>
      </c>
      <c r="AQ66" s="530"/>
      <c r="AR66" s="529">
        <f>((AR67+AR68)-(AR70+AR72))/(AR67+AR68)</f>
        <v>2.8169014084507044E-3</v>
      </c>
      <c r="AS66" s="530"/>
      <c r="AT66" s="529">
        <f>((AT67+AT68)-(AT70+AT72))/(AT67+AT68)</f>
        <v>8.6046511627906982E-2</v>
      </c>
      <c r="AU66" s="530"/>
      <c r="AV66" s="529">
        <f>((AV67+AV68)-(AV70+AV72))/(AV67+AV68)</f>
        <v>2.5143678160919541E-2</v>
      </c>
      <c r="AW66" s="530"/>
      <c r="AX66" s="529">
        <f>((AX67+AX68)-(AX70+AX72))/(AX67+AX68)</f>
        <v>2.1645021645021644E-2</v>
      </c>
      <c r="AY66" s="530"/>
      <c r="AZ66" s="529">
        <f>((AZ67+AZ68)-(AZ70+AZ72))/(AZ67+AZ68)</f>
        <v>6.2710721510451789E-2</v>
      </c>
      <c r="BA66" s="530"/>
      <c r="BB66" s="529">
        <f>((BB67+BB68)-(BB70+BB72))/(BB67+BB68)</f>
        <v>0.14256756756756755</v>
      </c>
      <c r="BC66" s="530"/>
      <c r="BD66" s="529">
        <f>((BD67+BD68)-(BD70+BD72))/(BD67+BD68)</f>
        <v>6.4375000000000002E-2</v>
      </c>
      <c r="BE66" s="530"/>
      <c r="BF66" s="529">
        <f>((BF67+BF68)-(BF70+BF72))/(BF67+BF68)</f>
        <v>6.3907486305538649E-2</v>
      </c>
      <c r="BG66" s="530"/>
      <c r="BH66" s="529">
        <f>((BH67+BH68)-(BH70+BH72))/(BH67+BH68)</f>
        <v>1.5384615384615385E-3</v>
      </c>
      <c r="BI66" s="530"/>
      <c r="BJ66" s="529">
        <f>((BJ67+BJ68)-(BJ70+BJ72))/(BJ67+BJ68)</f>
        <v>4.6122994652406414E-2</v>
      </c>
      <c r="BK66" s="530"/>
      <c r="BL66" s="529">
        <f>((BL67+BL68)-(BL70+BL72))/(BL67+BL68)</f>
        <v>8.3832335329341312E-2</v>
      </c>
      <c r="BM66" s="530"/>
      <c r="BN66" s="529">
        <f>((BN67+BN68)-(BN70+BN72))/(BN67+BN68)</f>
        <v>0.19581881533101045</v>
      </c>
      <c r="BO66" s="530"/>
      <c r="BP66" s="529" t="e">
        <f>((BP67+BP68)-(BP70+BP72))/(BP67+BP68)</f>
        <v>#DIV/0!</v>
      </c>
      <c r="BQ66" s="530"/>
      <c r="BR66" s="529" t="e">
        <f>((BR67+BR68)-(BR70+BR72))/(BR67+BR68)</f>
        <v>#DIV/0!</v>
      </c>
      <c r="BS66" s="530"/>
      <c r="BT66" s="529" t="e">
        <f>((BT67+BT68)-(BT70+BT72))/(BT67+BT68)</f>
        <v>#DIV/0!</v>
      </c>
      <c r="BU66" s="530"/>
    </row>
    <row r="67" spans="1:73" s="401" customFormat="1" x14ac:dyDescent="0.2">
      <c r="A67" s="400" t="s">
        <v>281</v>
      </c>
      <c r="B67" s="491">
        <v>1025</v>
      </c>
      <c r="C67" s="492"/>
      <c r="D67" s="499">
        <v>0</v>
      </c>
      <c r="E67" s="500"/>
      <c r="F67" s="491">
        <v>1610</v>
      </c>
      <c r="G67" s="492"/>
      <c r="H67" s="491">
        <v>1990</v>
      </c>
      <c r="I67" s="492"/>
      <c r="J67" s="491">
        <v>1700</v>
      </c>
      <c r="K67" s="492"/>
      <c r="L67" s="491">
        <v>1250</v>
      </c>
      <c r="M67" s="492"/>
      <c r="N67" s="491">
        <v>1550</v>
      </c>
      <c r="O67" s="492"/>
      <c r="P67" s="491">
        <v>1780</v>
      </c>
      <c r="Q67" s="492"/>
      <c r="R67" s="491">
        <v>1810</v>
      </c>
      <c r="S67" s="492"/>
      <c r="T67" s="491">
        <v>1400</v>
      </c>
      <c r="U67" s="492"/>
      <c r="V67" s="491">
        <v>1530</v>
      </c>
      <c r="W67" s="492"/>
      <c r="X67" s="491">
        <v>1770</v>
      </c>
      <c r="Y67" s="492"/>
      <c r="Z67" s="491">
        <v>1580</v>
      </c>
      <c r="AA67" s="492"/>
      <c r="AB67" s="491">
        <v>1510</v>
      </c>
      <c r="AC67" s="492"/>
      <c r="AD67" s="491">
        <v>1750</v>
      </c>
      <c r="AE67" s="492"/>
      <c r="AF67" s="491">
        <v>1800</v>
      </c>
      <c r="AG67" s="492"/>
      <c r="AH67" s="491">
        <v>1600</v>
      </c>
      <c r="AI67" s="492"/>
      <c r="AJ67" s="491">
        <v>1640</v>
      </c>
      <c r="AK67" s="492"/>
      <c r="AL67" s="491">
        <v>1590</v>
      </c>
      <c r="AM67" s="492"/>
      <c r="AN67" s="491">
        <v>1500</v>
      </c>
      <c r="AO67" s="492"/>
      <c r="AP67" s="491">
        <v>1550</v>
      </c>
      <c r="AQ67" s="492"/>
      <c r="AR67" s="491">
        <v>1420</v>
      </c>
      <c r="AS67" s="492"/>
      <c r="AT67" s="491">
        <v>1290</v>
      </c>
      <c r="AU67" s="492"/>
      <c r="AV67" s="491">
        <v>1392</v>
      </c>
      <c r="AW67" s="492"/>
      <c r="AX67" s="491">
        <v>1386</v>
      </c>
      <c r="AY67" s="492"/>
      <c r="AZ67" s="491">
        <v>1483</v>
      </c>
      <c r="BA67" s="492"/>
      <c r="BB67" s="491">
        <v>1480</v>
      </c>
      <c r="BC67" s="492"/>
      <c r="BD67" s="491">
        <v>1600</v>
      </c>
      <c r="BE67" s="492"/>
      <c r="BF67" s="491">
        <v>1643</v>
      </c>
      <c r="BG67" s="492"/>
      <c r="BH67" s="491">
        <v>1300</v>
      </c>
      <c r="BI67" s="492"/>
      <c r="BJ67" s="491">
        <v>1496</v>
      </c>
      <c r="BK67" s="492"/>
      <c r="BL67" s="491">
        <v>1670</v>
      </c>
      <c r="BM67" s="492"/>
      <c r="BN67" s="491">
        <v>1435</v>
      </c>
      <c r="BO67" s="492"/>
      <c r="BP67" s="491">
        <v>0</v>
      </c>
      <c r="BQ67" s="492"/>
      <c r="BR67" s="491">
        <v>0</v>
      </c>
      <c r="BS67" s="492"/>
      <c r="BT67" s="491">
        <v>0</v>
      </c>
      <c r="BU67" s="492"/>
    </row>
    <row r="68" spans="1:73" s="401" customFormat="1" x14ac:dyDescent="0.2">
      <c r="A68" s="400" t="s">
        <v>282</v>
      </c>
      <c r="B68" s="491">
        <v>0</v>
      </c>
      <c r="C68" s="492"/>
      <c r="D68" s="499">
        <v>0</v>
      </c>
      <c r="E68" s="500"/>
      <c r="F68" s="491">
        <v>1830</v>
      </c>
      <c r="G68" s="492"/>
      <c r="H68" s="491">
        <v>2190</v>
      </c>
      <c r="I68" s="492"/>
      <c r="J68" s="491">
        <v>1720</v>
      </c>
      <c r="K68" s="492"/>
      <c r="L68" s="491">
        <v>1650</v>
      </c>
      <c r="M68" s="492"/>
      <c r="N68" s="491">
        <v>1550</v>
      </c>
      <c r="O68" s="492"/>
      <c r="P68" s="491">
        <v>1970</v>
      </c>
      <c r="Q68" s="492"/>
      <c r="R68" s="491">
        <v>1155</v>
      </c>
      <c r="S68" s="492"/>
      <c r="T68" s="491">
        <v>1400</v>
      </c>
      <c r="U68" s="492"/>
      <c r="V68" s="491">
        <v>1530</v>
      </c>
      <c r="W68" s="492"/>
      <c r="X68" s="491">
        <v>1770</v>
      </c>
      <c r="Y68" s="492"/>
      <c r="Z68" s="491">
        <v>1580</v>
      </c>
      <c r="AA68" s="492"/>
      <c r="AB68" s="491">
        <v>1510</v>
      </c>
      <c r="AC68" s="492"/>
      <c r="AD68" s="491">
        <v>1750</v>
      </c>
      <c r="AE68" s="492"/>
      <c r="AF68" s="491">
        <v>1800</v>
      </c>
      <c r="AG68" s="492"/>
      <c r="AH68" s="491">
        <v>1600</v>
      </c>
      <c r="AI68" s="492"/>
      <c r="AJ68" s="491">
        <v>949</v>
      </c>
      <c r="AK68" s="492"/>
      <c r="AL68" s="491">
        <v>1590</v>
      </c>
      <c r="AM68" s="492"/>
      <c r="AN68" s="491">
        <v>1500</v>
      </c>
      <c r="AO68" s="492"/>
      <c r="AP68" s="491">
        <v>1550</v>
      </c>
      <c r="AQ68" s="492"/>
      <c r="AR68" s="491">
        <f>AR67</f>
        <v>1420</v>
      </c>
      <c r="AS68" s="492"/>
      <c r="AT68" s="491">
        <f>AT67</f>
        <v>1290</v>
      </c>
      <c r="AU68" s="492"/>
      <c r="AV68" s="491">
        <f>AV67</f>
        <v>1392</v>
      </c>
      <c r="AW68" s="492"/>
      <c r="AX68" s="491">
        <f>AX67</f>
        <v>1386</v>
      </c>
      <c r="AY68" s="492"/>
      <c r="AZ68" s="491">
        <f>AZ67</f>
        <v>1483</v>
      </c>
      <c r="BA68" s="492"/>
      <c r="BB68" s="491">
        <f>BB67</f>
        <v>1480</v>
      </c>
      <c r="BC68" s="492"/>
      <c r="BD68" s="491">
        <f>BD67</f>
        <v>1600</v>
      </c>
      <c r="BE68" s="492"/>
      <c r="BF68" s="491">
        <f>BF67</f>
        <v>1643</v>
      </c>
      <c r="BG68" s="492"/>
      <c r="BH68" s="491">
        <f>BH67</f>
        <v>1300</v>
      </c>
      <c r="BI68" s="492"/>
      <c r="BJ68" s="491">
        <f>BJ67</f>
        <v>1496</v>
      </c>
      <c r="BK68" s="492"/>
      <c r="BL68" s="491">
        <f>BL67</f>
        <v>1670</v>
      </c>
      <c r="BM68" s="492"/>
      <c r="BN68" s="491">
        <f>BN67</f>
        <v>1435</v>
      </c>
      <c r="BO68" s="492"/>
      <c r="BP68" s="491">
        <f>BP67</f>
        <v>0</v>
      </c>
      <c r="BQ68" s="492"/>
      <c r="BR68" s="491">
        <f>BR67</f>
        <v>0</v>
      </c>
      <c r="BS68" s="492"/>
      <c r="BT68" s="491">
        <f>BT67</f>
        <v>0</v>
      </c>
      <c r="BU68" s="492"/>
    </row>
    <row r="69" spans="1:73" s="399" customFormat="1" x14ac:dyDescent="0.2">
      <c r="A69" s="398" t="s">
        <v>283</v>
      </c>
      <c r="B69" s="529">
        <v>0.37</v>
      </c>
      <c r="C69" s="530"/>
      <c r="D69" s="531">
        <v>0</v>
      </c>
      <c r="E69" s="532"/>
      <c r="F69" s="529">
        <v>0.21290000000000001</v>
      </c>
      <c r="G69" s="530"/>
      <c r="H69" s="529">
        <v>8.673469387755102E-2</v>
      </c>
      <c r="I69" s="530"/>
      <c r="J69" s="529">
        <v>0.14090368608799048</v>
      </c>
      <c r="K69" s="530"/>
      <c r="L69" s="529">
        <v>0.10579345088161209</v>
      </c>
      <c r="M69" s="530"/>
      <c r="N69" s="529">
        <v>9.6923076923076917E-2</v>
      </c>
      <c r="O69" s="530"/>
      <c r="P69" s="529">
        <v>0.11016346837242359</v>
      </c>
      <c r="Q69" s="530"/>
      <c r="R69" s="529">
        <v>0.13387978142076504</v>
      </c>
      <c r="S69" s="530"/>
      <c r="T69" s="529">
        <v>6.3270336894001647E-2</v>
      </c>
      <c r="U69" s="530"/>
      <c r="V69" s="529">
        <v>0</v>
      </c>
      <c r="W69" s="530"/>
      <c r="X69" s="529">
        <v>0.19671168526130359</v>
      </c>
      <c r="Y69" s="530"/>
      <c r="Z69" s="529">
        <f>((Z70-Z73)/(Z70))</f>
        <v>3.2513877874702619E-2</v>
      </c>
      <c r="AA69" s="530"/>
      <c r="AB69" s="529">
        <f>((AB70-AB73)/(AB70))</f>
        <v>6.6170388751033912E-2</v>
      </c>
      <c r="AC69" s="530"/>
      <c r="AD69" s="529">
        <f>((AD70-AD73)/(AD70))</f>
        <v>0.10344827586206896</v>
      </c>
      <c r="AE69" s="530"/>
      <c r="AF69" s="529">
        <f>((AF70-AF73)/(AF70))</f>
        <v>4.3918918918918921E-2</v>
      </c>
      <c r="AG69" s="530"/>
      <c r="AH69" s="529">
        <f>((AH70-AH73)/(AH70))</f>
        <v>7.1856287425149698E-2</v>
      </c>
      <c r="AI69" s="530"/>
      <c r="AJ69" s="529">
        <f>((AJ70-AJ73)/(AJ70))</f>
        <v>1.276207839562443E-2</v>
      </c>
      <c r="AK69" s="530"/>
      <c r="AL69" s="529">
        <f>((AL70-AL73)/(AL70))</f>
        <v>5.0788091068301226E-2</v>
      </c>
      <c r="AM69" s="530"/>
      <c r="AN69" s="529">
        <f>((AN70-AN73)/(AN70))</f>
        <v>0.12797374897456931</v>
      </c>
      <c r="AO69" s="530"/>
      <c r="AP69" s="529">
        <f>((AP70-AP73)/(AP70))</f>
        <v>0.18033946251768035</v>
      </c>
      <c r="AQ69" s="530"/>
      <c r="AR69" s="529">
        <f>((AR70-AR73)/(AR70))</f>
        <v>0.125</v>
      </c>
      <c r="AS69" s="530"/>
      <c r="AT69" s="529">
        <f>((AT70-AT73)/(AT70))</f>
        <v>-5.0890585241730277E-2</v>
      </c>
      <c r="AU69" s="530"/>
      <c r="AV69" s="529">
        <f>((AV70-AV73)/(AV70))</f>
        <v>8.7693441414885775E-2</v>
      </c>
      <c r="AW69" s="530"/>
      <c r="AX69" s="529">
        <f>((AX70-AX73)/(AX70))</f>
        <v>8.2595870206489674E-2</v>
      </c>
      <c r="AY69" s="530"/>
      <c r="AZ69" s="529">
        <f>((AZ70-AZ73)/(AZ70))</f>
        <v>0.15035971223021583</v>
      </c>
      <c r="BA69" s="530"/>
      <c r="BB69" s="529">
        <f>((BB70-BB73)/(BB70))</f>
        <v>0.13002364066193853</v>
      </c>
      <c r="BC69" s="530"/>
      <c r="BD69" s="529">
        <f>((BD70-BD73)/(BD70))</f>
        <v>0.20106880427521709</v>
      </c>
      <c r="BE69" s="530"/>
      <c r="BF69" s="529">
        <f>((BF70-BF73)/(BF70))</f>
        <v>0.23862158647594278</v>
      </c>
      <c r="BG69" s="530"/>
      <c r="BH69" s="529">
        <f>((BH70-BH73)/(BH70))</f>
        <v>0.14098613251155623</v>
      </c>
      <c r="BI69" s="530"/>
      <c r="BJ69" s="529">
        <f>((BJ70-BJ73)/(BJ70))</f>
        <v>1.401541695865452E-2</v>
      </c>
      <c r="BK69" s="530"/>
      <c r="BL69" s="529">
        <f>((BL70-BL73)/(BL70))</f>
        <v>0.165359477124183</v>
      </c>
      <c r="BM69" s="530"/>
      <c r="BN69" s="529">
        <f>((BN70-BN73)/(BN70))</f>
        <v>-1.9930675909878681E-2</v>
      </c>
      <c r="BO69" s="530"/>
      <c r="BP69" s="529" t="e">
        <f>((BP70-BP73)/(BP70))</f>
        <v>#DIV/0!</v>
      </c>
      <c r="BQ69" s="530"/>
      <c r="BR69" s="529" t="e">
        <f>((BR70-BR73)/(BR70))</f>
        <v>#DIV/0!</v>
      </c>
      <c r="BS69" s="530"/>
      <c r="BT69" s="529" t="e">
        <f>((BT70-BT73)/(BT70))</f>
        <v>#DIV/0!</v>
      </c>
      <c r="BU69" s="530"/>
    </row>
    <row r="70" spans="1:73" s="401" customFormat="1" x14ac:dyDescent="0.2">
      <c r="A70" s="400" t="s">
        <v>284</v>
      </c>
      <c r="B70" s="491">
        <v>0</v>
      </c>
      <c r="C70" s="492"/>
      <c r="D70" s="499">
        <v>0</v>
      </c>
      <c r="E70" s="500"/>
      <c r="F70" s="491">
        <v>986</v>
      </c>
      <c r="G70" s="492"/>
      <c r="H70" s="491">
        <v>1372</v>
      </c>
      <c r="I70" s="492"/>
      <c r="J70" s="491">
        <v>1682</v>
      </c>
      <c r="K70" s="492"/>
      <c r="L70" s="491">
        <v>1191</v>
      </c>
      <c r="M70" s="492"/>
      <c r="N70" s="491">
        <v>1300</v>
      </c>
      <c r="O70" s="492"/>
      <c r="P70" s="491">
        <v>1407</v>
      </c>
      <c r="Q70" s="492"/>
      <c r="R70" s="491">
        <v>1464</v>
      </c>
      <c r="S70" s="492"/>
      <c r="T70" s="491">
        <v>1217</v>
      </c>
      <c r="U70" s="492"/>
      <c r="V70" s="491">
        <v>1457</v>
      </c>
      <c r="W70" s="492"/>
      <c r="X70" s="491">
        <v>1703</v>
      </c>
      <c r="Y70" s="492"/>
      <c r="Z70" s="491">
        <v>1261</v>
      </c>
      <c r="AA70" s="492"/>
      <c r="AB70" s="491">
        <v>1209</v>
      </c>
      <c r="AC70" s="492"/>
      <c r="AD70" s="491">
        <v>986</v>
      </c>
      <c r="AE70" s="492"/>
      <c r="AF70" s="491">
        <v>1184</v>
      </c>
      <c r="AG70" s="492"/>
      <c r="AH70" s="491">
        <v>1169</v>
      </c>
      <c r="AI70" s="492"/>
      <c r="AJ70" s="491">
        <v>1097</v>
      </c>
      <c r="AK70" s="492"/>
      <c r="AL70" s="491">
        <v>1142</v>
      </c>
      <c r="AM70" s="492"/>
      <c r="AN70" s="491">
        <v>1219</v>
      </c>
      <c r="AO70" s="492"/>
      <c r="AP70" s="491">
        <v>1414</v>
      </c>
      <c r="AQ70" s="492"/>
      <c r="AR70" s="491">
        <v>1416</v>
      </c>
      <c r="AS70" s="492"/>
      <c r="AT70" s="491">
        <v>1179</v>
      </c>
      <c r="AU70" s="492"/>
      <c r="AV70" s="491">
        <v>1357</v>
      </c>
      <c r="AW70" s="492"/>
      <c r="AX70" s="491">
        <v>1356</v>
      </c>
      <c r="AY70" s="492"/>
      <c r="AZ70" s="491">
        <v>1390</v>
      </c>
      <c r="BA70" s="492"/>
      <c r="BB70" s="491">
        <v>1269</v>
      </c>
      <c r="BC70" s="492"/>
      <c r="BD70" s="491">
        <v>1497</v>
      </c>
      <c r="BE70" s="492"/>
      <c r="BF70" s="491">
        <v>1538</v>
      </c>
      <c r="BG70" s="492"/>
      <c r="BH70" s="491">
        <v>1298</v>
      </c>
      <c r="BI70" s="492"/>
      <c r="BJ70" s="491">
        <v>1427</v>
      </c>
      <c r="BK70" s="492"/>
      <c r="BL70" s="491">
        <v>1530</v>
      </c>
      <c r="BM70" s="492"/>
      <c r="BN70" s="491">
        <v>1154</v>
      </c>
      <c r="BO70" s="492"/>
      <c r="BP70" s="491">
        <v>0</v>
      </c>
      <c r="BQ70" s="492"/>
      <c r="BR70" s="491">
        <v>0</v>
      </c>
      <c r="BS70" s="492"/>
      <c r="BT70" s="491">
        <v>0</v>
      </c>
      <c r="BU70" s="492"/>
    </row>
    <row r="71" spans="1:73" s="399" customFormat="1" x14ac:dyDescent="0.2">
      <c r="A71" s="398" t="s">
        <v>285</v>
      </c>
      <c r="B71" s="529">
        <v>0</v>
      </c>
      <c r="C71" s="530"/>
      <c r="D71" s="531">
        <v>0</v>
      </c>
      <c r="E71" s="532"/>
      <c r="F71" s="529">
        <v>0.21</v>
      </c>
      <c r="G71" s="530"/>
      <c r="H71" s="529">
        <v>0.33842239185750639</v>
      </c>
      <c r="I71" s="530"/>
      <c r="J71" s="529">
        <v>0.22249093107617895</v>
      </c>
      <c r="K71" s="530"/>
      <c r="L71" s="529" t="e">
        <v>#DIV/0!</v>
      </c>
      <c r="M71" s="530"/>
      <c r="N71" s="529">
        <v>0.23904109589041095</v>
      </c>
      <c r="O71" s="530"/>
      <c r="P71" s="529">
        <v>0.43837279902853671</v>
      </c>
      <c r="Q71" s="530"/>
      <c r="R71" s="529">
        <v>0</v>
      </c>
      <c r="S71" s="530"/>
      <c r="T71" s="529">
        <v>0.18570254724732949</v>
      </c>
      <c r="U71" s="530"/>
      <c r="V71" s="529">
        <v>0.14214285714285715</v>
      </c>
      <c r="W71" s="530"/>
      <c r="X71" s="529">
        <v>0.22607163828537874</v>
      </c>
      <c r="Y71" s="530"/>
      <c r="Z71" s="529">
        <f>((Z72-Z74)/(Z72))</f>
        <v>0.17605075337034101</v>
      </c>
      <c r="AA71" s="530"/>
      <c r="AB71" s="529">
        <f>((AB72-AB74)/(AB72))</f>
        <v>0.21670802315963605</v>
      </c>
      <c r="AC71" s="530"/>
      <c r="AD71" s="529">
        <f>((AD72-AD74)/(AD72))</f>
        <v>0.28498985801217036</v>
      </c>
      <c r="AE71" s="530"/>
      <c r="AF71" s="529">
        <f>((AF72-AF74)/(AF72))</f>
        <v>0.13935810810810811</v>
      </c>
      <c r="AG71" s="530"/>
      <c r="AH71" s="529">
        <f>((AH72-AH74)/(AH72))</f>
        <v>0.16424294268605646</v>
      </c>
      <c r="AI71" s="530"/>
      <c r="AJ71" s="529">
        <f>((AJ72-AJ74)/(AJ72))</f>
        <v>0</v>
      </c>
      <c r="AK71" s="530"/>
      <c r="AL71" s="529">
        <f>((AL72-AL74)/(AL72))</f>
        <v>9.5446584938704032E-2</v>
      </c>
      <c r="AM71" s="530"/>
      <c r="AN71" s="529">
        <f>((AN72-AN74)/(AN72))</f>
        <v>4.3478260869565216E-2</v>
      </c>
      <c r="AO71" s="530"/>
      <c r="AP71" s="529">
        <f>((AP72-AP74)/(AP72))</f>
        <v>0.17043847241867044</v>
      </c>
      <c r="AQ71" s="530"/>
      <c r="AR71" s="529">
        <f>((AR72-AR74)/(AR72))</f>
        <v>0.19915254237288135</v>
      </c>
      <c r="AS71" s="530"/>
      <c r="AT71" s="529">
        <f>((AT72-AT74)/(AT72))</f>
        <v>6.1068702290076333E-2</v>
      </c>
      <c r="AU71" s="530"/>
      <c r="AV71" s="529">
        <f>((AV72-AV74)/(AV72))</f>
        <v>0.31908621960206335</v>
      </c>
      <c r="AW71" s="530"/>
      <c r="AX71" s="529">
        <f>((AX72-AX74)/(AX72))</f>
        <v>0.30899705014749262</v>
      </c>
      <c r="AY71" s="530"/>
      <c r="AZ71" s="529">
        <f>((AZ72-AZ74)/(AZ72))</f>
        <v>0.28848920863309352</v>
      </c>
      <c r="BA71" s="530"/>
      <c r="BB71" s="529">
        <f>((BB72-BB74)/(BB72))</f>
        <v>0.29472025216706066</v>
      </c>
      <c r="BC71" s="530"/>
      <c r="BD71" s="529">
        <f>((BD72-BD74)/(BD72))</f>
        <v>0.38944555778223111</v>
      </c>
      <c r="BE71" s="530"/>
      <c r="BF71" s="529">
        <f>((BF72-BF74)/(BF72))</f>
        <v>0.39596879063719115</v>
      </c>
      <c r="BG71" s="530"/>
      <c r="BH71" s="529">
        <f>((BH72-BH74)/(BH72))</f>
        <v>0.37981510015408321</v>
      </c>
      <c r="BI71" s="530"/>
      <c r="BJ71" s="529">
        <f>((BJ72-BJ74)/(BJ72))</f>
        <v>0.29852838121934128</v>
      </c>
      <c r="BK71" s="530"/>
      <c r="BL71" s="529">
        <f>((BL72-BL74)/(BL72))</f>
        <v>0.36993464052287583</v>
      </c>
      <c r="BM71" s="530"/>
      <c r="BN71" s="529">
        <f>((BN72-BN74)/(BN72))</f>
        <v>0.2365684575389948</v>
      </c>
      <c r="BO71" s="530"/>
      <c r="BP71" s="529" t="e">
        <f>((BP72-BP74)/(BP72))</f>
        <v>#DIV/0!</v>
      </c>
      <c r="BQ71" s="530"/>
      <c r="BR71" s="529" t="e">
        <f>((BR72-BR74)/(BR72))</f>
        <v>#DIV/0!</v>
      </c>
      <c r="BS71" s="530"/>
      <c r="BT71" s="529" t="e">
        <f>((BT72-BT74)/(BT72))</f>
        <v>#DIV/0!</v>
      </c>
      <c r="BU71" s="530"/>
    </row>
    <row r="72" spans="1:73" s="401" customFormat="1" x14ac:dyDescent="0.2">
      <c r="A72" s="400" t="s">
        <v>286</v>
      </c>
      <c r="B72" s="491"/>
      <c r="C72" s="492"/>
      <c r="D72" s="499">
        <v>0</v>
      </c>
      <c r="E72" s="500"/>
      <c r="F72" s="491">
        <v>986</v>
      </c>
      <c r="G72" s="492"/>
      <c r="H72" s="491">
        <v>1572</v>
      </c>
      <c r="I72" s="492"/>
      <c r="J72" s="491">
        <v>1654</v>
      </c>
      <c r="K72" s="492"/>
      <c r="L72" s="491">
        <v>0</v>
      </c>
      <c r="M72" s="492"/>
      <c r="N72" s="491">
        <v>1460</v>
      </c>
      <c r="O72" s="492"/>
      <c r="P72" s="491">
        <v>1647</v>
      </c>
      <c r="Q72" s="492"/>
      <c r="R72" s="491">
        <v>1155</v>
      </c>
      <c r="S72" s="492"/>
      <c r="T72" s="491">
        <v>1217</v>
      </c>
      <c r="U72" s="492"/>
      <c r="V72" s="491">
        <v>1400</v>
      </c>
      <c r="W72" s="492"/>
      <c r="X72" s="491">
        <v>1703</v>
      </c>
      <c r="Y72" s="492"/>
      <c r="Z72" s="491">
        <v>1261</v>
      </c>
      <c r="AA72" s="492"/>
      <c r="AB72" s="491">
        <v>1209</v>
      </c>
      <c r="AC72" s="492"/>
      <c r="AD72" s="491">
        <v>986</v>
      </c>
      <c r="AE72" s="492"/>
      <c r="AF72" s="491">
        <v>1184</v>
      </c>
      <c r="AG72" s="492"/>
      <c r="AH72" s="491">
        <v>1169</v>
      </c>
      <c r="AI72" s="492"/>
      <c r="AJ72" s="491">
        <v>949</v>
      </c>
      <c r="AK72" s="492"/>
      <c r="AL72" s="491">
        <v>1142</v>
      </c>
      <c r="AM72" s="492"/>
      <c r="AN72" s="491">
        <v>1219</v>
      </c>
      <c r="AO72" s="492"/>
      <c r="AP72" s="491">
        <v>1414</v>
      </c>
      <c r="AQ72" s="492"/>
      <c r="AR72" s="491">
        <f>AR70</f>
        <v>1416</v>
      </c>
      <c r="AS72" s="492"/>
      <c r="AT72" s="491">
        <f>AT70</f>
        <v>1179</v>
      </c>
      <c r="AU72" s="492"/>
      <c r="AV72" s="491">
        <f>AV70</f>
        <v>1357</v>
      </c>
      <c r="AW72" s="492"/>
      <c r="AX72" s="491">
        <f>AX70</f>
        <v>1356</v>
      </c>
      <c r="AY72" s="492"/>
      <c r="AZ72" s="491">
        <f>AZ70</f>
        <v>1390</v>
      </c>
      <c r="BA72" s="492"/>
      <c r="BB72" s="491">
        <f>BB70</f>
        <v>1269</v>
      </c>
      <c r="BC72" s="492"/>
      <c r="BD72" s="491">
        <f>BD70</f>
        <v>1497</v>
      </c>
      <c r="BE72" s="492"/>
      <c r="BF72" s="491">
        <f>BF70</f>
        <v>1538</v>
      </c>
      <c r="BG72" s="492"/>
      <c r="BH72" s="491">
        <f>BH70</f>
        <v>1298</v>
      </c>
      <c r="BI72" s="492"/>
      <c r="BJ72" s="491">
        <f>BJ70</f>
        <v>1427</v>
      </c>
      <c r="BK72" s="492"/>
      <c r="BL72" s="491">
        <f>BL70</f>
        <v>1530</v>
      </c>
      <c r="BM72" s="492"/>
      <c r="BN72" s="491">
        <f>BN70</f>
        <v>1154</v>
      </c>
      <c r="BO72" s="492"/>
      <c r="BP72" s="491">
        <f>BP70</f>
        <v>0</v>
      </c>
      <c r="BQ72" s="492"/>
      <c r="BR72" s="491">
        <f>BR70</f>
        <v>0</v>
      </c>
      <c r="BS72" s="492"/>
      <c r="BT72" s="491">
        <f>BT70</f>
        <v>0</v>
      </c>
      <c r="BU72" s="492"/>
    </row>
    <row r="73" spans="1:73" s="401" customFormat="1" ht="14.25" customHeight="1" x14ac:dyDescent="0.2">
      <c r="A73" s="400" t="s">
        <v>287</v>
      </c>
      <c r="B73" s="491"/>
      <c r="C73" s="492"/>
      <c r="D73" s="499"/>
      <c r="E73" s="500"/>
      <c r="F73" s="491"/>
      <c r="G73" s="492"/>
      <c r="H73" s="491">
        <v>1253</v>
      </c>
      <c r="I73" s="492"/>
      <c r="J73" s="491">
        <v>1445</v>
      </c>
      <c r="K73" s="492"/>
      <c r="L73" s="491">
        <v>1065</v>
      </c>
      <c r="M73" s="492"/>
      <c r="N73" s="491">
        <v>1174</v>
      </c>
      <c r="O73" s="492"/>
      <c r="P73" s="491">
        <v>1252</v>
      </c>
      <c r="Q73" s="492"/>
      <c r="R73" s="491">
        <v>1268</v>
      </c>
      <c r="S73" s="492"/>
      <c r="T73" s="491">
        <v>1140</v>
      </c>
      <c r="U73" s="492"/>
      <c r="V73" s="491">
        <v>1457</v>
      </c>
      <c r="W73" s="492"/>
      <c r="X73" s="491">
        <v>1368</v>
      </c>
      <c r="Y73" s="492"/>
      <c r="Z73" s="491">
        <f>Produção!AT39</f>
        <v>1220</v>
      </c>
      <c r="AA73" s="492"/>
      <c r="AB73" s="491">
        <f>Produção!AU39</f>
        <v>1129</v>
      </c>
      <c r="AC73" s="492"/>
      <c r="AD73" s="491">
        <v>884</v>
      </c>
      <c r="AE73" s="492"/>
      <c r="AF73" s="491">
        <v>1132</v>
      </c>
      <c r="AG73" s="492"/>
      <c r="AH73" s="491">
        <v>1085</v>
      </c>
      <c r="AI73" s="492"/>
      <c r="AJ73" s="491">
        <v>1083</v>
      </c>
      <c r="AK73" s="492"/>
      <c r="AL73" s="491">
        <v>1084</v>
      </c>
      <c r="AM73" s="492"/>
      <c r="AN73" s="491">
        <f>Produção!BC52</f>
        <v>1063</v>
      </c>
      <c r="AO73" s="492"/>
      <c r="AP73" s="491">
        <f>Produção!BD52</f>
        <v>1159</v>
      </c>
      <c r="AQ73" s="492"/>
      <c r="AR73" s="491">
        <f>Produção!BG52</f>
        <v>1239</v>
      </c>
      <c r="AS73" s="492"/>
      <c r="AT73" s="491">
        <f>Produção!BM52</f>
        <v>1239</v>
      </c>
      <c r="AU73" s="492"/>
      <c r="AV73" s="491">
        <f>Produção!BO52</f>
        <v>1238</v>
      </c>
      <c r="AW73" s="492"/>
      <c r="AX73" s="491">
        <f>Produção!BP52</f>
        <v>1244</v>
      </c>
      <c r="AY73" s="492"/>
      <c r="AZ73" s="491">
        <f>Produção!BQ52</f>
        <v>1181</v>
      </c>
      <c r="BA73" s="492"/>
      <c r="BB73" s="491">
        <f>Produção!BR52</f>
        <v>1104</v>
      </c>
      <c r="BC73" s="492"/>
      <c r="BD73" s="491">
        <f>Produção!BS52</f>
        <v>1196</v>
      </c>
      <c r="BE73" s="492"/>
      <c r="BF73" s="491">
        <f>Produção!BT52</f>
        <v>1171</v>
      </c>
      <c r="BG73" s="492"/>
      <c r="BH73" s="491">
        <f>Produção!BU52</f>
        <v>1115</v>
      </c>
      <c r="BI73" s="492"/>
      <c r="BJ73" s="491">
        <f>Produção!BV52</f>
        <v>1407</v>
      </c>
      <c r="BK73" s="492"/>
      <c r="BL73" s="491">
        <f>Produção!BW52</f>
        <v>1277</v>
      </c>
      <c r="BM73" s="492"/>
      <c r="BN73" s="491">
        <f>Produção!BX52</f>
        <v>1177</v>
      </c>
      <c r="BO73" s="492"/>
      <c r="BP73" s="491">
        <f>Produção!BY52</f>
        <v>0</v>
      </c>
      <c r="BQ73" s="492"/>
      <c r="BR73" s="491">
        <f>Produção!BZ52</f>
        <v>0</v>
      </c>
      <c r="BS73" s="492"/>
      <c r="BT73" s="491">
        <f>Produção!CA52</f>
        <v>0</v>
      </c>
      <c r="BU73" s="492"/>
    </row>
    <row r="74" spans="1:73" s="401" customFormat="1" x14ac:dyDescent="0.2">
      <c r="A74" s="400" t="s">
        <v>288</v>
      </c>
      <c r="B74" s="491"/>
      <c r="C74" s="492"/>
      <c r="D74" s="499"/>
      <c r="E74" s="500"/>
      <c r="F74" s="491"/>
      <c r="G74" s="492"/>
      <c r="H74" s="491">
        <v>1040</v>
      </c>
      <c r="I74" s="492"/>
      <c r="J74" s="491">
        <v>1286</v>
      </c>
      <c r="K74" s="492"/>
      <c r="L74" s="491">
        <v>898</v>
      </c>
      <c r="M74" s="492"/>
      <c r="N74" s="491">
        <v>1111</v>
      </c>
      <c r="O74" s="492"/>
      <c r="P74" s="491">
        <v>925</v>
      </c>
      <c r="Q74" s="492"/>
      <c r="R74" s="491">
        <v>1155</v>
      </c>
      <c r="S74" s="492"/>
      <c r="T74" s="491">
        <v>991</v>
      </c>
      <c r="U74" s="492"/>
      <c r="V74" s="491">
        <v>1201</v>
      </c>
      <c r="W74" s="492"/>
      <c r="X74" s="491">
        <v>1318</v>
      </c>
      <c r="Y74" s="492"/>
      <c r="Z74" s="491">
        <f>Produção!AT40</f>
        <v>1039</v>
      </c>
      <c r="AA74" s="492"/>
      <c r="AB74" s="491">
        <f>Produção!AU40</f>
        <v>947</v>
      </c>
      <c r="AC74" s="492"/>
      <c r="AD74" s="491">
        <f>Produção!AV40</f>
        <v>705</v>
      </c>
      <c r="AE74" s="492"/>
      <c r="AF74" s="491">
        <f>Produção!AW40</f>
        <v>1019</v>
      </c>
      <c r="AG74" s="492"/>
      <c r="AH74" s="491">
        <f>Produção!AX40</f>
        <v>977</v>
      </c>
      <c r="AI74" s="492"/>
      <c r="AJ74" s="491">
        <f>Produção!AY40</f>
        <v>949</v>
      </c>
      <c r="AK74" s="492"/>
      <c r="AL74" s="491">
        <f>Produção!AZ40</f>
        <v>1033</v>
      </c>
      <c r="AM74" s="492"/>
      <c r="AN74" s="491">
        <f>Produção!BC40</f>
        <v>1166</v>
      </c>
      <c r="AO74" s="492"/>
      <c r="AP74" s="491">
        <f>Produção!BD40</f>
        <v>1173</v>
      </c>
      <c r="AQ74" s="492"/>
      <c r="AR74" s="491">
        <f>Produção!BG40</f>
        <v>1134</v>
      </c>
      <c r="AS74" s="492"/>
      <c r="AT74" s="491">
        <f>Produção!BM40</f>
        <v>1107</v>
      </c>
      <c r="AU74" s="492"/>
      <c r="AV74" s="491">
        <f>Produção!BO40</f>
        <v>924</v>
      </c>
      <c r="AW74" s="492"/>
      <c r="AX74" s="491">
        <f>Produção!BP40</f>
        <v>937</v>
      </c>
      <c r="AY74" s="492"/>
      <c r="AZ74" s="491">
        <f>Produção!BQ40</f>
        <v>989</v>
      </c>
      <c r="BA74" s="492"/>
      <c r="BB74" s="491">
        <f>Produção!BR40</f>
        <v>895</v>
      </c>
      <c r="BC74" s="492"/>
      <c r="BD74" s="491">
        <f>Produção!BS40</f>
        <v>914</v>
      </c>
      <c r="BE74" s="492"/>
      <c r="BF74" s="491">
        <f>Produção!BT40</f>
        <v>929</v>
      </c>
      <c r="BG74" s="492"/>
      <c r="BH74" s="491">
        <f>Produção!BU40</f>
        <v>805</v>
      </c>
      <c r="BI74" s="492"/>
      <c r="BJ74" s="491">
        <f>Produção!BV40</f>
        <v>1001</v>
      </c>
      <c r="BK74" s="492"/>
      <c r="BL74" s="491">
        <f>Produção!BW40</f>
        <v>964</v>
      </c>
      <c r="BM74" s="492"/>
      <c r="BN74" s="491">
        <f>Produção!BX40</f>
        <v>881</v>
      </c>
      <c r="BO74" s="492"/>
      <c r="BP74" s="491">
        <f>Produção!BY40</f>
        <v>0</v>
      </c>
      <c r="BQ74" s="492"/>
      <c r="BR74" s="491">
        <f>Produção!BZ40</f>
        <v>0</v>
      </c>
      <c r="BS74" s="492"/>
      <c r="BT74" s="491">
        <f>Produção!CA40</f>
        <v>0</v>
      </c>
      <c r="BU74" s="492"/>
    </row>
    <row r="75" spans="1:73" x14ac:dyDescent="0.2">
      <c r="A75" s="381"/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  <c r="AB75" s="382"/>
      <c r="AC75" s="382"/>
      <c r="AD75" s="382"/>
      <c r="AE75" s="382"/>
      <c r="AF75" s="382"/>
      <c r="AG75" s="382"/>
      <c r="AH75" s="382"/>
      <c r="AI75" s="382"/>
      <c r="AJ75" s="382"/>
      <c r="AK75" s="382"/>
      <c r="AL75" s="382"/>
      <c r="AM75" s="382"/>
      <c r="AN75" s="382"/>
      <c r="AO75" s="382"/>
      <c r="AP75" s="382"/>
      <c r="AQ75" s="382"/>
      <c r="AR75" s="382"/>
      <c r="AS75" s="382"/>
      <c r="AT75" s="382"/>
      <c r="AU75" s="382"/>
      <c r="AV75" s="382"/>
      <c r="AW75" s="382"/>
      <c r="AX75" s="382"/>
      <c r="AY75" s="382"/>
      <c r="AZ75" s="382"/>
      <c r="BA75" s="382"/>
      <c r="BB75" s="382"/>
      <c r="BC75" s="382"/>
      <c r="BD75" s="382"/>
      <c r="BE75" s="382"/>
      <c r="BF75" s="382"/>
      <c r="BG75" s="382"/>
      <c r="BH75" s="382"/>
      <c r="BI75" s="382"/>
      <c r="BJ75" s="382"/>
      <c r="BK75" s="382"/>
      <c r="BL75" s="382"/>
      <c r="BM75" s="382"/>
      <c r="BN75" s="382"/>
      <c r="BO75" s="382"/>
      <c r="BP75" s="382"/>
      <c r="BQ75" s="382"/>
      <c r="BR75" s="382"/>
      <c r="BS75" s="382"/>
      <c r="BT75" s="382"/>
      <c r="BU75" s="382"/>
    </row>
    <row r="76" spans="1:73" x14ac:dyDescent="0.2">
      <c r="A76" s="525" t="s">
        <v>289</v>
      </c>
      <c r="B76" s="526"/>
      <c r="C76" s="526"/>
      <c r="D76" s="526"/>
      <c r="E76" s="526"/>
      <c r="F76" s="526"/>
      <c r="G76" s="526"/>
      <c r="H76" s="526"/>
      <c r="I76" s="526"/>
      <c r="J76" s="526"/>
      <c r="K76" s="526"/>
      <c r="L76" s="526"/>
      <c r="M76" s="526"/>
      <c r="N76" s="526"/>
      <c r="O76" s="526"/>
      <c r="P76" s="526"/>
      <c r="Q76" s="526"/>
      <c r="R76" s="526"/>
      <c r="S76" s="526"/>
      <c r="T76" s="526"/>
      <c r="U76" s="526"/>
      <c r="V76" s="526"/>
      <c r="W76" s="526"/>
      <c r="X76" s="526"/>
      <c r="Y76" s="527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2"/>
      <c r="AZ76" s="402"/>
      <c r="BA76" s="402"/>
      <c r="BB76" s="402"/>
      <c r="BC76" s="402"/>
      <c r="BD76" s="402"/>
      <c r="BE76" s="402"/>
      <c r="BF76" s="402"/>
      <c r="BG76" s="402"/>
      <c r="BH76" s="402"/>
      <c r="BI76" s="402"/>
      <c r="BJ76" s="402"/>
      <c r="BK76" s="402"/>
      <c r="BL76" s="402"/>
      <c r="BM76" s="402"/>
      <c r="BN76" s="402"/>
      <c r="BO76" s="402"/>
      <c r="BP76" s="402"/>
      <c r="BQ76" s="402"/>
      <c r="BR76" s="402"/>
      <c r="BS76" s="402"/>
      <c r="BT76" s="402"/>
      <c r="BU76" s="402"/>
    </row>
    <row r="77" spans="1:73" s="377" customFormat="1" x14ac:dyDescent="0.2">
      <c r="A77" s="528" t="s">
        <v>290</v>
      </c>
      <c r="B77" s="517">
        <v>44562</v>
      </c>
      <c r="C77" s="518"/>
      <c r="D77" s="517">
        <v>44593</v>
      </c>
      <c r="E77" s="518"/>
      <c r="F77" s="517">
        <v>44621</v>
      </c>
      <c r="G77" s="518"/>
      <c r="H77" s="517">
        <v>44652</v>
      </c>
      <c r="I77" s="518"/>
      <c r="J77" s="517">
        <v>44682</v>
      </c>
      <c r="K77" s="518"/>
      <c r="L77" s="517">
        <v>44713</v>
      </c>
      <c r="M77" s="518"/>
      <c r="N77" s="517">
        <v>44743</v>
      </c>
      <c r="O77" s="518"/>
      <c r="P77" s="517">
        <v>44774</v>
      </c>
      <c r="Q77" s="518"/>
      <c r="R77" s="517">
        <v>44805</v>
      </c>
      <c r="S77" s="518"/>
      <c r="T77" s="517">
        <v>44835</v>
      </c>
      <c r="U77" s="518"/>
      <c r="V77" s="517">
        <v>44866</v>
      </c>
      <c r="W77" s="518"/>
      <c r="X77" s="517">
        <v>44896</v>
      </c>
      <c r="Y77" s="518"/>
      <c r="Z77" s="517" t="e">
        <f ca="1">Z65</f>
        <v>#NAME?</v>
      </c>
      <c r="AA77" s="518"/>
      <c r="AB77" s="517" t="e">
        <f ca="1">AB65</f>
        <v>#NAME?</v>
      </c>
      <c r="AC77" s="518"/>
      <c r="AD77" s="517" t="e">
        <f ca="1">AD65</f>
        <v>#NAME?</v>
      </c>
      <c r="AE77" s="518"/>
      <c r="AF77" s="517" t="e">
        <f ca="1">AF65</f>
        <v>#NAME?</v>
      </c>
      <c r="AG77" s="518"/>
      <c r="AH77" s="517" t="e">
        <f ca="1">AH65</f>
        <v>#NAME?</v>
      </c>
      <c r="AI77" s="518"/>
      <c r="AJ77" s="517" t="e">
        <f ca="1">AJ65</f>
        <v>#NAME?</v>
      </c>
      <c r="AK77" s="518"/>
      <c r="AL77" s="517" t="e">
        <f ca="1">AL65</f>
        <v>#NAME?</v>
      </c>
      <c r="AM77" s="518"/>
      <c r="AN77" s="517" t="e">
        <f ca="1">AN65</f>
        <v>#NAME?</v>
      </c>
      <c r="AO77" s="518"/>
      <c r="AP77" s="517" t="e">
        <f ca="1">AP65</f>
        <v>#NAME?</v>
      </c>
      <c r="AQ77" s="518"/>
      <c r="AR77" s="517" t="e">
        <f ca="1">AR65</f>
        <v>#NAME?</v>
      </c>
      <c r="AS77" s="518"/>
      <c r="AT77" s="517" t="e">
        <f ca="1">AT65</f>
        <v>#NAME?</v>
      </c>
      <c r="AU77" s="518"/>
      <c r="AV77" s="517" t="e">
        <f ca="1">AV65</f>
        <v>#NAME?</v>
      </c>
      <c r="AW77" s="518"/>
      <c r="AX77" s="517" t="e">
        <f ca="1">AX65</f>
        <v>#NAME?</v>
      </c>
      <c r="AY77" s="518"/>
      <c r="AZ77" s="517" t="e">
        <f ca="1">AZ$8</f>
        <v>#NAME?</v>
      </c>
      <c r="BA77" s="518"/>
      <c r="BB77" s="517" t="e">
        <f ca="1">BB$8</f>
        <v>#NAME?</v>
      </c>
      <c r="BC77" s="518"/>
      <c r="BD77" s="517" t="e">
        <f ca="1">BD$8</f>
        <v>#NAME?</v>
      </c>
      <c r="BE77" s="518"/>
      <c r="BF77" s="517" t="e">
        <f ca="1">BF$8</f>
        <v>#NAME?</v>
      </c>
      <c r="BG77" s="518"/>
      <c r="BH77" s="517" t="e">
        <f ca="1">BH$8</f>
        <v>#NAME?</v>
      </c>
      <c r="BI77" s="518"/>
      <c r="BJ77" s="517" t="e">
        <f ca="1">BJ$8</f>
        <v>#NAME?</v>
      </c>
      <c r="BK77" s="518"/>
      <c r="BL77" s="517" t="e">
        <f ca="1">BL$8</f>
        <v>#NAME?</v>
      </c>
      <c r="BM77" s="518"/>
      <c r="BN77" s="517" t="e">
        <f ca="1">BN$8</f>
        <v>#NAME?</v>
      </c>
      <c r="BO77" s="518"/>
      <c r="BP77" s="517" t="e">
        <f ca="1">BP$8</f>
        <v>#NAME?</v>
      </c>
      <c r="BQ77" s="518"/>
      <c r="BR77" s="517" t="e">
        <f ca="1">BR$8</f>
        <v>#NAME?</v>
      </c>
      <c r="BS77" s="518"/>
      <c r="BT77" s="517" t="e">
        <f ca="1">BT$8</f>
        <v>#NAME?</v>
      </c>
      <c r="BU77" s="518"/>
    </row>
    <row r="78" spans="1:73" x14ac:dyDescent="0.2">
      <c r="A78" s="528"/>
      <c r="B78" s="403" t="s">
        <v>291</v>
      </c>
      <c r="C78" s="403" t="s">
        <v>292</v>
      </c>
      <c r="D78" s="403" t="s">
        <v>291</v>
      </c>
      <c r="E78" s="403" t="s">
        <v>292</v>
      </c>
      <c r="F78" s="403" t="s">
        <v>291</v>
      </c>
      <c r="G78" s="403" t="s">
        <v>292</v>
      </c>
      <c r="H78" s="403" t="s">
        <v>291</v>
      </c>
      <c r="I78" s="403" t="s">
        <v>292</v>
      </c>
      <c r="J78" s="403" t="s">
        <v>291</v>
      </c>
      <c r="K78" s="403" t="s">
        <v>292</v>
      </c>
      <c r="L78" s="403" t="s">
        <v>291</v>
      </c>
      <c r="M78" s="403" t="s">
        <v>292</v>
      </c>
      <c r="N78" s="403" t="s">
        <v>291</v>
      </c>
      <c r="O78" s="403" t="s">
        <v>292</v>
      </c>
      <c r="P78" s="403" t="s">
        <v>291</v>
      </c>
      <c r="Q78" s="403" t="s">
        <v>292</v>
      </c>
      <c r="R78" s="403" t="s">
        <v>291</v>
      </c>
      <c r="S78" s="403" t="s">
        <v>292</v>
      </c>
      <c r="T78" s="403" t="s">
        <v>291</v>
      </c>
      <c r="U78" s="403" t="s">
        <v>292</v>
      </c>
      <c r="V78" s="403" t="s">
        <v>291</v>
      </c>
      <c r="W78" s="403" t="s">
        <v>292</v>
      </c>
      <c r="X78" s="403" t="s">
        <v>291</v>
      </c>
      <c r="Y78" s="403" t="s">
        <v>292</v>
      </c>
      <c r="Z78" s="403" t="s">
        <v>291</v>
      </c>
      <c r="AA78" s="403" t="s">
        <v>292</v>
      </c>
      <c r="AB78" s="403" t="s">
        <v>291</v>
      </c>
      <c r="AC78" s="403" t="s">
        <v>292</v>
      </c>
      <c r="AD78" s="403" t="s">
        <v>291</v>
      </c>
      <c r="AE78" s="403" t="s">
        <v>292</v>
      </c>
      <c r="AF78" s="403" t="s">
        <v>291</v>
      </c>
      <c r="AG78" s="403" t="s">
        <v>292</v>
      </c>
      <c r="AH78" s="403" t="s">
        <v>291</v>
      </c>
      <c r="AI78" s="403" t="s">
        <v>292</v>
      </c>
      <c r="AJ78" s="403" t="s">
        <v>291</v>
      </c>
      <c r="AK78" s="403" t="s">
        <v>292</v>
      </c>
      <c r="AL78" s="403" t="s">
        <v>291</v>
      </c>
      <c r="AM78" s="403" t="s">
        <v>292</v>
      </c>
      <c r="AN78" s="403" t="s">
        <v>291</v>
      </c>
      <c r="AO78" s="403" t="s">
        <v>292</v>
      </c>
      <c r="AP78" s="403" t="s">
        <v>291</v>
      </c>
      <c r="AQ78" s="403" t="s">
        <v>292</v>
      </c>
      <c r="AR78" s="403" t="s">
        <v>291</v>
      </c>
      <c r="AS78" s="403" t="s">
        <v>292</v>
      </c>
      <c r="AT78" s="403" t="s">
        <v>291</v>
      </c>
      <c r="AU78" s="403" t="s">
        <v>292</v>
      </c>
      <c r="AV78" s="403" t="s">
        <v>291</v>
      </c>
      <c r="AW78" s="403" t="s">
        <v>292</v>
      </c>
      <c r="AX78" s="403" t="s">
        <v>291</v>
      </c>
      <c r="AY78" s="403" t="s">
        <v>292</v>
      </c>
      <c r="AZ78" s="403" t="s">
        <v>291</v>
      </c>
      <c r="BA78" s="403" t="s">
        <v>292</v>
      </c>
      <c r="BB78" s="403" t="s">
        <v>291</v>
      </c>
      <c r="BC78" s="403" t="s">
        <v>292</v>
      </c>
      <c r="BD78" s="403" t="s">
        <v>291</v>
      </c>
      <c r="BE78" s="403" t="s">
        <v>292</v>
      </c>
      <c r="BF78" s="403" t="s">
        <v>291</v>
      </c>
      <c r="BG78" s="403" t="s">
        <v>292</v>
      </c>
      <c r="BH78" s="403" t="s">
        <v>291</v>
      </c>
      <c r="BI78" s="403" t="s">
        <v>292</v>
      </c>
      <c r="BJ78" s="403" t="s">
        <v>291</v>
      </c>
      <c r="BK78" s="403" t="s">
        <v>292</v>
      </c>
      <c r="BL78" s="403" t="s">
        <v>291</v>
      </c>
      <c r="BM78" s="403" t="s">
        <v>292</v>
      </c>
      <c r="BN78" s="403" t="s">
        <v>291</v>
      </c>
      <c r="BO78" s="403" t="s">
        <v>292</v>
      </c>
      <c r="BP78" s="403" t="s">
        <v>291</v>
      </c>
      <c r="BQ78" s="403" t="s">
        <v>292</v>
      </c>
      <c r="BR78" s="403" t="s">
        <v>291</v>
      </c>
      <c r="BS78" s="403" t="s">
        <v>292</v>
      </c>
      <c r="BT78" s="403" t="s">
        <v>291</v>
      </c>
      <c r="BU78" s="403" t="s">
        <v>292</v>
      </c>
    </row>
    <row r="79" spans="1:73" s="406" customFormat="1" x14ac:dyDescent="0.2">
      <c r="A79" s="404" t="s">
        <v>293</v>
      </c>
      <c r="B79" s="405">
        <v>0</v>
      </c>
      <c r="C79" s="405">
        <v>4.3E-3</v>
      </c>
      <c r="D79" s="405">
        <v>0</v>
      </c>
      <c r="E79" s="405">
        <v>4.3E-3</v>
      </c>
      <c r="F79" s="405">
        <v>0</v>
      </c>
      <c r="G79" s="405">
        <v>0</v>
      </c>
      <c r="H79" s="405" t="s">
        <v>56</v>
      </c>
      <c r="I79" s="405">
        <v>0</v>
      </c>
      <c r="J79" s="405" t="s">
        <v>56</v>
      </c>
      <c r="K79" s="405">
        <v>0</v>
      </c>
      <c r="L79" s="405">
        <v>0</v>
      </c>
      <c r="M79" s="405">
        <v>0</v>
      </c>
      <c r="N79" s="405" t="s">
        <v>56</v>
      </c>
      <c r="O79" s="405">
        <v>0</v>
      </c>
      <c r="P79" s="405" t="s">
        <v>56</v>
      </c>
      <c r="Q79" s="405">
        <v>0</v>
      </c>
      <c r="R79" s="405" t="s">
        <v>56</v>
      </c>
      <c r="S79" s="405">
        <v>0</v>
      </c>
      <c r="T79" s="405" t="s">
        <v>56</v>
      </c>
      <c r="U79" s="405">
        <v>0</v>
      </c>
      <c r="V79" s="405" t="s">
        <v>56</v>
      </c>
      <c r="W79" s="405">
        <v>0</v>
      </c>
      <c r="X79" s="405" t="s">
        <v>249</v>
      </c>
      <c r="Y79" s="405">
        <v>0</v>
      </c>
      <c r="Z79" s="405" t="s">
        <v>56</v>
      </c>
      <c r="AA79" s="405">
        <v>0</v>
      </c>
      <c r="AB79" s="405" t="s">
        <v>56</v>
      </c>
      <c r="AC79" s="405">
        <v>0</v>
      </c>
      <c r="AD79" s="405" t="s">
        <v>56</v>
      </c>
      <c r="AE79" s="405">
        <v>0</v>
      </c>
      <c r="AF79" s="405" t="s">
        <v>56</v>
      </c>
      <c r="AG79" s="405">
        <v>0</v>
      </c>
      <c r="AH79" s="405" t="s">
        <v>56</v>
      </c>
      <c r="AI79" s="405">
        <v>0</v>
      </c>
      <c r="AJ79" s="405" t="s">
        <v>56</v>
      </c>
      <c r="AK79" s="405">
        <v>0</v>
      </c>
      <c r="AL79" s="405" t="s">
        <v>56</v>
      </c>
      <c r="AM79" s="405">
        <v>0</v>
      </c>
      <c r="AN79" s="405" t="s">
        <v>56</v>
      </c>
      <c r="AO79" s="405">
        <v>0</v>
      </c>
      <c r="AP79" s="405"/>
      <c r="AQ79" s="405">
        <v>2E-3</v>
      </c>
      <c r="AR79" s="405" t="s">
        <v>56</v>
      </c>
      <c r="AS79" s="405">
        <v>0</v>
      </c>
      <c r="AT79" s="405" t="s">
        <v>56</v>
      </c>
      <c r="AU79" s="405">
        <v>1.1999999999999999E-3</v>
      </c>
      <c r="AV79" s="405" t="s">
        <v>56</v>
      </c>
      <c r="AW79" s="405">
        <v>0</v>
      </c>
      <c r="AX79" s="405" t="s">
        <v>56</v>
      </c>
      <c r="AY79" s="405">
        <v>5.0000000000000001E-4</v>
      </c>
      <c r="AZ79" s="405" t="s">
        <v>56</v>
      </c>
      <c r="BA79" s="405">
        <v>3.5000000000000001E-3</v>
      </c>
      <c r="BB79" s="405" t="s">
        <v>56</v>
      </c>
      <c r="BC79" s="405">
        <v>4.4999999999999997E-3</v>
      </c>
      <c r="BD79" s="405" t="s">
        <v>294</v>
      </c>
      <c r="BE79" s="405">
        <v>5.0000000000000001E-4</v>
      </c>
      <c r="BF79" s="405" t="s">
        <v>56</v>
      </c>
      <c r="BG79" s="405">
        <v>8.9999999999999998E-4</v>
      </c>
      <c r="BH79" s="405" t="s">
        <v>56</v>
      </c>
      <c r="BI79" s="405">
        <v>1.4E-3</v>
      </c>
      <c r="BJ79" s="405" t="s">
        <v>56</v>
      </c>
      <c r="BK79" s="405">
        <v>1E-3</v>
      </c>
      <c r="BL79" s="405" t="s">
        <v>56</v>
      </c>
      <c r="BM79" s="405">
        <v>1.8E-3</v>
      </c>
      <c r="BN79" s="405" t="s">
        <v>295</v>
      </c>
      <c r="BO79" s="405">
        <v>0</v>
      </c>
      <c r="BP79" s="405"/>
      <c r="BQ79" s="405"/>
      <c r="BR79" s="405"/>
      <c r="BS79" s="405"/>
      <c r="BT79" s="405"/>
      <c r="BU79" s="405"/>
    </row>
    <row r="80" spans="1:73" s="406" customFormat="1" x14ac:dyDescent="0.2">
      <c r="A80" s="404" t="s">
        <v>296</v>
      </c>
      <c r="B80" s="405">
        <v>0</v>
      </c>
      <c r="C80" s="405">
        <v>0</v>
      </c>
      <c r="D80" s="405">
        <v>0</v>
      </c>
      <c r="E80" s="405">
        <v>0</v>
      </c>
      <c r="F80" s="405">
        <v>0</v>
      </c>
      <c r="G80" s="405">
        <v>0</v>
      </c>
      <c r="H80" s="405" t="s">
        <v>56</v>
      </c>
      <c r="I80" s="405" t="s">
        <v>56</v>
      </c>
      <c r="J80" s="405" t="s">
        <v>56</v>
      </c>
      <c r="K80" s="405" t="s">
        <v>56</v>
      </c>
      <c r="L80" s="405">
        <v>0</v>
      </c>
      <c r="M80" s="405">
        <v>0</v>
      </c>
      <c r="N80" s="405" t="s">
        <v>56</v>
      </c>
      <c r="O80" s="405">
        <v>0</v>
      </c>
      <c r="P80" s="405" t="s">
        <v>56</v>
      </c>
      <c r="Q80" s="405">
        <v>0</v>
      </c>
      <c r="R80" s="405" t="s">
        <v>56</v>
      </c>
      <c r="S80" s="405">
        <v>0</v>
      </c>
      <c r="T80" s="405" t="s">
        <v>56</v>
      </c>
      <c r="U80" s="405">
        <v>0</v>
      </c>
      <c r="V80" s="405" t="s">
        <v>56</v>
      </c>
      <c r="W80" s="405">
        <v>0</v>
      </c>
      <c r="X80" s="405" t="s">
        <v>249</v>
      </c>
      <c r="Y80" s="405">
        <v>0</v>
      </c>
      <c r="Z80" s="405" t="s">
        <v>56</v>
      </c>
      <c r="AA80" s="405">
        <v>0</v>
      </c>
      <c r="AB80" s="405" t="s">
        <v>56</v>
      </c>
      <c r="AC80" s="405">
        <v>0</v>
      </c>
      <c r="AD80" s="405" t="s">
        <v>56</v>
      </c>
      <c r="AE80" s="405">
        <v>0</v>
      </c>
      <c r="AF80" s="405" t="s">
        <v>56</v>
      </c>
      <c r="AG80" s="405">
        <v>0</v>
      </c>
      <c r="AH80" s="405" t="s">
        <v>56</v>
      </c>
      <c r="AI80" s="405">
        <v>0</v>
      </c>
      <c r="AJ80" s="405" t="s">
        <v>56</v>
      </c>
      <c r="AK80" s="405">
        <v>0</v>
      </c>
      <c r="AL80" s="405" t="s">
        <v>56</v>
      </c>
      <c r="AM80" s="405">
        <v>0</v>
      </c>
      <c r="AN80" s="405" t="s">
        <v>56</v>
      </c>
      <c r="AO80" s="405">
        <v>0</v>
      </c>
      <c r="AP80" s="405"/>
      <c r="AQ80" s="405">
        <v>0</v>
      </c>
      <c r="AR80" s="405" t="s">
        <v>56</v>
      </c>
      <c r="AS80" s="405">
        <v>1E-4</v>
      </c>
      <c r="AT80" s="405" t="s">
        <v>56</v>
      </c>
      <c r="AU80" s="405">
        <v>0</v>
      </c>
      <c r="AV80" s="405" t="s">
        <v>56</v>
      </c>
      <c r="AW80" s="405">
        <v>0</v>
      </c>
      <c r="AX80" s="405" t="s">
        <v>56</v>
      </c>
      <c r="AY80" s="405">
        <v>0</v>
      </c>
      <c r="AZ80" s="405" t="s">
        <v>56</v>
      </c>
      <c r="BA80" s="405">
        <v>0</v>
      </c>
      <c r="BB80" s="405" t="s">
        <v>56</v>
      </c>
      <c r="BC80" s="405">
        <v>0</v>
      </c>
      <c r="BD80" s="405" t="s">
        <v>294</v>
      </c>
      <c r="BE80" s="405">
        <v>0</v>
      </c>
      <c r="BF80" s="405" t="s">
        <v>56</v>
      </c>
      <c r="BG80" s="405">
        <v>1E-4</v>
      </c>
      <c r="BH80" s="405" t="s">
        <v>56</v>
      </c>
      <c r="BI80" s="405">
        <v>0</v>
      </c>
      <c r="BJ80" s="405" t="s">
        <v>56</v>
      </c>
      <c r="BK80" s="405">
        <v>0</v>
      </c>
      <c r="BL80" s="405" t="s">
        <v>56</v>
      </c>
      <c r="BM80" s="405">
        <v>0</v>
      </c>
      <c r="BN80" s="405" t="s">
        <v>295</v>
      </c>
      <c r="BO80" s="405">
        <v>0</v>
      </c>
      <c r="BP80" s="405"/>
      <c r="BQ80" s="405"/>
      <c r="BR80" s="405"/>
      <c r="BS80" s="405"/>
      <c r="BT80" s="405"/>
      <c r="BU80" s="405"/>
    </row>
    <row r="81" spans="1:73" s="406" customFormat="1" x14ac:dyDescent="0.2">
      <c r="A81" s="404" t="s">
        <v>297</v>
      </c>
      <c r="B81" s="405">
        <v>0</v>
      </c>
      <c r="C81" s="405">
        <v>1.5800000000000002E-2</v>
      </c>
      <c r="D81" s="405">
        <v>0</v>
      </c>
      <c r="E81" s="405">
        <v>1.5800000000000002E-2</v>
      </c>
      <c r="F81" s="405">
        <v>0</v>
      </c>
      <c r="G81" s="405">
        <v>2.9999999999999997E-4</v>
      </c>
      <c r="H81" s="405" t="s">
        <v>56</v>
      </c>
      <c r="I81" s="405">
        <v>1.2E-2</v>
      </c>
      <c r="J81" s="405" t="s">
        <v>56</v>
      </c>
      <c r="K81" s="405">
        <v>1.6199999999999999E-2</v>
      </c>
      <c r="L81" s="405">
        <v>0</v>
      </c>
      <c r="M81" s="405">
        <v>6.8999999999999999E-3</v>
      </c>
      <c r="N81" s="405" t="s">
        <v>56</v>
      </c>
      <c r="O81" s="405">
        <v>2.7000000000000001E-3</v>
      </c>
      <c r="P81" s="405" t="s">
        <v>56</v>
      </c>
      <c r="Q81" s="405">
        <v>0</v>
      </c>
      <c r="R81" s="405" t="s">
        <v>56</v>
      </c>
      <c r="S81" s="405">
        <v>4.3E-3</v>
      </c>
      <c r="T81" s="405" t="s">
        <v>56</v>
      </c>
      <c r="U81" s="405">
        <v>3.3E-3</v>
      </c>
      <c r="V81" s="405" t="s">
        <v>56</v>
      </c>
      <c r="W81" s="405">
        <v>4.7999999999999996E-3</v>
      </c>
      <c r="X81" s="405" t="s">
        <v>249</v>
      </c>
      <c r="Y81" s="405">
        <v>2.8E-3</v>
      </c>
      <c r="Z81" s="405" t="s">
        <v>56</v>
      </c>
      <c r="AA81" s="405">
        <v>0.55000000000000004</v>
      </c>
      <c r="AB81" s="405" t="s">
        <v>56</v>
      </c>
      <c r="AC81" s="405">
        <v>8.0000000000000004E-4</v>
      </c>
      <c r="AD81" s="405" t="s">
        <v>56</v>
      </c>
      <c r="AE81" s="405">
        <v>4.4000000000000003E-3</v>
      </c>
      <c r="AF81" s="405" t="s">
        <v>56</v>
      </c>
      <c r="AG81" s="405">
        <v>4.1000000000000003E-3</v>
      </c>
      <c r="AH81" s="405" t="s">
        <v>56</v>
      </c>
      <c r="AI81" s="405">
        <v>3.2000000000000002E-3</v>
      </c>
      <c r="AJ81" s="405" t="s">
        <v>56</v>
      </c>
      <c r="AK81" s="405">
        <v>2.2000000000000001E-3</v>
      </c>
      <c r="AL81" s="405" t="s">
        <v>56</v>
      </c>
      <c r="AM81" s="405">
        <v>7.4000000000000003E-3</v>
      </c>
      <c r="AN81" s="405" t="s">
        <v>56</v>
      </c>
      <c r="AO81" s="405">
        <v>3.0000000000000001E-3</v>
      </c>
      <c r="AP81" s="405"/>
      <c r="AQ81" s="405">
        <v>6.0000000000000001E-3</v>
      </c>
      <c r="AR81" s="405" t="s">
        <v>56</v>
      </c>
      <c r="AS81" s="405">
        <v>5.1999999999999998E-3</v>
      </c>
      <c r="AT81" s="405" t="s">
        <v>56</v>
      </c>
      <c r="AU81" s="405">
        <v>4.0000000000000001E-3</v>
      </c>
      <c r="AV81" s="405" t="s">
        <v>56</v>
      </c>
      <c r="AW81" s="405">
        <v>3.2000000000000002E-3</v>
      </c>
      <c r="AX81" s="405" t="s">
        <v>56</v>
      </c>
      <c r="AY81" s="405">
        <v>5.4000000000000003E-3</v>
      </c>
      <c r="AZ81" s="405" t="s">
        <v>56</v>
      </c>
      <c r="BA81" s="405">
        <v>2.7000000000000001E-3</v>
      </c>
      <c r="BB81" s="405" t="s">
        <v>56</v>
      </c>
      <c r="BC81" s="405">
        <v>1.6999999999999999E-3</v>
      </c>
      <c r="BD81" s="405" t="s">
        <v>294</v>
      </c>
      <c r="BE81" s="405">
        <v>3.3999999999999998E-3</v>
      </c>
      <c r="BF81" s="405" t="s">
        <v>56</v>
      </c>
      <c r="BG81" s="405">
        <v>1.6999999999999999E-3</v>
      </c>
      <c r="BH81" s="405" t="s">
        <v>56</v>
      </c>
      <c r="BI81" s="405">
        <v>3.5000000000000001E-3</v>
      </c>
      <c r="BJ81" s="405" t="s">
        <v>56</v>
      </c>
      <c r="BK81" s="405">
        <v>4.0000000000000001E-3</v>
      </c>
      <c r="BL81" s="405" t="s">
        <v>56</v>
      </c>
      <c r="BM81" s="405">
        <v>1.1999999999999999E-3</v>
      </c>
      <c r="BN81" s="405" t="s">
        <v>295</v>
      </c>
      <c r="BO81" s="405">
        <v>0</v>
      </c>
      <c r="BP81" s="405"/>
      <c r="BQ81" s="405"/>
      <c r="BR81" s="405"/>
      <c r="BS81" s="405"/>
      <c r="BT81" s="405"/>
      <c r="BU81" s="405"/>
    </row>
    <row r="82" spans="1:73" s="406" customFormat="1" x14ac:dyDescent="0.2">
      <c r="A82" s="404" t="s">
        <v>298</v>
      </c>
      <c r="B82" s="405">
        <v>0</v>
      </c>
      <c r="C82" s="405">
        <v>0</v>
      </c>
      <c r="D82" s="405">
        <v>0</v>
      </c>
      <c r="E82" s="405">
        <v>0</v>
      </c>
      <c r="F82" s="405">
        <v>0</v>
      </c>
      <c r="G82" s="405">
        <v>1E-4</v>
      </c>
      <c r="H82" s="405" t="s">
        <v>56</v>
      </c>
      <c r="I82" s="405">
        <v>4.8999999999999998E-3</v>
      </c>
      <c r="J82" s="405" t="s">
        <v>56</v>
      </c>
      <c r="K82" s="405">
        <v>1E-3</v>
      </c>
      <c r="L82" s="405">
        <v>0</v>
      </c>
      <c r="M82" s="405">
        <v>4.0000000000000001E-3</v>
      </c>
      <c r="N82" s="405" t="s">
        <v>56</v>
      </c>
      <c r="O82" s="405">
        <v>2E-3</v>
      </c>
      <c r="P82" s="405" t="s">
        <v>56</v>
      </c>
      <c r="Q82" s="405">
        <v>0</v>
      </c>
      <c r="R82" s="405" t="s">
        <v>56</v>
      </c>
      <c r="S82" s="405">
        <v>4.0000000000000002E-4</v>
      </c>
      <c r="T82" s="405" t="s">
        <v>56</v>
      </c>
      <c r="U82" s="405">
        <v>0</v>
      </c>
      <c r="V82" s="405" t="s">
        <v>56</v>
      </c>
      <c r="W82" s="405">
        <v>8.0000000000000004E-4</v>
      </c>
      <c r="X82" s="405" t="s">
        <v>249</v>
      </c>
      <c r="Y82" s="405">
        <v>2.9999999999999997E-4</v>
      </c>
      <c r="Z82" s="405" t="s">
        <v>56</v>
      </c>
      <c r="AA82" s="405">
        <v>0.11</v>
      </c>
      <c r="AB82" s="405" t="s">
        <v>56</v>
      </c>
      <c r="AC82" s="405">
        <v>1.1000000000000001E-3</v>
      </c>
      <c r="AD82" s="405" t="s">
        <v>56</v>
      </c>
      <c r="AE82" s="405">
        <v>1.2999999999999999E-3</v>
      </c>
      <c r="AF82" s="405" t="s">
        <v>56</v>
      </c>
      <c r="AG82" s="405">
        <v>6.9999999999999999E-4</v>
      </c>
      <c r="AH82" s="405" t="s">
        <v>56</v>
      </c>
      <c r="AI82" s="405">
        <v>2.0000000000000001E-4</v>
      </c>
      <c r="AJ82" s="405" t="s">
        <v>56</v>
      </c>
      <c r="AK82" s="405">
        <v>1E-4</v>
      </c>
      <c r="AL82" s="405" t="s">
        <v>56</v>
      </c>
      <c r="AM82" s="405">
        <v>1E-4</v>
      </c>
      <c r="AN82" s="405" t="s">
        <v>56</v>
      </c>
      <c r="AO82" s="405">
        <v>0</v>
      </c>
      <c r="AP82" s="405"/>
      <c r="AQ82" s="405">
        <v>5.0000000000000001E-4</v>
      </c>
      <c r="AR82" s="405" t="s">
        <v>56</v>
      </c>
      <c r="AS82" s="405">
        <v>0</v>
      </c>
      <c r="AT82" s="405" t="s">
        <v>56</v>
      </c>
      <c r="AU82" s="405">
        <v>2.9999999999999997E-4</v>
      </c>
      <c r="AV82" s="405" t="s">
        <v>56</v>
      </c>
      <c r="AW82" s="405">
        <v>0</v>
      </c>
      <c r="AX82" s="405" t="s">
        <v>56</v>
      </c>
      <c r="AY82" s="405">
        <v>0</v>
      </c>
      <c r="AZ82" s="405" t="s">
        <v>56</v>
      </c>
      <c r="BA82" s="405">
        <v>6.9999999999999999E-4</v>
      </c>
      <c r="BB82" s="405" t="s">
        <v>56</v>
      </c>
      <c r="BC82" s="405">
        <v>2E-3</v>
      </c>
      <c r="BD82" s="405" t="s">
        <v>294</v>
      </c>
      <c r="BE82" s="405">
        <v>1.1000000000000001E-3</v>
      </c>
      <c r="BF82" s="405" t="s">
        <v>56</v>
      </c>
      <c r="BG82" s="405">
        <v>0</v>
      </c>
      <c r="BH82" s="405" t="s">
        <v>56</v>
      </c>
      <c r="BI82" s="405">
        <v>0</v>
      </c>
      <c r="BJ82" s="405" t="s">
        <v>56</v>
      </c>
      <c r="BK82" s="405">
        <v>0</v>
      </c>
      <c r="BL82" s="405" t="s">
        <v>56</v>
      </c>
      <c r="BM82" s="405">
        <v>5.0000000000000001E-4</v>
      </c>
      <c r="BN82" s="405" t="s">
        <v>295</v>
      </c>
      <c r="BO82" s="405">
        <v>0</v>
      </c>
      <c r="BP82" s="405"/>
      <c r="BQ82" s="405"/>
      <c r="BR82" s="405"/>
      <c r="BS82" s="405"/>
      <c r="BT82" s="405"/>
      <c r="BU82" s="405"/>
    </row>
    <row r="83" spans="1:73" s="406" customFormat="1" x14ac:dyDescent="0.2">
      <c r="A83" s="404" t="s">
        <v>299</v>
      </c>
      <c r="B83" s="405">
        <v>0</v>
      </c>
      <c r="C83" s="405">
        <v>0</v>
      </c>
      <c r="D83" s="405">
        <v>0</v>
      </c>
      <c r="E83" s="405">
        <v>0</v>
      </c>
      <c r="F83" s="405">
        <v>0</v>
      </c>
      <c r="G83" s="405">
        <v>0</v>
      </c>
      <c r="H83" s="405" t="s">
        <v>56</v>
      </c>
      <c r="I83" s="405" t="s">
        <v>56</v>
      </c>
      <c r="J83" s="405" t="s">
        <v>56</v>
      </c>
      <c r="K83" s="405" t="s">
        <v>56</v>
      </c>
      <c r="L83" s="405">
        <v>0</v>
      </c>
      <c r="M83" s="405">
        <v>0</v>
      </c>
      <c r="N83" s="405" t="s">
        <v>56</v>
      </c>
      <c r="O83" s="405">
        <v>0</v>
      </c>
      <c r="P83" s="405" t="s">
        <v>56</v>
      </c>
      <c r="Q83" s="405">
        <v>0</v>
      </c>
      <c r="R83" s="405" t="s">
        <v>56</v>
      </c>
      <c r="S83" s="405">
        <v>0</v>
      </c>
      <c r="T83" s="405" t="s">
        <v>56</v>
      </c>
      <c r="U83" s="405">
        <v>0</v>
      </c>
      <c r="V83" s="405" t="s">
        <v>56</v>
      </c>
      <c r="W83" s="405" t="s">
        <v>56</v>
      </c>
      <c r="X83" s="405" t="s">
        <v>249</v>
      </c>
      <c r="Y83" s="405">
        <v>0</v>
      </c>
      <c r="Z83" s="405" t="s">
        <v>56</v>
      </c>
      <c r="AA83" s="405" t="s">
        <v>56</v>
      </c>
      <c r="AB83" s="405" t="s">
        <v>56</v>
      </c>
      <c r="AC83" s="405">
        <v>0</v>
      </c>
      <c r="AD83" s="405" t="s">
        <v>56</v>
      </c>
      <c r="AE83" s="405">
        <v>0</v>
      </c>
      <c r="AF83" s="405" t="s">
        <v>56</v>
      </c>
      <c r="AG83" s="405">
        <v>0</v>
      </c>
      <c r="AH83" s="405" t="s">
        <v>56</v>
      </c>
      <c r="AI83" s="405" t="s">
        <v>56</v>
      </c>
      <c r="AJ83" s="405" t="s">
        <v>56</v>
      </c>
      <c r="AK83" s="405" t="s">
        <v>56</v>
      </c>
      <c r="AL83" s="405" t="s">
        <v>56</v>
      </c>
      <c r="AM83" s="405" t="s">
        <v>56</v>
      </c>
      <c r="AN83" s="405" t="s">
        <v>56</v>
      </c>
      <c r="AO83" s="405" t="s">
        <v>56</v>
      </c>
      <c r="AP83" s="405"/>
      <c r="AQ83" s="405">
        <v>0</v>
      </c>
      <c r="AR83" s="405" t="s">
        <v>56</v>
      </c>
      <c r="AS83" s="405">
        <v>0</v>
      </c>
      <c r="AT83" s="405" t="s">
        <v>56</v>
      </c>
      <c r="AU83" s="405">
        <v>0</v>
      </c>
      <c r="AV83" s="405" t="s">
        <v>56</v>
      </c>
      <c r="AW83" s="405">
        <v>2.9999999999999997E-4</v>
      </c>
      <c r="AX83" s="405" t="s">
        <v>56</v>
      </c>
      <c r="AY83" s="405">
        <v>2.0000000000000001E-4</v>
      </c>
      <c r="AZ83" s="405" t="s">
        <v>56</v>
      </c>
      <c r="BA83" s="405">
        <v>1.9E-3</v>
      </c>
      <c r="BB83" s="405" t="s">
        <v>56</v>
      </c>
      <c r="BC83" s="405">
        <v>0</v>
      </c>
      <c r="BD83" s="405" t="s">
        <v>294</v>
      </c>
      <c r="BE83" s="405">
        <v>6.9999999999999999E-4</v>
      </c>
      <c r="BF83" s="405" t="s">
        <v>56</v>
      </c>
      <c r="BG83" s="405">
        <v>5.9999999999999995E-4</v>
      </c>
      <c r="BH83" s="405" t="s">
        <v>56</v>
      </c>
      <c r="BI83" s="405">
        <v>2.0000000000000001E-4</v>
      </c>
      <c r="BJ83" s="405" t="s">
        <v>56</v>
      </c>
      <c r="BK83" s="405">
        <v>5.0000000000000001E-4</v>
      </c>
      <c r="BL83" s="405" t="s">
        <v>56</v>
      </c>
      <c r="BM83" s="405">
        <v>0</v>
      </c>
      <c r="BN83" s="405" t="s">
        <v>295</v>
      </c>
      <c r="BO83" s="405">
        <v>0</v>
      </c>
      <c r="BP83" s="405"/>
      <c r="BQ83" s="405"/>
      <c r="BR83" s="405"/>
      <c r="BS83" s="405"/>
      <c r="BT83" s="405"/>
      <c r="BU83" s="405"/>
    </row>
    <row r="84" spans="1:73" s="406" customFormat="1" x14ac:dyDescent="0.2">
      <c r="A84" s="404" t="s">
        <v>300</v>
      </c>
      <c r="B84" s="405">
        <v>0</v>
      </c>
      <c r="C84" s="405">
        <v>5.2499999999999998E-2</v>
      </c>
      <c r="D84" s="405">
        <v>0</v>
      </c>
      <c r="E84" s="405">
        <v>5.2499999999999998E-2</v>
      </c>
      <c r="F84" s="405">
        <v>0</v>
      </c>
      <c r="G84" s="405">
        <v>2.5000000000000001E-3</v>
      </c>
      <c r="H84" s="405" t="s">
        <v>56</v>
      </c>
      <c r="I84" s="405">
        <v>1.6E-2</v>
      </c>
      <c r="J84" s="405" t="s">
        <v>56</v>
      </c>
      <c r="K84" s="405">
        <v>3.9800000000000002E-2</v>
      </c>
      <c r="L84" s="405">
        <v>0</v>
      </c>
      <c r="M84" s="405">
        <v>4.1300000000000003E-2</v>
      </c>
      <c r="N84" s="405">
        <v>0</v>
      </c>
      <c r="O84" s="405">
        <v>2.81E-2</v>
      </c>
      <c r="P84" s="405">
        <v>0</v>
      </c>
      <c r="Q84" s="405">
        <v>1.7899999999999999E-2</v>
      </c>
      <c r="R84" s="405" t="s">
        <v>56</v>
      </c>
      <c r="S84" s="405">
        <v>1.3599999999999999E-2</v>
      </c>
      <c r="T84" s="405">
        <v>0</v>
      </c>
      <c r="U84" s="405">
        <v>9.9000000000000008E-3</v>
      </c>
      <c r="V84" s="405">
        <v>0</v>
      </c>
      <c r="W84" s="405">
        <v>1.7100000000000001E-2</v>
      </c>
      <c r="X84" s="405">
        <v>0</v>
      </c>
      <c r="Y84" s="405">
        <v>1.4999999999999999E-2</v>
      </c>
      <c r="Z84" s="405" t="s">
        <v>56</v>
      </c>
      <c r="AA84" s="405">
        <v>3.99</v>
      </c>
      <c r="AB84" s="405">
        <v>0</v>
      </c>
      <c r="AC84" s="405">
        <v>1.03E-2</v>
      </c>
      <c r="AD84" s="405">
        <v>0</v>
      </c>
      <c r="AE84" s="405">
        <v>9.4999999999999998E-3</v>
      </c>
      <c r="AF84" s="405">
        <v>0</v>
      </c>
      <c r="AG84" s="405">
        <v>1.5299999999999999E-2</v>
      </c>
      <c r="AH84" s="405">
        <v>0</v>
      </c>
      <c r="AI84" s="405">
        <v>5.4999999999999997E-3</v>
      </c>
      <c r="AJ84" s="405">
        <v>0</v>
      </c>
      <c r="AK84" s="405">
        <v>3.7000000000000002E-3</v>
      </c>
      <c r="AL84" s="405">
        <v>0</v>
      </c>
      <c r="AM84" s="405">
        <v>1.01E-2</v>
      </c>
      <c r="AN84" s="405">
        <v>0</v>
      </c>
      <c r="AO84" s="405">
        <v>0.01</v>
      </c>
      <c r="AP84" s="405"/>
      <c r="AQ84" s="405">
        <v>0</v>
      </c>
      <c r="AR84" s="405" t="s">
        <v>56</v>
      </c>
      <c r="AS84" s="405">
        <v>0</v>
      </c>
      <c r="AT84" s="405" t="s">
        <v>56</v>
      </c>
      <c r="AU84" s="405">
        <v>0</v>
      </c>
      <c r="AV84" s="405" t="s">
        <v>56</v>
      </c>
      <c r="AW84" s="405">
        <v>0</v>
      </c>
      <c r="AX84" s="405" t="s">
        <v>56</v>
      </c>
      <c r="AY84" s="405">
        <v>0</v>
      </c>
      <c r="AZ84" s="405" t="s">
        <v>56</v>
      </c>
      <c r="BA84" s="405">
        <v>0</v>
      </c>
      <c r="BB84" s="405" t="s">
        <v>56</v>
      </c>
      <c r="BC84" s="405">
        <v>1E-4</v>
      </c>
      <c r="BD84" s="405" t="s">
        <v>294</v>
      </c>
      <c r="BE84" s="405">
        <v>0</v>
      </c>
      <c r="BF84" s="405" t="s">
        <v>56</v>
      </c>
      <c r="BG84" s="405">
        <v>0</v>
      </c>
      <c r="BH84" s="405" t="s">
        <v>56</v>
      </c>
      <c r="BI84" s="405">
        <v>0</v>
      </c>
      <c r="BJ84" s="405" t="s">
        <v>56</v>
      </c>
      <c r="BK84" s="405">
        <v>0</v>
      </c>
      <c r="BL84" s="405" t="s">
        <v>56</v>
      </c>
      <c r="BM84" s="405">
        <v>0</v>
      </c>
      <c r="BN84" s="405" t="s">
        <v>295</v>
      </c>
      <c r="BO84" s="405">
        <v>0</v>
      </c>
      <c r="BP84" s="405"/>
      <c r="BQ84" s="405"/>
      <c r="BR84" s="405"/>
      <c r="BS84" s="405"/>
      <c r="BT84" s="405"/>
      <c r="BU84" s="405"/>
    </row>
    <row r="85" spans="1:73" s="406" customFormat="1" x14ac:dyDescent="0.2">
      <c r="A85" s="404" t="s">
        <v>301</v>
      </c>
      <c r="B85" s="405"/>
      <c r="C85" s="405"/>
      <c r="D85" s="405"/>
      <c r="E85" s="405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405"/>
      <c r="AQ85" s="405">
        <v>4.0000000000000002E-4</v>
      </c>
      <c r="AR85" s="405" t="s">
        <v>56</v>
      </c>
      <c r="AS85" s="405">
        <v>0</v>
      </c>
      <c r="AT85" s="405" t="s">
        <v>56</v>
      </c>
      <c r="AU85" s="405">
        <v>1E-4</v>
      </c>
      <c r="AV85" s="405" t="s">
        <v>56</v>
      </c>
      <c r="AW85" s="405">
        <v>0</v>
      </c>
      <c r="AX85" s="405" t="s">
        <v>56</v>
      </c>
      <c r="AY85" s="405">
        <v>0</v>
      </c>
      <c r="AZ85" s="405" t="s">
        <v>56</v>
      </c>
      <c r="BA85" s="405">
        <v>0</v>
      </c>
      <c r="BB85" s="405" t="s">
        <v>56</v>
      </c>
      <c r="BC85" s="405">
        <v>0</v>
      </c>
      <c r="BD85" s="405" t="s">
        <v>294</v>
      </c>
      <c r="BE85" s="405">
        <v>0</v>
      </c>
      <c r="BF85" s="405" t="s">
        <v>56</v>
      </c>
      <c r="BG85" s="405">
        <v>0</v>
      </c>
      <c r="BH85" s="405" t="s">
        <v>56</v>
      </c>
      <c r="BI85" s="405">
        <v>0</v>
      </c>
      <c r="BJ85" s="405" t="s">
        <v>56</v>
      </c>
      <c r="BK85" s="405">
        <v>0</v>
      </c>
      <c r="BL85" s="405" t="s">
        <v>56</v>
      </c>
      <c r="BM85" s="405">
        <v>0</v>
      </c>
      <c r="BN85" s="405" t="s">
        <v>295</v>
      </c>
      <c r="BO85" s="405">
        <v>0</v>
      </c>
      <c r="BP85" s="405"/>
      <c r="BQ85" s="405"/>
      <c r="BR85" s="405"/>
      <c r="BS85" s="405"/>
      <c r="BT85" s="405"/>
      <c r="BU85" s="405"/>
    </row>
    <row r="86" spans="1:73" s="406" customFormat="1" x14ac:dyDescent="0.2">
      <c r="A86" s="404" t="s">
        <v>302</v>
      </c>
      <c r="B86" s="405"/>
      <c r="C86" s="405"/>
      <c r="D86" s="405"/>
      <c r="E86" s="405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  <c r="Z86" s="405"/>
      <c r="AA86" s="405"/>
      <c r="AB86" s="405"/>
      <c r="AC86" s="405"/>
      <c r="AD86" s="405"/>
      <c r="AE86" s="405"/>
      <c r="AF86" s="405"/>
      <c r="AG86" s="405"/>
      <c r="AH86" s="405"/>
      <c r="AI86" s="405"/>
      <c r="AJ86" s="405"/>
      <c r="AK86" s="405"/>
      <c r="AL86" s="405"/>
      <c r="AM86" s="405"/>
      <c r="AN86" s="405"/>
      <c r="AO86" s="405"/>
      <c r="AP86" s="405"/>
      <c r="AQ86" s="405">
        <v>9.5999999999999992E-3</v>
      </c>
      <c r="AR86" s="405">
        <v>0</v>
      </c>
      <c r="AS86" s="405">
        <v>1.37E-2</v>
      </c>
      <c r="AT86" s="405">
        <v>0</v>
      </c>
      <c r="AU86" s="405">
        <v>7.7999999999999996E-3</v>
      </c>
      <c r="AV86" s="405">
        <v>0</v>
      </c>
      <c r="AW86" s="405">
        <v>5.7000000000000002E-3</v>
      </c>
      <c r="AX86" s="405">
        <v>0</v>
      </c>
      <c r="AY86" s="405">
        <v>7.6E-3</v>
      </c>
      <c r="AZ86" s="405">
        <v>0</v>
      </c>
      <c r="BA86" s="405">
        <v>1.4E-2</v>
      </c>
      <c r="BB86" s="405">
        <v>0</v>
      </c>
      <c r="BC86" s="405">
        <v>5.1999999999999998E-3</v>
      </c>
      <c r="BD86" s="405">
        <v>0</v>
      </c>
      <c r="BE86" s="405">
        <v>9.7000000000000003E-3</v>
      </c>
      <c r="BF86" s="405">
        <v>0</v>
      </c>
      <c r="BG86" s="405">
        <v>6.0000000000000001E-3</v>
      </c>
      <c r="BH86" s="405">
        <v>0</v>
      </c>
      <c r="BI86" s="405">
        <v>9.4999999999999998E-3</v>
      </c>
      <c r="BJ86" s="405">
        <v>0</v>
      </c>
      <c r="BK86" s="405">
        <v>4.1999999999999997E-3</v>
      </c>
      <c r="BL86" s="405">
        <v>0</v>
      </c>
      <c r="BM86" s="405">
        <v>1.9E-3</v>
      </c>
      <c r="BN86" s="405">
        <v>0</v>
      </c>
      <c r="BO86" s="405">
        <v>1.43E-2</v>
      </c>
      <c r="BP86" s="405"/>
      <c r="BQ86" s="405"/>
      <c r="BR86" s="405"/>
      <c r="BS86" s="405"/>
      <c r="BT86" s="405"/>
      <c r="BU86" s="405"/>
    </row>
    <row r="87" spans="1:73" s="406" customFormat="1" x14ac:dyDescent="0.2">
      <c r="A87" s="404" t="s">
        <v>303</v>
      </c>
      <c r="B87" s="405">
        <v>0</v>
      </c>
      <c r="C87" s="405">
        <v>0</v>
      </c>
      <c r="D87" s="405">
        <v>0</v>
      </c>
      <c r="E87" s="405">
        <v>0</v>
      </c>
      <c r="F87" s="405">
        <v>0</v>
      </c>
      <c r="G87" s="405">
        <v>0</v>
      </c>
      <c r="H87" s="405" t="s">
        <v>56</v>
      </c>
      <c r="I87" s="405">
        <v>0</v>
      </c>
      <c r="J87" s="405" t="s">
        <v>56</v>
      </c>
      <c r="K87" s="405" t="s">
        <v>56</v>
      </c>
      <c r="L87" s="405">
        <v>0</v>
      </c>
      <c r="M87" s="405">
        <v>0</v>
      </c>
      <c r="N87" s="405" t="s">
        <v>56</v>
      </c>
      <c r="O87" s="405">
        <v>0</v>
      </c>
      <c r="P87" s="405" t="s">
        <v>56</v>
      </c>
      <c r="Q87" s="405">
        <v>0</v>
      </c>
      <c r="R87" s="405" t="s">
        <v>56</v>
      </c>
      <c r="S87" s="405">
        <v>0</v>
      </c>
      <c r="T87" s="405" t="s">
        <v>56</v>
      </c>
      <c r="U87" s="405">
        <v>0</v>
      </c>
      <c r="V87" s="405" t="s">
        <v>56</v>
      </c>
      <c r="W87" s="405">
        <v>0</v>
      </c>
      <c r="X87" s="405" t="s">
        <v>249</v>
      </c>
      <c r="Y87" s="405">
        <v>0</v>
      </c>
      <c r="Z87" s="405" t="s">
        <v>56</v>
      </c>
      <c r="AA87" s="405">
        <v>0</v>
      </c>
      <c r="AB87" s="405" t="s">
        <v>56</v>
      </c>
      <c r="AC87" s="405">
        <v>0</v>
      </c>
      <c r="AD87" s="405" t="s">
        <v>56</v>
      </c>
      <c r="AE87" s="405">
        <v>0</v>
      </c>
      <c r="AF87" s="405" t="s">
        <v>56</v>
      </c>
      <c r="AG87" s="405">
        <v>0</v>
      </c>
      <c r="AH87" s="405" t="s">
        <v>56</v>
      </c>
      <c r="AI87" s="405">
        <v>0</v>
      </c>
      <c r="AJ87" s="405" t="s">
        <v>56</v>
      </c>
      <c r="AK87" s="405">
        <v>0</v>
      </c>
      <c r="AL87" s="405" t="s">
        <v>56</v>
      </c>
      <c r="AM87" s="405">
        <v>0</v>
      </c>
      <c r="AN87" s="405" t="s">
        <v>56</v>
      </c>
      <c r="AO87" s="405">
        <v>0</v>
      </c>
      <c r="AP87" s="405"/>
      <c r="AQ87" s="405">
        <v>0</v>
      </c>
      <c r="AR87" s="405" t="s">
        <v>56</v>
      </c>
      <c r="AS87" s="405">
        <v>0</v>
      </c>
      <c r="AT87" s="405" t="s">
        <v>56</v>
      </c>
      <c r="AU87" s="405">
        <v>0</v>
      </c>
      <c r="AV87" s="405" t="s">
        <v>56</v>
      </c>
      <c r="AW87" s="405">
        <v>0</v>
      </c>
      <c r="AX87" s="405" t="s">
        <v>56</v>
      </c>
      <c r="AY87" s="405">
        <v>0</v>
      </c>
      <c r="AZ87" s="405" t="s">
        <v>56</v>
      </c>
      <c r="BA87" s="405">
        <v>1E-4</v>
      </c>
      <c r="BB87" s="405" t="s">
        <v>56</v>
      </c>
      <c r="BC87" s="405">
        <v>1E-4</v>
      </c>
      <c r="BD87" s="405" t="s">
        <v>294</v>
      </c>
      <c r="BE87" s="405">
        <v>5.0000000000000001E-4</v>
      </c>
      <c r="BF87" s="405" t="s">
        <v>56</v>
      </c>
      <c r="BG87" s="405">
        <v>0</v>
      </c>
      <c r="BH87" s="405" t="s">
        <v>56</v>
      </c>
      <c r="BI87" s="405">
        <v>2.9999999999999997E-4</v>
      </c>
      <c r="BJ87" s="405" t="s">
        <v>56</v>
      </c>
      <c r="BK87" s="405">
        <v>2.5000000000000001E-3</v>
      </c>
      <c r="BL87" s="405" t="s">
        <v>56</v>
      </c>
      <c r="BM87" s="405">
        <v>1E-4</v>
      </c>
      <c r="BN87" s="405" t="s">
        <v>295</v>
      </c>
      <c r="BO87" s="405">
        <v>0</v>
      </c>
      <c r="BP87" s="405"/>
      <c r="BQ87" s="405"/>
      <c r="BR87" s="405"/>
      <c r="BS87" s="405"/>
      <c r="BT87" s="405"/>
      <c r="BU87" s="405"/>
    </row>
    <row r="88" spans="1:73" s="406" customFormat="1" x14ac:dyDescent="0.2">
      <c r="A88" s="404" t="s">
        <v>304</v>
      </c>
      <c r="B88" s="405">
        <v>0</v>
      </c>
      <c r="C88" s="405">
        <v>2.3E-3</v>
      </c>
      <c r="D88" s="405">
        <v>0</v>
      </c>
      <c r="E88" s="405">
        <v>2.3E-3</v>
      </c>
      <c r="F88" s="405">
        <v>0</v>
      </c>
      <c r="G88" s="405">
        <v>0</v>
      </c>
      <c r="H88" s="405" t="s">
        <v>56</v>
      </c>
      <c r="I88" s="405">
        <v>3.0999999999999999E-3</v>
      </c>
      <c r="J88" s="405" t="s">
        <v>56</v>
      </c>
      <c r="K88" s="405">
        <v>1.5900000000000001E-2</v>
      </c>
      <c r="L88" s="405">
        <v>0</v>
      </c>
      <c r="M88" s="405">
        <v>1.3899999999999999E-2</v>
      </c>
      <c r="N88" s="405" t="s">
        <v>56</v>
      </c>
      <c r="O88" s="405">
        <v>8.3999999999999995E-3</v>
      </c>
      <c r="P88" s="405" t="s">
        <v>56</v>
      </c>
      <c r="Q88" s="405">
        <v>0</v>
      </c>
      <c r="R88" s="405" t="s">
        <v>56</v>
      </c>
      <c r="S88" s="405">
        <v>2.7000000000000001E-3</v>
      </c>
      <c r="T88" s="405" t="s">
        <v>56</v>
      </c>
      <c r="U88" s="405">
        <v>1.6000000000000001E-3</v>
      </c>
      <c r="V88" s="405" t="s">
        <v>56</v>
      </c>
      <c r="W88" s="405">
        <v>9.4999999999999998E-3</v>
      </c>
      <c r="X88" s="405" t="s">
        <v>249</v>
      </c>
      <c r="Y88" s="405">
        <v>8.8000000000000005E-3</v>
      </c>
      <c r="Z88" s="405" t="s">
        <v>56</v>
      </c>
      <c r="AA88" s="405">
        <v>1.28</v>
      </c>
      <c r="AB88" s="405" t="s">
        <v>56</v>
      </c>
      <c r="AC88" s="405">
        <v>1.8E-3</v>
      </c>
      <c r="AD88" s="405" t="s">
        <v>56</v>
      </c>
      <c r="AE88" s="405">
        <v>6.8999999999999999E-3</v>
      </c>
      <c r="AF88" s="405" t="s">
        <v>56</v>
      </c>
      <c r="AG88" s="405">
        <v>3.8999999999999998E-3</v>
      </c>
      <c r="AH88" s="405" t="s">
        <v>56</v>
      </c>
      <c r="AI88" s="405">
        <v>4.7000000000000002E-3</v>
      </c>
      <c r="AJ88" s="405" t="s">
        <v>56</v>
      </c>
      <c r="AK88" s="405">
        <v>3.3999999999999998E-3</v>
      </c>
      <c r="AL88" s="405" t="s">
        <v>56</v>
      </c>
      <c r="AM88" s="405">
        <v>7.1000000000000004E-3</v>
      </c>
      <c r="AN88" s="405" t="s">
        <v>56</v>
      </c>
      <c r="AO88" s="405">
        <v>2.3999999999999998E-3</v>
      </c>
      <c r="AP88" s="405"/>
      <c r="AQ88" s="405">
        <v>2.3999999999999998E-3</v>
      </c>
      <c r="AR88" s="405" t="s">
        <v>56</v>
      </c>
      <c r="AS88" s="405">
        <v>4.3E-3</v>
      </c>
      <c r="AT88" s="405" t="s">
        <v>56</v>
      </c>
      <c r="AU88" s="405">
        <v>4.1999999999999997E-3</v>
      </c>
      <c r="AV88" s="405" t="s">
        <v>56</v>
      </c>
      <c r="AW88" s="405">
        <v>2.8999999999999998E-3</v>
      </c>
      <c r="AX88" s="405" t="s">
        <v>56</v>
      </c>
      <c r="AY88" s="405">
        <v>3.8999999999999998E-3</v>
      </c>
      <c r="AZ88" s="405" t="s">
        <v>56</v>
      </c>
      <c r="BA88" s="405">
        <v>4.4999999999999997E-3</v>
      </c>
      <c r="BB88" s="405" t="s">
        <v>56</v>
      </c>
      <c r="BC88" s="405">
        <v>3.5999999999999999E-3</v>
      </c>
      <c r="BD88" s="405" t="s">
        <v>294</v>
      </c>
      <c r="BE88" s="405">
        <v>8.0000000000000004E-4</v>
      </c>
      <c r="BF88" s="405" t="s">
        <v>56</v>
      </c>
      <c r="BG88" s="405">
        <v>4.7999999999999996E-3</v>
      </c>
      <c r="BH88" s="405" t="s">
        <v>56</v>
      </c>
      <c r="BI88" s="405">
        <v>3.5999999999999999E-3</v>
      </c>
      <c r="BJ88" s="405" t="s">
        <v>56</v>
      </c>
      <c r="BK88" s="405">
        <v>3.3E-3</v>
      </c>
      <c r="BL88" s="405" t="s">
        <v>56</v>
      </c>
      <c r="BM88" s="405">
        <v>6.9999999999999999E-4</v>
      </c>
      <c r="BN88" s="405" t="s">
        <v>295</v>
      </c>
      <c r="BO88" s="405">
        <v>7.1999999999999998E-3</v>
      </c>
      <c r="BP88" s="405"/>
      <c r="BQ88" s="405"/>
      <c r="BR88" s="405"/>
      <c r="BS88" s="405"/>
      <c r="BT88" s="405"/>
      <c r="BU88" s="405"/>
    </row>
    <row r="89" spans="1:73" s="380" customFormat="1" x14ac:dyDescent="0.2">
      <c r="A89" s="379" t="s">
        <v>305</v>
      </c>
      <c r="B89" s="523">
        <v>0.1042</v>
      </c>
      <c r="C89" s="524"/>
      <c r="D89" s="523">
        <v>3.49E-2</v>
      </c>
      <c r="E89" s="524"/>
      <c r="F89" s="523">
        <v>2.75E-2</v>
      </c>
      <c r="G89" s="524"/>
      <c r="H89" s="523">
        <v>3.5999999999999997E-2</v>
      </c>
      <c r="I89" s="524"/>
      <c r="J89" s="523">
        <v>7.2900000000000006E-2</v>
      </c>
      <c r="K89" s="524"/>
      <c r="L89" s="523">
        <v>6.6100000000000006E-2</v>
      </c>
      <c r="M89" s="524"/>
      <c r="N89" s="523">
        <v>4.1099999999999998E-2</v>
      </c>
      <c r="O89" s="524"/>
      <c r="P89" s="523">
        <v>1.7899999999999999E-2</v>
      </c>
      <c r="Q89" s="524"/>
      <c r="R89" s="523"/>
      <c r="S89" s="524"/>
      <c r="T89" s="523">
        <v>1.4800000000000001E-2</v>
      </c>
      <c r="U89" s="524"/>
      <c r="V89" s="523">
        <v>3.2099999999999997E-2</v>
      </c>
      <c r="W89" s="524"/>
      <c r="X89" s="523">
        <v>2.69E-2</v>
      </c>
      <c r="Y89" s="524"/>
      <c r="Z89" s="523">
        <v>1.47E-2</v>
      </c>
      <c r="AA89" s="524"/>
      <c r="AB89" s="523">
        <v>1.41E-2</v>
      </c>
      <c r="AC89" s="524"/>
      <c r="AD89" s="523">
        <v>2.2100000000000002E-2</v>
      </c>
      <c r="AE89" s="524"/>
      <c r="AF89" s="523">
        <v>2.4E-2</v>
      </c>
      <c r="AG89" s="524"/>
      <c r="AH89" s="523">
        <v>1.3599999999999999E-2</v>
      </c>
      <c r="AI89" s="524"/>
      <c r="AJ89" s="523">
        <v>9.4000000000000004E-3</v>
      </c>
      <c r="AK89" s="524"/>
      <c r="AL89" s="523">
        <v>2.47E-2</v>
      </c>
      <c r="AM89" s="524"/>
      <c r="AN89" s="523"/>
      <c r="AO89" s="524"/>
      <c r="AP89" s="523">
        <v>2.0899999999999998E-2</v>
      </c>
      <c r="AQ89" s="524"/>
      <c r="AR89" s="523">
        <v>2.4299999999999999E-2</v>
      </c>
      <c r="AS89" s="524"/>
      <c r="AT89" s="523">
        <v>1.7600000000000001E-2</v>
      </c>
      <c r="AU89" s="524"/>
      <c r="AV89" s="523">
        <v>1.21E-2</v>
      </c>
      <c r="AW89" s="524"/>
      <c r="AX89" s="523"/>
      <c r="AY89" s="524"/>
      <c r="AZ89" s="523">
        <v>2.75E-2</v>
      </c>
      <c r="BA89" s="524"/>
      <c r="BB89" s="523">
        <v>1.7100000000000001E-2</v>
      </c>
      <c r="BC89" s="524"/>
      <c r="BD89" s="523">
        <v>1.67E-2</v>
      </c>
      <c r="BE89" s="524"/>
      <c r="BF89" s="523">
        <v>1.4200000000000001E-2</v>
      </c>
      <c r="BG89" s="524"/>
      <c r="BH89" s="523">
        <v>1.8499999999999999E-2</v>
      </c>
      <c r="BI89" s="524"/>
      <c r="BJ89" s="523">
        <v>1.55E-2</v>
      </c>
      <c r="BK89" s="524"/>
      <c r="BL89" s="523">
        <v>6.1999999999999998E-3</v>
      </c>
      <c r="BM89" s="524"/>
      <c r="BN89" s="523">
        <v>2.1499999999999998E-2</v>
      </c>
      <c r="BO89" s="524"/>
      <c r="BP89" s="523"/>
      <c r="BQ89" s="524"/>
      <c r="BR89" s="523"/>
      <c r="BS89" s="524"/>
      <c r="BT89" s="523"/>
      <c r="BU89" s="524"/>
    </row>
    <row r="90" spans="1:73" x14ac:dyDescent="0.2">
      <c r="A90" s="407" t="s">
        <v>306</v>
      </c>
      <c r="B90" s="408"/>
      <c r="C90" s="408"/>
      <c r="D90" s="408"/>
      <c r="E90" s="408"/>
      <c r="F90" s="408"/>
      <c r="G90" s="408"/>
      <c r="H90" s="408"/>
      <c r="I90" s="408"/>
      <c r="J90" s="408"/>
      <c r="K90" s="408"/>
      <c r="L90" s="408"/>
      <c r="M90" s="408"/>
      <c r="N90" s="408"/>
      <c r="O90" s="408"/>
      <c r="P90" s="408"/>
      <c r="Q90" s="408"/>
      <c r="R90" s="408"/>
      <c r="S90" s="408"/>
      <c r="T90" s="408"/>
      <c r="U90" s="408"/>
      <c r="V90" s="408"/>
      <c r="W90" s="408"/>
      <c r="X90" s="408"/>
      <c r="Y90" s="409"/>
      <c r="Z90" s="408"/>
      <c r="AA90" s="409"/>
      <c r="AB90" s="408"/>
      <c r="AC90" s="409"/>
      <c r="AD90" s="408"/>
      <c r="AE90" s="409"/>
      <c r="AF90" s="408"/>
      <c r="AG90" s="409"/>
      <c r="AH90" s="408"/>
      <c r="AI90" s="409"/>
      <c r="AJ90" s="408"/>
      <c r="AK90" s="409"/>
      <c r="AL90" s="408"/>
      <c r="AM90" s="409"/>
      <c r="AN90" s="408"/>
      <c r="AO90" s="409"/>
      <c r="AP90" s="408"/>
      <c r="AQ90" s="409"/>
      <c r="AR90" s="408"/>
      <c r="AS90" s="409"/>
      <c r="AT90" s="408"/>
      <c r="AU90" s="409"/>
      <c r="AV90" s="408"/>
      <c r="AW90" s="409"/>
      <c r="AX90" s="408"/>
      <c r="AY90" s="409"/>
      <c r="AZ90" s="408"/>
      <c r="BA90" s="409"/>
      <c r="BB90" s="408"/>
      <c r="BC90" s="409"/>
      <c r="BD90" s="408"/>
      <c r="BE90" s="409"/>
      <c r="BF90" s="408"/>
      <c r="BG90" s="409"/>
      <c r="BH90" s="408"/>
      <c r="BI90" s="409"/>
      <c r="BJ90" s="408"/>
      <c r="BK90" s="409"/>
      <c r="BL90" s="408"/>
      <c r="BM90" s="409"/>
      <c r="BN90" s="408"/>
      <c r="BO90" s="409"/>
      <c r="BP90" s="408"/>
      <c r="BQ90" s="409"/>
      <c r="BR90" s="408"/>
      <c r="BS90" s="409"/>
      <c r="BT90" s="408"/>
      <c r="BU90" s="409"/>
    </row>
    <row r="91" spans="1:73" x14ac:dyDescent="0.2">
      <c r="A91" s="410"/>
      <c r="B91" s="411"/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  <c r="O91" s="411"/>
      <c r="P91" s="411"/>
      <c r="Q91" s="411"/>
      <c r="R91" s="411"/>
      <c r="S91" s="411"/>
      <c r="T91" s="411"/>
      <c r="U91" s="411"/>
      <c r="V91" s="411"/>
      <c r="W91" s="411"/>
      <c r="X91" s="411"/>
      <c r="Y91" s="412"/>
      <c r="Z91" s="411"/>
      <c r="AA91" s="412"/>
      <c r="AB91" s="411"/>
      <c r="AC91" s="412"/>
      <c r="AD91" s="411"/>
      <c r="AE91" s="413"/>
      <c r="AF91" s="411"/>
      <c r="AG91" s="413"/>
      <c r="AH91" s="411"/>
      <c r="AI91" s="413"/>
      <c r="AJ91" s="411"/>
      <c r="AK91" s="413"/>
      <c r="AL91" s="411"/>
      <c r="AM91" s="413"/>
      <c r="AN91" s="411"/>
      <c r="AO91" s="413"/>
      <c r="AP91" s="411"/>
      <c r="AQ91" s="413"/>
      <c r="AR91" s="411"/>
      <c r="AS91" s="413"/>
      <c r="AT91" s="411"/>
      <c r="AU91" s="413"/>
      <c r="AV91" s="411"/>
      <c r="AW91" s="413"/>
      <c r="AX91" s="411"/>
      <c r="AY91" s="413"/>
      <c r="AZ91" s="411"/>
      <c r="BA91" s="413"/>
      <c r="BB91" s="411"/>
      <c r="BC91" s="413"/>
      <c r="BD91" s="411"/>
      <c r="BE91" s="413"/>
      <c r="BF91" s="411"/>
      <c r="BG91" s="413"/>
      <c r="BH91" s="411"/>
      <c r="BI91" s="413"/>
      <c r="BJ91" s="411"/>
      <c r="BK91" s="413"/>
      <c r="BL91" s="411"/>
      <c r="BM91" s="413"/>
      <c r="BN91" s="411"/>
      <c r="BO91" s="413"/>
      <c r="BP91" s="411"/>
      <c r="BQ91" s="413"/>
      <c r="BR91" s="411"/>
      <c r="BS91" s="413"/>
      <c r="BT91" s="411"/>
      <c r="BU91" s="413"/>
    </row>
    <row r="92" spans="1:73" s="52" customFormat="1" ht="15" x14ac:dyDescent="0.25">
      <c r="A92" s="395" t="s">
        <v>307</v>
      </c>
      <c r="B92" s="519">
        <v>44562</v>
      </c>
      <c r="C92" s="520"/>
      <c r="D92" s="519">
        <v>44593</v>
      </c>
      <c r="E92" s="520"/>
      <c r="F92" s="519">
        <v>44621</v>
      </c>
      <c r="G92" s="520"/>
      <c r="H92" s="519">
        <v>44652</v>
      </c>
      <c r="I92" s="520"/>
      <c r="J92" s="519">
        <v>44682</v>
      </c>
      <c r="K92" s="520"/>
      <c r="L92" s="519">
        <v>44713</v>
      </c>
      <c r="M92" s="520"/>
      <c r="N92" s="519">
        <v>44743</v>
      </c>
      <c r="O92" s="520"/>
      <c r="P92" s="519">
        <v>44774</v>
      </c>
      <c r="Q92" s="520"/>
      <c r="R92" s="519">
        <v>44805</v>
      </c>
      <c r="S92" s="520"/>
      <c r="T92" s="519">
        <v>44835</v>
      </c>
      <c r="U92" s="520"/>
      <c r="V92" s="519">
        <v>44866</v>
      </c>
      <c r="W92" s="520"/>
      <c r="X92" s="519">
        <v>44896</v>
      </c>
      <c r="Y92" s="520"/>
      <c r="Z92" s="519" t="e">
        <f ca="1">Z77</f>
        <v>#NAME?</v>
      </c>
      <c r="AA92" s="520"/>
      <c r="AB92" s="519" t="e">
        <f ca="1">AB77</f>
        <v>#NAME?</v>
      </c>
      <c r="AC92" s="520"/>
      <c r="AD92" s="519" t="e">
        <f ca="1">AD77</f>
        <v>#NAME?</v>
      </c>
      <c r="AE92" s="520"/>
      <c r="AF92" s="517" t="e">
        <f ca="1">AF77</f>
        <v>#NAME?</v>
      </c>
      <c r="AG92" s="518"/>
      <c r="AH92" s="517" t="e">
        <f ca="1">AH77</f>
        <v>#NAME?</v>
      </c>
      <c r="AI92" s="518"/>
      <c r="AJ92" s="517" t="e">
        <f ca="1">AJ77</f>
        <v>#NAME?</v>
      </c>
      <c r="AK92" s="518"/>
      <c r="AL92" s="517" t="e">
        <f ca="1">AL77</f>
        <v>#NAME?</v>
      </c>
      <c r="AM92" s="518"/>
      <c r="AN92" s="517" t="e">
        <f ca="1">AN77</f>
        <v>#NAME?</v>
      </c>
      <c r="AO92" s="518"/>
      <c r="AP92" s="517" t="e">
        <f ca="1">AP77</f>
        <v>#NAME?</v>
      </c>
      <c r="AQ92" s="518"/>
      <c r="AR92" s="519"/>
      <c r="AS92" s="520"/>
      <c r="AT92" s="519"/>
      <c r="AU92" s="520"/>
      <c r="AV92" s="519"/>
      <c r="AW92" s="520"/>
      <c r="AX92" s="521" t="e">
        <f ca="1">AX77</f>
        <v>#NAME?</v>
      </c>
      <c r="AY92" s="522"/>
      <c r="AZ92" s="517" t="e">
        <f ca="1">AZ$8</f>
        <v>#NAME?</v>
      </c>
      <c r="BA92" s="518"/>
      <c r="BB92" s="517" t="e">
        <f ca="1">BB$8</f>
        <v>#NAME?</v>
      </c>
      <c r="BC92" s="518"/>
      <c r="BD92" s="517" t="e">
        <f ca="1">BD$8</f>
        <v>#NAME?</v>
      </c>
      <c r="BE92" s="518"/>
      <c r="BF92" s="517" t="e">
        <f ca="1">BF$8</f>
        <v>#NAME?</v>
      </c>
      <c r="BG92" s="518"/>
      <c r="BH92" s="517" t="e">
        <f ca="1">BH$8</f>
        <v>#NAME?</v>
      </c>
      <c r="BI92" s="518"/>
      <c r="BJ92" s="517" t="e">
        <f ca="1">BJ$8</f>
        <v>#NAME?</v>
      </c>
      <c r="BK92" s="518"/>
      <c r="BL92" s="517" t="e">
        <f ca="1">BL$8</f>
        <v>#NAME?</v>
      </c>
      <c r="BM92" s="518"/>
      <c r="BN92" s="517" t="e">
        <f ca="1">BN$8</f>
        <v>#NAME?</v>
      </c>
      <c r="BO92" s="518"/>
      <c r="BP92" s="517" t="e">
        <f ca="1">BP$8</f>
        <v>#NAME?</v>
      </c>
      <c r="BQ92" s="518"/>
      <c r="BR92" s="517" t="e">
        <f ca="1">BR$8</f>
        <v>#NAME?</v>
      </c>
      <c r="BS92" s="518"/>
      <c r="BT92" s="517" t="e">
        <f ca="1">BT$8</f>
        <v>#NAME?</v>
      </c>
      <c r="BU92" s="518"/>
    </row>
    <row r="93" spans="1:73" s="21" customFormat="1" ht="15" x14ac:dyDescent="0.2">
      <c r="A93" s="22" t="s">
        <v>308</v>
      </c>
      <c r="B93" s="497"/>
      <c r="C93" s="498"/>
      <c r="D93" s="499"/>
      <c r="E93" s="500"/>
      <c r="F93" s="497"/>
      <c r="G93" s="498"/>
      <c r="H93" s="501"/>
      <c r="I93" s="502"/>
      <c r="J93" s="501"/>
      <c r="K93" s="502"/>
      <c r="L93" s="501"/>
      <c r="M93" s="502"/>
      <c r="N93" s="501">
        <v>13</v>
      </c>
      <c r="O93" s="502"/>
      <c r="P93" s="501">
        <v>19</v>
      </c>
      <c r="Q93" s="502"/>
      <c r="R93" s="503">
        <v>12</v>
      </c>
      <c r="S93" s="504"/>
      <c r="T93" s="501">
        <v>13</v>
      </c>
      <c r="U93" s="502"/>
      <c r="V93" s="501">
        <v>9</v>
      </c>
      <c r="W93" s="502"/>
      <c r="X93" s="501">
        <v>14</v>
      </c>
      <c r="Y93" s="502"/>
      <c r="Z93" s="501">
        <f>Produção!AT113</f>
        <v>16</v>
      </c>
      <c r="AA93" s="502"/>
      <c r="AB93" s="514">
        <f>Produção!AU113</f>
        <v>8</v>
      </c>
      <c r="AC93" s="515"/>
      <c r="AD93" s="514">
        <f>Produção!AV113</f>
        <v>11</v>
      </c>
      <c r="AE93" s="515"/>
      <c r="AF93" s="512">
        <f>Produção!AW113</f>
        <v>14</v>
      </c>
      <c r="AG93" s="513"/>
      <c r="AH93" s="512">
        <f>Produção!AX113</f>
        <v>13</v>
      </c>
      <c r="AI93" s="513"/>
      <c r="AJ93" s="512">
        <f>Produção!AY113</f>
        <v>12</v>
      </c>
      <c r="AK93" s="513"/>
      <c r="AL93" s="512">
        <f>Produção!AZ113</f>
        <v>12</v>
      </c>
      <c r="AM93" s="513"/>
      <c r="AN93" s="512">
        <f>Produção!BC113</f>
        <v>12</v>
      </c>
      <c r="AO93" s="513"/>
      <c r="AP93" s="512">
        <f>Produção!BD113</f>
        <v>19</v>
      </c>
      <c r="AQ93" s="513"/>
      <c r="AR93" s="514"/>
      <c r="AS93" s="515"/>
      <c r="AT93" s="514">
        <v>19</v>
      </c>
      <c r="AU93" s="515"/>
      <c r="AV93" s="514">
        <v>20</v>
      </c>
      <c r="AW93" s="516"/>
      <c r="AX93" s="511">
        <v>14</v>
      </c>
      <c r="AY93" s="511"/>
      <c r="AZ93" s="491">
        <f>Produção!BQ113</f>
        <v>19</v>
      </c>
      <c r="BA93" s="492"/>
      <c r="BB93" s="491">
        <f>Produção!BR113</f>
        <v>13</v>
      </c>
      <c r="BC93" s="492"/>
      <c r="BD93" s="491">
        <f>Produção!BS113</f>
        <v>10</v>
      </c>
      <c r="BE93" s="492"/>
      <c r="BF93" s="491">
        <f>Produção!BT113</f>
        <v>12</v>
      </c>
      <c r="BG93" s="492"/>
      <c r="BH93" s="491">
        <f>Produção!BU113</f>
        <v>17</v>
      </c>
      <c r="BI93" s="492"/>
      <c r="BJ93" s="491">
        <f>Produção!BV113</f>
        <v>16</v>
      </c>
      <c r="BK93" s="492"/>
      <c r="BL93" s="491">
        <f>Produção!BW113</f>
        <v>11</v>
      </c>
      <c r="BM93" s="492"/>
      <c r="BN93" s="491">
        <f>Produção!BX113</f>
        <v>21</v>
      </c>
      <c r="BO93" s="492"/>
      <c r="BP93" s="491">
        <f>Produção!BY113</f>
        <v>0</v>
      </c>
      <c r="BQ93" s="492"/>
      <c r="BR93" s="491">
        <f>Produção!BZ113</f>
        <v>0</v>
      </c>
      <c r="BS93" s="492"/>
      <c r="BT93" s="491">
        <f>Produção!CA113</f>
        <v>0</v>
      </c>
      <c r="BU93" s="492"/>
    </row>
    <row r="94" spans="1:73" s="21" customFormat="1" ht="15" x14ac:dyDescent="0.2">
      <c r="A94" s="22" t="s">
        <v>124</v>
      </c>
      <c r="B94" s="414"/>
      <c r="C94" s="415"/>
      <c r="D94" s="416"/>
      <c r="E94" s="417"/>
      <c r="F94" s="414"/>
      <c r="G94" s="415"/>
      <c r="H94" s="418"/>
      <c r="I94" s="419"/>
      <c r="J94" s="418"/>
      <c r="K94" s="419"/>
      <c r="L94" s="418"/>
      <c r="M94" s="419"/>
      <c r="N94" s="418"/>
      <c r="O94" s="419"/>
      <c r="P94" s="418"/>
      <c r="Q94" s="419"/>
      <c r="R94" s="420"/>
      <c r="S94" s="121"/>
      <c r="T94" s="418"/>
      <c r="U94" s="419"/>
      <c r="V94" s="418"/>
      <c r="W94" s="419"/>
      <c r="X94" s="418"/>
      <c r="Y94" s="419"/>
      <c r="Z94" s="418"/>
      <c r="AA94" s="419"/>
      <c r="AB94" s="421"/>
      <c r="AC94" s="422"/>
      <c r="AD94" s="421"/>
      <c r="AE94" s="422"/>
      <c r="AF94" s="423"/>
      <c r="AG94" s="424"/>
      <c r="AH94" s="423"/>
      <c r="AI94" s="424"/>
      <c r="AJ94" s="423"/>
      <c r="AK94" s="424"/>
      <c r="AL94" s="423"/>
      <c r="AM94" s="424"/>
      <c r="AN94" s="423"/>
      <c r="AO94" s="424"/>
      <c r="AP94" s="423"/>
      <c r="AQ94" s="424"/>
      <c r="AR94" s="421"/>
      <c r="AS94" s="422"/>
      <c r="AT94" s="421"/>
      <c r="AU94" s="422"/>
      <c r="AV94" s="421"/>
      <c r="AW94" s="425"/>
      <c r="AX94" s="511">
        <v>1</v>
      </c>
      <c r="AY94" s="511"/>
      <c r="AZ94" s="491">
        <f>Produção!BQ114</f>
        <v>0</v>
      </c>
      <c r="BA94" s="492"/>
      <c r="BB94" s="491">
        <f>Produção!BR114</f>
        <v>0</v>
      </c>
      <c r="BC94" s="492"/>
      <c r="BD94" s="491">
        <f>Produção!BS114</f>
        <v>1</v>
      </c>
      <c r="BE94" s="492"/>
      <c r="BF94" s="491">
        <f>Produção!BT114</f>
        <v>0</v>
      </c>
      <c r="BG94" s="492"/>
      <c r="BH94" s="491">
        <f>Produção!BU114</f>
        <v>0</v>
      </c>
      <c r="BI94" s="492"/>
      <c r="BJ94" s="491">
        <f>Produção!BV114</f>
        <v>0</v>
      </c>
      <c r="BK94" s="492"/>
      <c r="BL94" s="491">
        <f>Produção!BW114</f>
        <v>1</v>
      </c>
      <c r="BM94" s="492"/>
      <c r="BN94" s="491">
        <f>Produção!BX114</f>
        <v>1</v>
      </c>
      <c r="BO94" s="492"/>
      <c r="BP94" s="491">
        <f>Produção!BY114</f>
        <v>0</v>
      </c>
      <c r="BQ94" s="492"/>
      <c r="BR94" s="491">
        <f>Produção!BZ114</f>
        <v>0</v>
      </c>
      <c r="BS94" s="492"/>
      <c r="BT94" s="491">
        <f>Produção!CA114</f>
        <v>0</v>
      </c>
      <c r="BU94" s="492"/>
    </row>
    <row r="95" spans="1:73" s="21" customFormat="1" ht="15" x14ac:dyDescent="0.2">
      <c r="A95" s="22" t="s">
        <v>309</v>
      </c>
      <c r="B95" s="497"/>
      <c r="C95" s="498"/>
      <c r="D95" s="499"/>
      <c r="E95" s="500"/>
      <c r="F95" s="497"/>
      <c r="G95" s="498"/>
      <c r="H95" s="501"/>
      <c r="I95" s="502"/>
      <c r="J95" s="501"/>
      <c r="K95" s="502"/>
      <c r="L95" s="501"/>
      <c r="M95" s="502"/>
      <c r="N95" s="501">
        <v>0</v>
      </c>
      <c r="O95" s="502"/>
      <c r="P95" s="501">
        <v>1</v>
      </c>
      <c r="Q95" s="502"/>
      <c r="R95" s="503">
        <v>3</v>
      </c>
      <c r="S95" s="504"/>
      <c r="T95" s="501">
        <v>2</v>
      </c>
      <c r="U95" s="502"/>
      <c r="V95" s="501">
        <v>2</v>
      </c>
      <c r="W95" s="502"/>
      <c r="X95" s="501">
        <v>3</v>
      </c>
      <c r="Y95" s="502"/>
      <c r="Z95" s="501">
        <f>Produção!AT115</f>
        <v>0</v>
      </c>
      <c r="AA95" s="502"/>
      <c r="AB95" s="505">
        <f>Produção!AU115</f>
        <v>44</v>
      </c>
      <c r="AC95" s="506"/>
      <c r="AD95" s="505">
        <f>Produção!AV115</f>
        <v>1</v>
      </c>
      <c r="AE95" s="506"/>
      <c r="AF95" s="507">
        <f>Produção!AW115</f>
        <v>2</v>
      </c>
      <c r="AG95" s="508"/>
      <c r="AH95" s="507">
        <f>Produção!AX115</f>
        <v>0</v>
      </c>
      <c r="AI95" s="508"/>
      <c r="AJ95" s="507">
        <f>Produção!AY115</f>
        <v>3</v>
      </c>
      <c r="AK95" s="508"/>
      <c r="AL95" s="507">
        <f>Produção!AZ115</f>
        <v>1</v>
      </c>
      <c r="AM95" s="508"/>
      <c r="AN95" s="507">
        <f>Produção!BC115</f>
        <v>4</v>
      </c>
      <c r="AO95" s="508"/>
      <c r="AP95" s="507">
        <f>Produção!BD115</f>
        <v>0</v>
      </c>
      <c r="AQ95" s="508"/>
      <c r="AR95" s="505"/>
      <c r="AS95" s="506"/>
      <c r="AT95" s="505">
        <v>1</v>
      </c>
      <c r="AU95" s="506"/>
      <c r="AV95" s="505">
        <v>1</v>
      </c>
      <c r="AW95" s="506"/>
      <c r="AX95" s="509">
        <v>3</v>
      </c>
      <c r="AY95" s="510"/>
      <c r="AZ95" s="491">
        <f>Produção!BQ115</f>
        <v>1</v>
      </c>
      <c r="BA95" s="492"/>
      <c r="BB95" s="491">
        <f>Produção!BR115</f>
        <v>1</v>
      </c>
      <c r="BC95" s="492"/>
      <c r="BD95" s="491">
        <f>Produção!BS115</f>
        <v>0</v>
      </c>
      <c r="BE95" s="492"/>
      <c r="BF95" s="491">
        <f>Produção!BT115</f>
        <v>2</v>
      </c>
      <c r="BG95" s="492"/>
      <c r="BH95" s="491">
        <f>Produção!BU115</f>
        <v>2</v>
      </c>
      <c r="BI95" s="492"/>
      <c r="BJ95" s="491">
        <f>Produção!BV115</f>
        <v>0</v>
      </c>
      <c r="BK95" s="492"/>
      <c r="BL95" s="491">
        <f>Produção!BW115</f>
        <v>3</v>
      </c>
      <c r="BM95" s="492"/>
      <c r="BN95" s="491">
        <f>Produção!BX115</f>
        <v>2</v>
      </c>
      <c r="BO95" s="492"/>
      <c r="BP95" s="491">
        <f>Produção!BY115</f>
        <v>0</v>
      </c>
      <c r="BQ95" s="492"/>
      <c r="BR95" s="491">
        <f>Produção!BZ115</f>
        <v>0</v>
      </c>
      <c r="BS95" s="492"/>
      <c r="BT95" s="491">
        <f>Produção!CA115</f>
        <v>0</v>
      </c>
      <c r="BU95" s="492"/>
    </row>
    <row r="96" spans="1:73" s="21" customFormat="1" ht="15" x14ac:dyDescent="0.2">
      <c r="A96" s="22" t="s">
        <v>310</v>
      </c>
      <c r="B96" s="497"/>
      <c r="C96" s="498"/>
      <c r="D96" s="499"/>
      <c r="E96" s="500"/>
      <c r="F96" s="497"/>
      <c r="G96" s="498"/>
      <c r="H96" s="501"/>
      <c r="I96" s="502"/>
      <c r="J96" s="501"/>
      <c r="K96" s="502"/>
      <c r="L96" s="501"/>
      <c r="M96" s="502"/>
      <c r="N96" s="501">
        <v>19</v>
      </c>
      <c r="O96" s="502"/>
      <c r="P96" s="501">
        <v>29</v>
      </c>
      <c r="Q96" s="502"/>
      <c r="R96" s="503">
        <v>21</v>
      </c>
      <c r="S96" s="504"/>
      <c r="T96" s="501">
        <v>31</v>
      </c>
      <c r="U96" s="502"/>
      <c r="V96" s="501">
        <v>31</v>
      </c>
      <c r="W96" s="502"/>
      <c r="X96" s="501">
        <v>22</v>
      </c>
      <c r="Y96" s="502"/>
      <c r="Z96" s="501">
        <f>Produção!AT116</f>
        <v>39</v>
      </c>
      <c r="AA96" s="502"/>
      <c r="AB96" s="505">
        <f>Produção!AU116</f>
        <v>2</v>
      </c>
      <c r="AC96" s="506"/>
      <c r="AD96" s="505">
        <f>Produção!AV116</f>
        <v>44</v>
      </c>
      <c r="AE96" s="506"/>
      <c r="AF96" s="507">
        <f>Produção!AW116</f>
        <v>30</v>
      </c>
      <c r="AG96" s="508"/>
      <c r="AH96" s="507">
        <f>Produção!AX116</f>
        <v>30</v>
      </c>
      <c r="AI96" s="508"/>
      <c r="AJ96" s="507">
        <f>Produção!AY116</f>
        <v>26</v>
      </c>
      <c r="AK96" s="508"/>
      <c r="AL96" s="507">
        <f>Produção!AZ116</f>
        <v>26</v>
      </c>
      <c r="AM96" s="508"/>
      <c r="AN96" s="507">
        <f>Produção!BC116</f>
        <v>18</v>
      </c>
      <c r="AO96" s="508"/>
      <c r="AP96" s="507">
        <f>Produção!BD116</f>
        <v>32</v>
      </c>
      <c r="AQ96" s="508"/>
      <c r="AR96" s="505"/>
      <c r="AS96" s="506"/>
      <c r="AT96" s="505">
        <v>30</v>
      </c>
      <c r="AU96" s="506"/>
      <c r="AV96" s="505">
        <v>33</v>
      </c>
      <c r="AW96" s="506"/>
      <c r="AX96" s="505">
        <v>35</v>
      </c>
      <c r="AY96" s="506"/>
      <c r="AZ96" s="491">
        <f>Produção!BQ116</f>
        <v>28</v>
      </c>
      <c r="BA96" s="492"/>
      <c r="BB96" s="491">
        <f>Produção!BR116</f>
        <v>24</v>
      </c>
      <c r="BC96" s="492"/>
      <c r="BD96" s="491">
        <f>Produção!BS116</f>
        <v>15</v>
      </c>
      <c r="BE96" s="492"/>
      <c r="BF96" s="491">
        <f>Produção!BT116</f>
        <v>35</v>
      </c>
      <c r="BG96" s="492"/>
      <c r="BH96" s="491">
        <f>Produção!BU116</f>
        <v>29</v>
      </c>
      <c r="BI96" s="492"/>
      <c r="BJ96" s="491">
        <f>Produção!BV116</f>
        <v>18</v>
      </c>
      <c r="BK96" s="492"/>
      <c r="BL96" s="491">
        <f>Produção!BW116</f>
        <v>28</v>
      </c>
      <c r="BM96" s="492"/>
      <c r="BN96" s="491">
        <f>Produção!BX116</f>
        <v>23</v>
      </c>
      <c r="BO96" s="492"/>
      <c r="BP96" s="491">
        <f>Produção!BY116</f>
        <v>0</v>
      </c>
      <c r="BQ96" s="492"/>
      <c r="BR96" s="491">
        <f>Produção!BZ116</f>
        <v>0</v>
      </c>
      <c r="BS96" s="492"/>
      <c r="BT96" s="491">
        <f>Produção!CA116</f>
        <v>0</v>
      </c>
      <c r="BU96" s="492"/>
    </row>
    <row r="97" spans="1:73" s="98" customFormat="1" ht="15" x14ac:dyDescent="0.25">
      <c r="A97" s="96" t="s">
        <v>33</v>
      </c>
      <c r="B97" s="493">
        <v>0</v>
      </c>
      <c r="C97" s="494"/>
      <c r="D97" s="493">
        <v>0</v>
      </c>
      <c r="E97" s="494"/>
      <c r="F97" s="493">
        <v>0</v>
      </c>
      <c r="G97" s="494"/>
      <c r="H97" s="493">
        <v>0</v>
      </c>
      <c r="I97" s="494"/>
      <c r="J97" s="493">
        <v>0</v>
      </c>
      <c r="K97" s="494"/>
      <c r="L97" s="493">
        <v>0</v>
      </c>
      <c r="M97" s="494"/>
      <c r="N97" s="493">
        <v>32</v>
      </c>
      <c r="O97" s="494"/>
      <c r="P97" s="493">
        <v>49</v>
      </c>
      <c r="Q97" s="494"/>
      <c r="R97" s="493">
        <v>36</v>
      </c>
      <c r="S97" s="494"/>
      <c r="T97" s="493">
        <v>46</v>
      </c>
      <c r="U97" s="494"/>
      <c r="V97" s="493">
        <v>42</v>
      </c>
      <c r="W97" s="494"/>
      <c r="X97" s="493">
        <v>39</v>
      </c>
      <c r="Y97" s="494"/>
      <c r="Z97" s="493">
        <f>SUM(Z93:AA96)</f>
        <v>55</v>
      </c>
      <c r="AA97" s="494"/>
      <c r="AB97" s="489">
        <f>SUM(AB93:AC96)</f>
        <v>54</v>
      </c>
      <c r="AC97" s="490"/>
      <c r="AD97" s="489">
        <f>SUM(AD93:AE96)</f>
        <v>56</v>
      </c>
      <c r="AE97" s="490"/>
      <c r="AF97" s="495">
        <f>SUM(AF93:AG96)</f>
        <v>46</v>
      </c>
      <c r="AG97" s="496"/>
      <c r="AH97" s="495">
        <f>SUM(AH93:AI96)</f>
        <v>43</v>
      </c>
      <c r="AI97" s="496"/>
      <c r="AJ97" s="495">
        <f>SUM(AJ93:AK96)</f>
        <v>41</v>
      </c>
      <c r="AK97" s="496"/>
      <c r="AL97" s="495">
        <f>SUM(AL93:AM96)</f>
        <v>39</v>
      </c>
      <c r="AM97" s="496"/>
      <c r="AN97" s="495">
        <f>SUM(AN93:AO96)</f>
        <v>34</v>
      </c>
      <c r="AO97" s="496"/>
      <c r="AP97" s="495">
        <f>SUM(AP93:AQ96)</f>
        <v>51</v>
      </c>
      <c r="AQ97" s="496"/>
      <c r="AR97" s="489"/>
      <c r="AS97" s="490"/>
      <c r="AT97" s="489">
        <v>50</v>
      </c>
      <c r="AU97" s="490"/>
      <c r="AV97" s="489">
        <f>SUM(AV93:AW96)</f>
        <v>54</v>
      </c>
      <c r="AW97" s="490"/>
      <c r="AX97" s="489">
        <f>SUM(AX93:AY96)</f>
        <v>53</v>
      </c>
      <c r="AY97" s="490"/>
      <c r="AZ97" s="489">
        <f>SUM(AZ93:BA96)</f>
        <v>48</v>
      </c>
      <c r="BA97" s="490"/>
      <c r="BB97" s="489">
        <f>SUM(BB93:BC96)</f>
        <v>38</v>
      </c>
      <c r="BC97" s="490"/>
      <c r="BD97" s="489">
        <f>SUM(BD93:BE96)</f>
        <v>26</v>
      </c>
      <c r="BE97" s="490"/>
      <c r="BF97" s="489">
        <f>SUM(BF93:BG96)</f>
        <v>49</v>
      </c>
      <c r="BG97" s="490"/>
      <c r="BH97" s="489">
        <f>SUM(BH93:BI96)</f>
        <v>48</v>
      </c>
      <c r="BI97" s="490"/>
      <c r="BJ97" s="489">
        <f>SUM(BJ93:BK96)</f>
        <v>34</v>
      </c>
      <c r="BK97" s="490"/>
      <c r="BL97" s="489">
        <f>SUM(BL93:BM96)</f>
        <v>43</v>
      </c>
      <c r="BM97" s="490"/>
      <c r="BN97" s="489">
        <f>SUM(BN93:BO96)</f>
        <v>47</v>
      </c>
      <c r="BO97" s="490"/>
      <c r="BP97" s="489">
        <f>SUM(BP93:BQ96)</f>
        <v>0</v>
      </c>
      <c r="BQ97" s="490"/>
      <c r="BR97" s="489">
        <f>SUM(BR93:BS96)</f>
        <v>0</v>
      </c>
      <c r="BS97" s="490"/>
      <c r="BT97" s="489">
        <f>SUM(BT93:BU96)</f>
        <v>0</v>
      </c>
      <c r="BU97" s="490"/>
    </row>
  </sheetData>
  <mergeCells count="2240">
    <mergeCell ref="A1:Y4"/>
    <mergeCell ref="A5:BU5"/>
    <mergeCell ref="B6:BU6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T8:AU8"/>
    <mergeCell ref="AV8:AW8"/>
    <mergeCell ref="AX8:AY8"/>
    <mergeCell ref="AZ8:BA8"/>
    <mergeCell ref="BB8:BC8"/>
    <mergeCell ref="BD8:BE8"/>
    <mergeCell ref="BF8:BG8"/>
    <mergeCell ref="BH8:BI8"/>
    <mergeCell ref="BJ8:BK8"/>
    <mergeCell ref="BL8:BM8"/>
    <mergeCell ref="BN8:BO8"/>
    <mergeCell ref="BP8:BQ8"/>
    <mergeCell ref="BR8:BS8"/>
    <mergeCell ref="BT8:B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9:BK9"/>
    <mergeCell ref="BL9:BM9"/>
    <mergeCell ref="BN9:BO9"/>
    <mergeCell ref="BP9:BQ9"/>
    <mergeCell ref="BR9:BS9"/>
    <mergeCell ref="BT9:B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N12:BO12"/>
    <mergeCell ref="BP12:BQ12"/>
    <mergeCell ref="BR12:BS12"/>
    <mergeCell ref="BT12:BU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J13:BK13"/>
    <mergeCell ref="BL13:BM13"/>
    <mergeCell ref="BN13:BO13"/>
    <mergeCell ref="BP13:BQ13"/>
    <mergeCell ref="BR13:BS13"/>
    <mergeCell ref="BT13:BU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BJ14:BK14"/>
    <mergeCell ref="BL14:BM14"/>
    <mergeCell ref="BN14:BO14"/>
    <mergeCell ref="BP14:BQ14"/>
    <mergeCell ref="BR14:BS14"/>
    <mergeCell ref="BT14:B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BF15:BG15"/>
    <mergeCell ref="BH15:BI15"/>
    <mergeCell ref="BJ15:BK15"/>
    <mergeCell ref="BL15:BM15"/>
    <mergeCell ref="BN15:BO15"/>
    <mergeCell ref="BP15:BQ15"/>
    <mergeCell ref="BR15:BS15"/>
    <mergeCell ref="BT15:BU15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L18:BM18"/>
    <mergeCell ref="BN18:BO18"/>
    <mergeCell ref="BP18:BQ18"/>
    <mergeCell ref="BR18:BS18"/>
    <mergeCell ref="BT18:BU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1:BM21"/>
    <mergeCell ref="BN21:BO21"/>
    <mergeCell ref="BP21:BQ21"/>
    <mergeCell ref="BR21:BS21"/>
    <mergeCell ref="BT21:BU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N24:BO24"/>
    <mergeCell ref="BP24:BQ24"/>
    <mergeCell ref="BR24:BS24"/>
    <mergeCell ref="BT24:B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BL25:BM25"/>
    <mergeCell ref="BN25:BO25"/>
    <mergeCell ref="BP25:BQ25"/>
    <mergeCell ref="BR25:BS25"/>
    <mergeCell ref="BT25:BU25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BT28:BU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AT30:AU30"/>
    <mergeCell ref="AV30:AW30"/>
    <mergeCell ref="AX30:AY30"/>
    <mergeCell ref="AZ30:BA30"/>
    <mergeCell ref="BB30:BC30"/>
    <mergeCell ref="BD30:BE30"/>
    <mergeCell ref="BF30:BG30"/>
    <mergeCell ref="BH30:BI30"/>
    <mergeCell ref="BJ30:BK30"/>
    <mergeCell ref="BL30:BM30"/>
    <mergeCell ref="BN30:BO30"/>
    <mergeCell ref="BP30:BQ30"/>
    <mergeCell ref="BR30:BS30"/>
    <mergeCell ref="BT30:BU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BD31:BE31"/>
    <mergeCell ref="BF31:BG31"/>
    <mergeCell ref="BH31:BI31"/>
    <mergeCell ref="BJ31:BK31"/>
    <mergeCell ref="BL31:BM31"/>
    <mergeCell ref="BN31:BO31"/>
    <mergeCell ref="BP31:BQ31"/>
    <mergeCell ref="BR31:BS31"/>
    <mergeCell ref="BT31:BU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AT32:AU32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BT33:BU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AT34:AU34"/>
    <mergeCell ref="AV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T34:BU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P35:BQ35"/>
    <mergeCell ref="BR35:BS35"/>
    <mergeCell ref="BT35:BU35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AV39:AW39"/>
    <mergeCell ref="AX39:AY39"/>
    <mergeCell ref="AZ39:BA39"/>
    <mergeCell ref="BB39:BC39"/>
    <mergeCell ref="BD39:BE39"/>
    <mergeCell ref="BF39:BG39"/>
    <mergeCell ref="BH39:BI39"/>
    <mergeCell ref="BJ39:BK39"/>
    <mergeCell ref="BL39:BM39"/>
    <mergeCell ref="BN39:BO39"/>
    <mergeCell ref="BP39:BQ39"/>
    <mergeCell ref="BR39:BS39"/>
    <mergeCell ref="BT39:BU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40:BE40"/>
    <mergeCell ref="BF40:BG40"/>
    <mergeCell ref="BH40:BI40"/>
    <mergeCell ref="BJ40:BK40"/>
    <mergeCell ref="BL40:BM40"/>
    <mergeCell ref="BN40:BO40"/>
    <mergeCell ref="BP40:BQ40"/>
    <mergeCell ref="BR40:BS40"/>
    <mergeCell ref="BT40:BU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AV41:AW41"/>
    <mergeCell ref="AX41:AY41"/>
    <mergeCell ref="AZ41:BA41"/>
    <mergeCell ref="BB41:BC41"/>
    <mergeCell ref="BD41:BE41"/>
    <mergeCell ref="BF41:BG41"/>
    <mergeCell ref="BH41:BI41"/>
    <mergeCell ref="BJ41:BK41"/>
    <mergeCell ref="BL41:BM41"/>
    <mergeCell ref="BN41:BO41"/>
    <mergeCell ref="BP41:BQ41"/>
    <mergeCell ref="BR41:BS41"/>
    <mergeCell ref="BT41:BU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BJ42:BK42"/>
    <mergeCell ref="BL42:BM42"/>
    <mergeCell ref="BN42:BO42"/>
    <mergeCell ref="BP42:BQ42"/>
    <mergeCell ref="BR42:BS42"/>
    <mergeCell ref="BT42:BU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X43:AY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P43:BQ43"/>
    <mergeCell ref="BR43:BS43"/>
    <mergeCell ref="BT43:BU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BF45:BG45"/>
    <mergeCell ref="BH45:BI45"/>
    <mergeCell ref="BJ45:BK45"/>
    <mergeCell ref="BL45:BM45"/>
    <mergeCell ref="BN45:BO45"/>
    <mergeCell ref="BP45:BQ45"/>
    <mergeCell ref="BR45:BS45"/>
    <mergeCell ref="BT45:BU45"/>
    <mergeCell ref="A47:Y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BN48:BO48"/>
    <mergeCell ref="BP48:BQ48"/>
    <mergeCell ref="BR48:BS48"/>
    <mergeCell ref="BT48:B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AZ50:BA50"/>
    <mergeCell ref="BB50:BC50"/>
    <mergeCell ref="BD50:BE50"/>
    <mergeCell ref="BF50:BG50"/>
    <mergeCell ref="BH50:BI50"/>
    <mergeCell ref="BJ50:BK50"/>
    <mergeCell ref="BL50:BM50"/>
    <mergeCell ref="BN50:BO50"/>
    <mergeCell ref="BP50:BQ50"/>
    <mergeCell ref="BR50:BS50"/>
    <mergeCell ref="BT50:BU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BB51:BC51"/>
    <mergeCell ref="BD51:BE51"/>
    <mergeCell ref="BF51:BG51"/>
    <mergeCell ref="BH51:BI51"/>
    <mergeCell ref="BJ51:BK51"/>
    <mergeCell ref="BL51:BM51"/>
    <mergeCell ref="BN51:BO51"/>
    <mergeCell ref="BP51:BQ51"/>
    <mergeCell ref="BR51:BS51"/>
    <mergeCell ref="BT51:BU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B52:BC52"/>
    <mergeCell ref="BD52:BE52"/>
    <mergeCell ref="BF52:BG52"/>
    <mergeCell ref="BH52:BI52"/>
    <mergeCell ref="BJ52:BK52"/>
    <mergeCell ref="BL52:BM52"/>
    <mergeCell ref="BN52:BO52"/>
    <mergeCell ref="BP52:BQ52"/>
    <mergeCell ref="BR52:BS52"/>
    <mergeCell ref="BT52:BU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  <mergeCell ref="BD53:BE53"/>
    <mergeCell ref="BF53:BG53"/>
    <mergeCell ref="BH53:BI53"/>
    <mergeCell ref="BJ53:BK53"/>
    <mergeCell ref="BL53:BM53"/>
    <mergeCell ref="BN53:BO53"/>
    <mergeCell ref="BP53:BQ53"/>
    <mergeCell ref="BR53:BS53"/>
    <mergeCell ref="BT53:B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AV54:AW54"/>
    <mergeCell ref="AX54:AY54"/>
    <mergeCell ref="AZ54:BA54"/>
    <mergeCell ref="BB54:BC54"/>
    <mergeCell ref="BD54:BE54"/>
    <mergeCell ref="BF54:BG54"/>
    <mergeCell ref="BH54:BI54"/>
    <mergeCell ref="BJ54:BK54"/>
    <mergeCell ref="BL54:BM54"/>
    <mergeCell ref="BN54:BO54"/>
    <mergeCell ref="BP54:BQ54"/>
    <mergeCell ref="BR54:BS54"/>
    <mergeCell ref="BT54:BU54"/>
    <mergeCell ref="A56:Y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R57:AS57"/>
    <mergeCell ref="AT57:AU57"/>
    <mergeCell ref="AV57:AW57"/>
    <mergeCell ref="AX57:AY57"/>
    <mergeCell ref="AZ57:BA57"/>
    <mergeCell ref="BB57:BC57"/>
    <mergeCell ref="BD57:BE57"/>
    <mergeCell ref="BF57:BG57"/>
    <mergeCell ref="BH57:BI57"/>
    <mergeCell ref="BJ57:BK57"/>
    <mergeCell ref="BL57:BM57"/>
    <mergeCell ref="BN57:BO57"/>
    <mergeCell ref="BP57:BQ57"/>
    <mergeCell ref="BR57:BS57"/>
    <mergeCell ref="BT57:BU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BB58:BC58"/>
    <mergeCell ref="BD58:BE58"/>
    <mergeCell ref="BF58:BG58"/>
    <mergeCell ref="BH58:BI58"/>
    <mergeCell ref="BJ58:BK58"/>
    <mergeCell ref="BL58:BM58"/>
    <mergeCell ref="BN58:BO58"/>
    <mergeCell ref="BP58:BQ58"/>
    <mergeCell ref="BR58:BS58"/>
    <mergeCell ref="BT58:BU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X59:AY59"/>
    <mergeCell ref="AZ59:BA59"/>
    <mergeCell ref="BB59:BC59"/>
    <mergeCell ref="BD59:BE59"/>
    <mergeCell ref="BF59:BG59"/>
    <mergeCell ref="BH59:BI59"/>
    <mergeCell ref="BJ59:BK59"/>
    <mergeCell ref="BL59:BM59"/>
    <mergeCell ref="BN59:BO59"/>
    <mergeCell ref="BP59:BQ59"/>
    <mergeCell ref="BR59:BS59"/>
    <mergeCell ref="BT59:BU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BB60:BC60"/>
    <mergeCell ref="BD60:BE60"/>
    <mergeCell ref="BF60:BG60"/>
    <mergeCell ref="BH60:BI60"/>
    <mergeCell ref="BJ60:BK60"/>
    <mergeCell ref="BL60:BM60"/>
    <mergeCell ref="BN60:BO60"/>
    <mergeCell ref="BP60:BQ60"/>
    <mergeCell ref="BR60:BS60"/>
    <mergeCell ref="BT60:BU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BB61:BC61"/>
    <mergeCell ref="BD61:BE61"/>
    <mergeCell ref="BF61:BG61"/>
    <mergeCell ref="BH61:BI61"/>
    <mergeCell ref="BJ61:BK61"/>
    <mergeCell ref="BL61:BM61"/>
    <mergeCell ref="BN61:BO61"/>
    <mergeCell ref="BP61:BQ61"/>
    <mergeCell ref="BR61:BS61"/>
    <mergeCell ref="BT61:BU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AT62:AU62"/>
    <mergeCell ref="AV62:AW62"/>
    <mergeCell ref="AX62:AY62"/>
    <mergeCell ref="AZ62:BA62"/>
    <mergeCell ref="BB62:BC62"/>
    <mergeCell ref="BD62:BE62"/>
    <mergeCell ref="BF62:BG62"/>
    <mergeCell ref="BH62:BI62"/>
    <mergeCell ref="BJ62:BK62"/>
    <mergeCell ref="BL62:BM62"/>
    <mergeCell ref="BN62:BO62"/>
    <mergeCell ref="BP62:BQ62"/>
    <mergeCell ref="BR62:BS62"/>
    <mergeCell ref="BT62:BU62"/>
    <mergeCell ref="A64:Y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BD65:BE65"/>
    <mergeCell ref="BF65:BG65"/>
    <mergeCell ref="BH65:BI65"/>
    <mergeCell ref="BJ65:BK65"/>
    <mergeCell ref="BL65:BM65"/>
    <mergeCell ref="BN65:BO65"/>
    <mergeCell ref="BP65:BQ65"/>
    <mergeCell ref="BR65:BS65"/>
    <mergeCell ref="BT65:BU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BB66:BC66"/>
    <mergeCell ref="BD66:BE66"/>
    <mergeCell ref="BF66:BG66"/>
    <mergeCell ref="BH66:BI66"/>
    <mergeCell ref="BJ66:BK66"/>
    <mergeCell ref="BL66:BM66"/>
    <mergeCell ref="BN66:BO66"/>
    <mergeCell ref="BP66:BQ66"/>
    <mergeCell ref="BR66:BS66"/>
    <mergeCell ref="BT66:B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BT67:BU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BD68:BE68"/>
    <mergeCell ref="BF68:BG68"/>
    <mergeCell ref="BH68:BI68"/>
    <mergeCell ref="BJ68:BK68"/>
    <mergeCell ref="BL68:BM68"/>
    <mergeCell ref="BN68:BO68"/>
    <mergeCell ref="BP68:BQ68"/>
    <mergeCell ref="BR68:BS68"/>
    <mergeCell ref="BT68:BU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BD69:BE69"/>
    <mergeCell ref="BF69:BG69"/>
    <mergeCell ref="BH69:BI69"/>
    <mergeCell ref="BJ69:BK69"/>
    <mergeCell ref="BL69:BM69"/>
    <mergeCell ref="BN69:BO69"/>
    <mergeCell ref="BP69:BQ69"/>
    <mergeCell ref="BR69:BS69"/>
    <mergeCell ref="BT69:BU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BF70:BG70"/>
    <mergeCell ref="BH70:BI70"/>
    <mergeCell ref="BJ70:BK70"/>
    <mergeCell ref="BL70:BM70"/>
    <mergeCell ref="BN70:BO70"/>
    <mergeCell ref="BP70:BQ70"/>
    <mergeCell ref="BR70:BS70"/>
    <mergeCell ref="BT70:BU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AX71:AY71"/>
    <mergeCell ref="AZ71:BA71"/>
    <mergeCell ref="BB71:BC71"/>
    <mergeCell ref="BD71:BE71"/>
    <mergeCell ref="BF71:BG71"/>
    <mergeCell ref="BH71:BI71"/>
    <mergeCell ref="BJ71:BK71"/>
    <mergeCell ref="BL71:BM71"/>
    <mergeCell ref="BN71:BO71"/>
    <mergeCell ref="BP71:BQ71"/>
    <mergeCell ref="BR71:BS71"/>
    <mergeCell ref="BT71:BU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V72:AW72"/>
    <mergeCell ref="AX72:AY72"/>
    <mergeCell ref="AZ72:BA72"/>
    <mergeCell ref="BB72:BC72"/>
    <mergeCell ref="BD72:BE72"/>
    <mergeCell ref="BF72:BG72"/>
    <mergeCell ref="BH72:BI72"/>
    <mergeCell ref="BJ72:BK72"/>
    <mergeCell ref="BL72:BM72"/>
    <mergeCell ref="BN72:BO72"/>
    <mergeCell ref="BP72:BQ72"/>
    <mergeCell ref="BR72:BS72"/>
    <mergeCell ref="BT72:BU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T73:AU73"/>
    <mergeCell ref="AV73:AW73"/>
    <mergeCell ref="AX73:AY73"/>
    <mergeCell ref="AZ73:BA73"/>
    <mergeCell ref="BB73:BC73"/>
    <mergeCell ref="BD73:BE73"/>
    <mergeCell ref="BF73:BG73"/>
    <mergeCell ref="BH73:BI73"/>
    <mergeCell ref="BJ73:BK73"/>
    <mergeCell ref="BL73:BM73"/>
    <mergeCell ref="BN73:BO73"/>
    <mergeCell ref="BP73:BQ73"/>
    <mergeCell ref="BR73:BS73"/>
    <mergeCell ref="BT73:BU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  <mergeCell ref="Z74:AA74"/>
    <mergeCell ref="AB74:AC74"/>
    <mergeCell ref="AD74:AE74"/>
    <mergeCell ref="AF74:AG74"/>
    <mergeCell ref="AH74:AI74"/>
    <mergeCell ref="AJ74:AK74"/>
    <mergeCell ref="AL74:AM74"/>
    <mergeCell ref="AN74:AO74"/>
    <mergeCell ref="AP74:AQ74"/>
    <mergeCell ref="AR74:AS74"/>
    <mergeCell ref="AT74:AU74"/>
    <mergeCell ref="AV74:AW74"/>
    <mergeCell ref="AX74:AY74"/>
    <mergeCell ref="AZ74:BA74"/>
    <mergeCell ref="BB74:BC74"/>
    <mergeCell ref="BD74:BE74"/>
    <mergeCell ref="BF74:BG74"/>
    <mergeCell ref="BH74:BI74"/>
    <mergeCell ref="BJ74:BK74"/>
    <mergeCell ref="BL74:BM74"/>
    <mergeCell ref="BN74:BO74"/>
    <mergeCell ref="BP74:BQ74"/>
    <mergeCell ref="BR74:BS74"/>
    <mergeCell ref="BT74:BU74"/>
    <mergeCell ref="A76:Y76"/>
    <mergeCell ref="A77:A78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BD77:BE77"/>
    <mergeCell ref="BF77:BG77"/>
    <mergeCell ref="BH77:BI77"/>
    <mergeCell ref="BJ77:BK77"/>
    <mergeCell ref="BL77:BM77"/>
    <mergeCell ref="BN77:BO77"/>
    <mergeCell ref="BP77:BQ77"/>
    <mergeCell ref="BR77:BS77"/>
    <mergeCell ref="BT77:BU77"/>
    <mergeCell ref="B89:C89"/>
    <mergeCell ref="D89:E89"/>
    <mergeCell ref="F89:G89"/>
    <mergeCell ref="H89:I89"/>
    <mergeCell ref="J89:K89"/>
    <mergeCell ref="L89:M89"/>
    <mergeCell ref="N89:O89"/>
    <mergeCell ref="P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AJ89:AK89"/>
    <mergeCell ref="AL89:AM89"/>
    <mergeCell ref="AN89:AO89"/>
    <mergeCell ref="AP89:AQ89"/>
    <mergeCell ref="AR89:AS89"/>
    <mergeCell ref="AT89:AU89"/>
    <mergeCell ref="AV89:AW89"/>
    <mergeCell ref="AX89:AY89"/>
    <mergeCell ref="AZ89:BA89"/>
    <mergeCell ref="BB89:BC89"/>
    <mergeCell ref="BD89:BE89"/>
    <mergeCell ref="BF89:BG89"/>
    <mergeCell ref="BH89:BI89"/>
    <mergeCell ref="BJ89:BK89"/>
    <mergeCell ref="BL89:BM89"/>
    <mergeCell ref="BN89:BO89"/>
    <mergeCell ref="BP89:BQ89"/>
    <mergeCell ref="BR89:BS89"/>
    <mergeCell ref="BT89:BU89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T92:U92"/>
    <mergeCell ref="V92:W92"/>
    <mergeCell ref="X92:Y92"/>
    <mergeCell ref="Z92:AA92"/>
    <mergeCell ref="AB92:AC92"/>
    <mergeCell ref="AD92:AE92"/>
    <mergeCell ref="AF92:AG92"/>
    <mergeCell ref="AH92:AI92"/>
    <mergeCell ref="AJ92:AK92"/>
    <mergeCell ref="AL92:AM92"/>
    <mergeCell ref="AN92:AO92"/>
    <mergeCell ref="AP92:AQ92"/>
    <mergeCell ref="AR92:AS92"/>
    <mergeCell ref="AT92:AU92"/>
    <mergeCell ref="AV92:AW92"/>
    <mergeCell ref="AX92:AY92"/>
    <mergeCell ref="AZ92:BA92"/>
    <mergeCell ref="BB92:BC92"/>
    <mergeCell ref="BD92:BE92"/>
    <mergeCell ref="BF92:BG92"/>
    <mergeCell ref="BH92:BI92"/>
    <mergeCell ref="BJ92:BK92"/>
    <mergeCell ref="BL92:BM92"/>
    <mergeCell ref="BN92:BO92"/>
    <mergeCell ref="BP92:BQ92"/>
    <mergeCell ref="BR92:BS92"/>
    <mergeCell ref="BT92:BU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AJ93:AK93"/>
    <mergeCell ref="AL93:AM93"/>
    <mergeCell ref="AN93:AO93"/>
    <mergeCell ref="AP93:AQ93"/>
    <mergeCell ref="AR93:AS93"/>
    <mergeCell ref="AT93:AU93"/>
    <mergeCell ref="AV93:AW93"/>
    <mergeCell ref="AX93:AY93"/>
    <mergeCell ref="AZ93:BA93"/>
    <mergeCell ref="BB93:BC93"/>
    <mergeCell ref="BD93:BE93"/>
    <mergeCell ref="BF93:BG93"/>
    <mergeCell ref="BH93:BI93"/>
    <mergeCell ref="BJ93:BK93"/>
    <mergeCell ref="BL93:BM93"/>
    <mergeCell ref="BN93:BO93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BJ95:BK95"/>
    <mergeCell ref="BL95:BM95"/>
    <mergeCell ref="BN95:BO95"/>
    <mergeCell ref="BP95:BQ95"/>
    <mergeCell ref="BP93:BQ93"/>
    <mergeCell ref="BR93:BS93"/>
    <mergeCell ref="BT93:BU93"/>
    <mergeCell ref="AX94:AY94"/>
    <mergeCell ref="AZ94:BA94"/>
    <mergeCell ref="BB94:BC94"/>
    <mergeCell ref="BD94:BE94"/>
    <mergeCell ref="BF94:BG94"/>
    <mergeCell ref="BH94:BI94"/>
    <mergeCell ref="BJ94:BK94"/>
    <mergeCell ref="BL94:BM94"/>
    <mergeCell ref="BN94:BO94"/>
    <mergeCell ref="BP94:BQ94"/>
    <mergeCell ref="BR94:BS94"/>
    <mergeCell ref="BT94:BU94"/>
    <mergeCell ref="AP96:AQ96"/>
    <mergeCell ref="AR96:AS96"/>
    <mergeCell ref="AT96:AU96"/>
    <mergeCell ref="AV96:AW96"/>
    <mergeCell ref="AX96:AY96"/>
    <mergeCell ref="AZ96:BA96"/>
    <mergeCell ref="BB96:BC96"/>
    <mergeCell ref="BD96:BE96"/>
    <mergeCell ref="BF96:BG96"/>
    <mergeCell ref="BH96:BI96"/>
    <mergeCell ref="AJ95:AK95"/>
    <mergeCell ref="AL95:AM95"/>
    <mergeCell ref="AN95:AO95"/>
    <mergeCell ref="AP95:AQ95"/>
    <mergeCell ref="AR95:AS95"/>
    <mergeCell ref="AT95:AU95"/>
    <mergeCell ref="AV95:AW95"/>
    <mergeCell ref="AX95:AY95"/>
    <mergeCell ref="AZ95:BA95"/>
    <mergeCell ref="BB95:BC95"/>
    <mergeCell ref="BD95:BE95"/>
    <mergeCell ref="BF95:BG95"/>
    <mergeCell ref="BH95:BI95"/>
    <mergeCell ref="AH97:AI97"/>
    <mergeCell ref="AJ97:AK97"/>
    <mergeCell ref="AL97:AM97"/>
    <mergeCell ref="AN97:AO97"/>
    <mergeCell ref="AP97:AQ97"/>
    <mergeCell ref="AR97:AS97"/>
    <mergeCell ref="AT97:AU97"/>
    <mergeCell ref="AV97:AW97"/>
    <mergeCell ref="AX97:AY97"/>
    <mergeCell ref="AZ97:BA97"/>
    <mergeCell ref="BR95:BS95"/>
    <mergeCell ref="BT95:BU95"/>
    <mergeCell ref="B96:C96"/>
    <mergeCell ref="D96:E96"/>
    <mergeCell ref="F96:G96"/>
    <mergeCell ref="H96:I96"/>
    <mergeCell ref="J96:K96"/>
    <mergeCell ref="L96:M96"/>
    <mergeCell ref="N96:O96"/>
    <mergeCell ref="P96:Q96"/>
    <mergeCell ref="R96:S96"/>
    <mergeCell ref="T96:U96"/>
    <mergeCell ref="V96:W96"/>
    <mergeCell ref="X96:Y96"/>
    <mergeCell ref="Z96:AA96"/>
    <mergeCell ref="AB96:AC96"/>
    <mergeCell ref="AD96:AE96"/>
    <mergeCell ref="AF96:AG96"/>
    <mergeCell ref="AH96:AI96"/>
    <mergeCell ref="AJ96:AK96"/>
    <mergeCell ref="AL96:AM96"/>
    <mergeCell ref="AN96:AO96"/>
    <mergeCell ref="BB97:BC97"/>
    <mergeCell ref="BD97:BE97"/>
    <mergeCell ref="BF97:BG97"/>
    <mergeCell ref="BH97:BI97"/>
    <mergeCell ref="BJ97:BK97"/>
    <mergeCell ref="BL97:BM97"/>
    <mergeCell ref="BN97:BO97"/>
    <mergeCell ref="BP97:BQ97"/>
    <mergeCell ref="BR97:BS97"/>
    <mergeCell ref="BT97:BU97"/>
    <mergeCell ref="BJ96:BK96"/>
    <mergeCell ref="BL96:BM96"/>
    <mergeCell ref="BN96:BO96"/>
    <mergeCell ref="BP96:BQ96"/>
    <mergeCell ref="BR96:BS96"/>
    <mergeCell ref="BT96:BU96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Z97:AA97"/>
    <mergeCell ref="AB97:AC97"/>
    <mergeCell ref="AD97:AE97"/>
    <mergeCell ref="AF97:AG97"/>
  </mergeCells>
  <conditionalFormatting sqref="R35:U35">
    <cfRule type="cellIs" dxfId="1" priority="2" operator="equal">
      <formula>"N/A"</formula>
    </cfRule>
  </conditionalFormatting>
  <conditionalFormatting sqref="R29:BU34">
    <cfRule type="cellIs" dxfId="0" priority="1" operator="equal">
      <formula>"N/A"</formula>
    </cfRule>
  </conditionalFormatting>
  <printOptions horizontalCentered="1"/>
  <pageMargins left="0" right="0" top="0.19685039370078741" bottom="0.39370078740157483" header="0" footer="0"/>
  <pageSetup paperSize="9" firstPageNumber="0" fitToHeight="2" orientation="portrait" horizontalDpi="300" verticalDpi="300" r:id="rId1"/>
  <headerFooter>
    <oddHeader>&amp;C&amp;"Times New Roman,Normal"&amp;12&amp;A</oddHeader>
    <oddFooter>&amp;C&amp;"Times New Roman,Normal"&amp;12
Diretoria Geral - HETRIN&amp;RPágina &amp;P de &amp;N</oddFooter>
  </headerFooter>
  <rowBreaks count="1" manualBreakCount="1">
    <brk id="62" max="7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CCE933-6E5A-4902-A739-6AB5D0925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EAF39-CEFB-470D-9835-8F3CFCC12C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Produção</vt:lpstr>
      <vt:lpstr>Produção Mutirão</vt:lpstr>
      <vt:lpstr>Desempenho</vt:lpstr>
      <vt:lpstr>Efetividade</vt:lpstr>
      <vt:lpstr>Desempenho!Area_de_impressao</vt:lpstr>
      <vt:lpstr>Efetividade!Area_de_impressao</vt:lpstr>
      <vt:lpstr>Produção!Area_de_impressao</vt:lpstr>
      <vt:lpstr>'Produção Mutirão'!Area_de_impressao</vt:lpstr>
      <vt:lpstr>Desempenho!Titulos_de_impressao</vt:lpstr>
      <vt:lpstr>Efetividade!Titulos_de_impressao</vt:lpstr>
      <vt:lpstr>Produção!Titulos_de_impressao</vt:lpstr>
      <vt:lpstr>'Produção Mutirão'!Titulos_de_impressao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2024-10-04T19:06:18Z</dcterms:created>
  <dcterms:modified xsi:type="dcterms:W3CDTF">2024-10-07T18:46:45Z</dcterms:modified>
  <cp:category/>
  <cp:contentStatus/>
</cp:coreProperties>
</file>