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CP1PEPF000069C7\EXCELCNV\e2d655c2-36a2-43ba-9e07-aeccb1cee46b\"/>
    </mc:Choice>
  </mc:AlternateContent>
  <xr:revisionPtr revIDLastSave="0" documentId="8_{00679EE6-9313-4D63-AD0B-9D96323196D1}" xr6:coauthVersionLast="47" xr6:coauthVersionMax="47" xr10:uidLastSave="{00000000-0000-0000-0000-000000000000}"/>
  <bookViews>
    <workbookView xWindow="-60" yWindow="-60" windowWidth="15480" windowHeight="11640" firstSheet="1" activeTab="1" xr2:uid="{ACBA84D5-E351-4F1B-87D5-8F12D7986578}"/>
  </bookViews>
  <sheets>
    <sheet name="Produção" sheetId="1" r:id="rId1"/>
    <sheet name="Desempenho" sheetId="2" r:id="rId2"/>
  </sheets>
  <definedNames>
    <definedName name="_xlnm.Print_Area" localSheetId="1">Desempenho!$B$1:$BQ$84</definedName>
    <definedName name="_xlnm.Print_Area" localSheetId="0">Produção!$A$1:$BX$117</definedName>
    <definedName name="Inter_Graf" localSheetId="0">#REF!</definedName>
    <definedName name="Inter_Graf">#REF!</definedName>
    <definedName name="_xlnm.Print_Titles" localSheetId="1">Desempenho!$1:$4</definedName>
    <definedName name="_xlnm.Print_Titles" localSheetId="0">Produção!$1:$3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84" i="2" l="1"/>
  <c r="BC83" i="2"/>
  <c r="BC82" i="2"/>
  <c r="AP82" i="2"/>
  <c r="BC81" i="2"/>
  <c r="AP81" i="2"/>
  <c r="BC80" i="2"/>
  <c r="AP80" i="2"/>
  <c r="BC79" i="2"/>
  <c r="BA79" i="2"/>
  <c r="AZ79" i="2"/>
  <c r="AR79" i="2"/>
  <c r="AP79" i="2"/>
  <c r="BC78" i="2"/>
  <c r="AP78" i="2"/>
  <c r="BC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BC76" i="2"/>
  <c r="AP76" i="2"/>
  <c r="BC75" i="2"/>
  <c r="AY75" i="2"/>
  <c r="AP75" i="2"/>
  <c r="BC74" i="2"/>
  <c r="AP74" i="2"/>
  <c r="BC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BC72" i="2"/>
  <c r="AP72" i="2"/>
  <c r="BC71" i="2"/>
  <c r="AP71" i="2"/>
  <c r="BE68" i="2"/>
  <c r="BE67" i="2"/>
  <c r="BA66" i="2"/>
  <c r="BA70" i="2"/>
  <c r="AZ66" i="2"/>
  <c r="AZ70" i="2"/>
  <c r="AY66" i="2"/>
  <c r="AY70" i="2" s="1"/>
  <c r="AX66" i="2"/>
  <c r="AX70" i="2"/>
  <c r="AW66" i="2"/>
  <c r="AW70" i="2"/>
  <c r="AV66" i="2"/>
  <c r="AV70" i="2"/>
  <c r="AU66" i="2"/>
  <c r="AU70" i="2" s="1"/>
  <c r="AT66" i="2"/>
  <c r="AT70" i="2"/>
  <c r="AS66" i="2"/>
  <c r="AS70" i="2"/>
  <c r="AR66" i="2"/>
  <c r="AR70" i="2" s="1"/>
  <c r="AQ66" i="2"/>
  <c r="AQ70" i="2" s="1"/>
  <c r="BA62" i="2"/>
  <c r="AZ62" i="2"/>
  <c r="AY62" i="2"/>
  <c r="AX62" i="2"/>
  <c r="AW62" i="2"/>
  <c r="AV62" i="2"/>
  <c r="AU62" i="2"/>
  <c r="AT62" i="2"/>
  <c r="AS62" i="2"/>
  <c r="AR62" i="2"/>
  <c r="AQ62" i="2"/>
  <c r="AY59" i="2"/>
  <c r="AY82" i="2"/>
  <c r="AX59" i="2"/>
  <c r="AX82" i="2"/>
  <c r="AU59" i="2"/>
  <c r="AU82" i="2"/>
  <c r="AQ59" i="2"/>
  <c r="AQ82" i="2"/>
  <c r="BA59" i="2"/>
  <c r="BA82" i="2"/>
  <c r="AZ59" i="2"/>
  <c r="AZ82" i="2"/>
  <c r="AW59" i="2"/>
  <c r="AW82" i="2"/>
  <c r="AV59" i="2"/>
  <c r="AV82" i="2"/>
  <c r="AS59" i="2"/>
  <c r="AS82" i="2"/>
  <c r="AR59" i="2"/>
  <c r="AR82" i="2"/>
  <c r="BK56" i="2"/>
  <c r="BK84" i="2"/>
  <c r="BQ56" i="2"/>
  <c r="BQ84" i="2"/>
  <c r="BO56" i="2"/>
  <c r="BO84" i="2"/>
  <c r="BM56" i="2"/>
  <c r="BM84" i="2"/>
  <c r="BL56" i="2"/>
  <c r="BL84" i="2"/>
  <c r="BI56" i="2"/>
  <c r="BI84" i="2"/>
  <c r="BG56" i="2"/>
  <c r="BG84" i="2"/>
  <c r="BR56" i="2"/>
  <c r="BR84" i="2"/>
  <c r="BN56" i="2"/>
  <c r="BN84" i="2"/>
  <c r="BJ56" i="2"/>
  <c r="BJ84" i="2"/>
  <c r="BF56" i="2"/>
  <c r="BF84" i="2"/>
  <c r="BE56" i="2"/>
  <c r="BE84" i="2"/>
  <c r="BD56" i="2"/>
  <c r="BD84" i="2"/>
  <c r="BL53" i="2"/>
  <c r="BL83" i="2"/>
  <c r="BD53" i="2"/>
  <c r="BD83" i="2"/>
  <c r="BR53" i="2"/>
  <c r="BR83" i="2"/>
  <c r="BO53" i="2"/>
  <c r="BO83" i="2"/>
  <c r="BN53" i="2"/>
  <c r="BN83" i="2"/>
  <c r="BK53" i="2"/>
  <c r="BK83" i="2"/>
  <c r="BJ53" i="2"/>
  <c r="BJ83" i="2"/>
  <c r="BG53" i="2"/>
  <c r="BG83" i="2"/>
  <c r="BF53" i="2"/>
  <c r="BF83" i="2"/>
  <c r="BP53" i="2"/>
  <c r="BP83" i="2"/>
  <c r="BM53" i="2"/>
  <c r="BM83" i="2"/>
  <c r="BH53" i="2"/>
  <c r="BH83" i="2"/>
  <c r="BE53" i="2"/>
  <c r="BE83" i="2"/>
  <c r="BO50" i="2"/>
  <c r="BO82" i="2"/>
  <c r="BG50" i="2"/>
  <c r="BG82" i="2"/>
  <c r="BR50" i="2"/>
  <c r="BR82" i="2"/>
  <c r="BQ50" i="2"/>
  <c r="BQ82" i="2"/>
  <c r="BN50" i="2"/>
  <c r="BN82" i="2"/>
  <c r="BM50" i="2"/>
  <c r="BM82" i="2"/>
  <c r="BJ50" i="2"/>
  <c r="BJ82" i="2"/>
  <c r="BI50" i="2"/>
  <c r="BI82" i="2"/>
  <c r="BF50" i="2"/>
  <c r="BF82" i="2"/>
  <c r="BD50" i="2"/>
  <c r="BD82" i="2"/>
  <c r="BP50" i="2"/>
  <c r="BP82" i="2"/>
  <c r="BK50" i="2"/>
  <c r="BK82" i="2"/>
  <c r="BH50" i="2"/>
  <c r="BH82" i="2"/>
  <c r="BE50" i="2"/>
  <c r="BE82" i="2"/>
  <c r="BE46" i="2"/>
  <c r="BD46" i="2"/>
  <c r="AQ46" i="2"/>
  <c r="AR46" i="2"/>
  <c r="AS46" i="2"/>
  <c r="BK44" i="2"/>
  <c r="BK80" i="2"/>
  <c r="BG45" i="2"/>
  <c r="BG44" i="2"/>
  <c r="BG80" i="2"/>
  <c r="BF45" i="2"/>
  <c r="BF44" i="2"/>
  <c r="BF80" i="2"/>
  <c r="BE45" i="2"/>
  <c r="BE44" i="2"/>
  <c r="BE80" i="2"/>
  <c r="BD45" i="2"/>
  <c r="BD44" i="2"/>
  <c r="BD80" i="2"/>
  <c r="AY45" i="2"/>
  <c r="AX45" i="2"/>
  <c r="AW45" i="2"/>
  <c r="AV45" i="2"/>
  <c r="AU45" i="2"/>
  <c r="AT45" i="2"/>
  <c r="AS45" i="2"/>
  <c r="AR45" i="2"/>
  <c r="AQ45" i="2"/>
  <c r="BR44" i="2"/>
  <c r="BR80" i="2"/>
  <c r="BQ44" i="2"/>
  <c r="BQ80" i="2"/>
  <c r="BP44" i="2"/>
  <c r="BP80" i="2"/>
  <c r="BO44" i="2"/>
  <c r="BO80" i="2"/>
  <c r="BN44" i="2"/>
  <c r="BN80" i="2"/>
  <c r="BM44" i="2"/>
  <c r="BM80" i="2"/>
  <c r="BL44" i="2"/>
  <c r="BL80" i="2"/>
  <c r="BJ44" i="2"/>
  <c r="BJ80" i="2"/>
  <c r="BI44" i="2"/>
  <c r="BI80" i="2"/>
  <c r="BH44" i="2"/>
  <c r="BH80" i="2"/>
  <c r="BA44" i="2"/>
  <c r="BA80" i="2"/>
  <c r="AZ44" i="2"/>
  <c r="AZ80" i="2"/>
  <c r="AR44" i="2"/>
  <c r="AR80" i="2"/>
  <c r="AS41" i="2"/>
  <c r="AS79" i="2"/>
  <c r="AY41" i="2"/>
  <c r="AY79" i="2"/>
  <c r="AU41" i="2"/>
  <c r="AU79" i="2"/>
  <c r="AT41" i="2"/>
  <c r="AT79" i="2"/>
  <c r="AW41" i="2"/>
  <c r="AW79" i="2"/>
  <c r="AV41" i="2"/>
  <c r="AV79" i="2"/>
  <c r="AQ41" i="2"/>
  <c r="AQ79" i="2"/>
  <c r="BA40" i="2"/>
  <c r="AY40" i="2"/>
  <c r="AX40" i="2"/>
  <c r="AW40" i="2"/>
  <c r="AV40" i="2"/>
  <c r="AU40" i="2"/>
  <c r="AT40" i="2"/>
  <c r="AT38" i="2"/>
  <c r="AT78" i="2"/>
  <c r="AS40" i="2"/>
  <c r="AR40" i="2"/>
  <c r="AQ40" i="2"/>
  <c r="AY38" i="2"/>
  <c r="AY78" i="2"/>
  <c r="AX38" i="2"/>
  <c r="AX78" i="2"/>
  <c r="AV38" i="2"/>
  <c r="AV78" i="2"/>
  <c r="AU38" i="2"/>
  <c r="AU78" i="2"/>
  <c r="AQ38" i="2"/>
  <c r="AQ78" i="2"/>
  <c r="BA38" i="2"/>
  <c r="BA78" i="2"/>
  <c r="AZ38" i="2"/>
  <c r="AZ78" i="2"/>
  <c r="AS38" i="2"/>
  <c r="AS78" i="2"/>
  <c r="AR38" i="2"/>
  <c r="AR78" i="2"/>
  <c r="BR35" i="2"/>
  <c r="BR79" i="2"/>
  <c r="BQ35" i="2"/>
  <c r="BQ79" i="2"/>
  <c r="BP35" i="2"/>
  <c r="BP79" i="2"/>
  <c r="BO35" i="2"/>
  <c r="BO79" i="2"/>
  <c r="BN35" i="2"/>
  <c r="BN79" i="2"/>
  <c r="BM35" i="2"/>
  <c r="BM79" i="2"/>
  <c r="BL35" i="2"/>
  <c r="BL79" i="2"/>
  <c r="BK35" i="2"/>
  <c r="BK79" i="2"/>
  <c r="BJ35" i="2"/>
  <c r="BJ79" i="2"/>
  <c r="BI35" i="2"/>
  <c r="BI79" i="2"/>
  <c r="BH35" i="2"/>
  <c r="BH79" i="2"/>
  <c r="BG35" i="2"/>
  <c r="BG79" i="2" s="1"/>
  <c r="BF35" i="2"/>
  <c r="BF79" i="2"/>
  <c r="BE35" i="2"/>
  <c r="BE79" i="2"/>
  <c r="BD35" i="2"/>
  <c r="BD79" i="2"/>
  <c r="BR32" i="2"/>
  <c r="BR78" i="2"/>
  <c r="BQ32" i="2"/>
  <c r="BQ78" i="2"/>
  <c r="BP32" i="2"/>
  <c r="BP78" i="2"/>
  <c r="BO32" i="2"/>
  <c r="BO78" i="2"/>
  <c r="BN32" i="2"/>
  <c r="BN78" i="2"/>
  <c r="BM32" i="2"/>
  <c r="BM78" i="2"/>
  <c r="BL32" i="2"/>
  <c r="BL78" i="2"/>
  <c r="BJ32" i="2"/>
  <c r="BJ78" i="2"/>
  <c r="BI32" i="2"/>
  <c r="BI78" i="2"/>
  <c r="BH32" i="2"/>
  <c r="BH78" i="2"/>
  <c r="BG32" i="2"/>
  <c r="BG78" i="2"/>
  <c r="BF32" i="2"/>
  <c r="BF78" i="2"/>
  <c r="BE32" i="2"/>
  <c r="BE78" i="2" s="1"/>
  <c r="BD32" i="2"/>
  <c r="BD78" i="2"/>
  <c r="BE31" i="2"/>
  <c r="BD31" i="2"/>
  <c r="BD29" i="2"/>
  <c r="BD77" i="2"/>
  <c r="BR29" i="2"/>
  <c r="BR77" i="2"/>
  <c r="BL29" i="2"/>
  <c r="BL77" i="2"/>
  <c r="BK29" i="2"/>
  <c r="BK77" i="2"/>
  <c r="BJ29" i="2"/>
  <c r="BJ77" i="2"/>
  <c r="BH29" i="2"/>
  <c r="BH77" i="2"/>
  <c r="BQ29" i="2"/>
  <c r="BQ77" i="2"/>
  <c r="BP29" i="2"/>
  <c r="BP77" i="2"/>
  <c r="BO29" i="2"/>
  <c r="BO77" i="2"/>
  <c r="BN29" i="2"/>
  <c r="BN77" i="2" s="1"/>
  <c r="BM29" i="2"/>
  <c r="BM77" i="2"/>
  <c r="BI29" i="2"/>
  <c r="BI77" i="2"/>
  <c r="BG29" i="2"/>
  <c r="BG77" i="2"/>
  <c r="BF29" i="2"/>
  <c r="BF77" i="2"/>
  <c r="BE29" i="2"/>
  <c r="BE77" i="2"/>
  <c r="AX26" i="2"/>
  <c r="AW26" i="2"/>
  <c r="AU26" i="2"/>
  <c r="AT26" i="2"/>
  <c r="BA26" i="2"/>
  <c r="AZ26" i="2"/>
  <c r="AY26" i="2"/>
  <c r="AS26" i="2"/>
  <c r="AR26" i="2"/>
  <c r="AQ26" i="2"/>
  <c r="BE25" i="2"/>
  <c r="BE66" i="2"/>
  <c r="BE70" i="2"/>
  <c r="BD25" i="2"/>
  <c r="BD66" i="2"/>
  <c r="BD70" i="2"/>
  <c r="BA25" i="2"/>
  <c r="AZ25" i="2"/>
  <c r="BE24" i="2"/>
  <c r="AV22" i="2"/>
  <c r="AV76" i="2"/>
  <c r="BP22" i="2"/>
  <c r="BP76" i="2"/>
  <c r="BO22" i="2"/>
  <c r="BO76" i="2"/>
  <c r="BL22" i="2"/>
  <c r="BL76" i="2"/>
  <c r="BH22" i="2"/>
  <c r="BH76" i="2"/>
  <c r="BG22" i="2"/>
  <c r="BG76" i="2"/>
  <c r="BE23" i="2"/>
  <c r="AY22" i="2"/>
  <c r="AY76" i="2"/>
  <c r="AT22" i="2"/>
  <c r="AT76" i="2"/>
  <c r="AQ22" i="2"/>
  <c r="AQ76" i="2"/>
  <c r="BR22" i="2"/>
  <c r="BR76" i="2"/>
  <c r="BQ22" i="2"/>
  <c r="BQ76" i="2"/>
  <c r="BN22" i="2"/>
  <c r="BN76" i="2"/>
  <c r="BM22" i="2"/>
  <c r="BM76" i="2"/>
  <c r="BK22" i="2"/>
  <c r="BK76" i="2"/>
  <c r="BJ22" i="2"/>
  <c r="BJ76" i="2"/>
  <c r="BI22" i="2"/>
  <c r="BI76" i="2"/>
  <c r="BF22" i="2"/>
  <c r="BF76" i="2"/>
  <c r="BD22" i="2"/>
  <c r="BD76" i="2"/>
  <c r="AZ22" i="2"/>
  <c r="AZ76" i="2"/>
  <c r="AX22" i="2"/>
  <c r="AX76" i="2"/>
  <c r="AW22" i="2"/>
  <c r="AW76" i="2"/>
  <c r="AS22" i="2"/>
  <c r="AS76" i="2"/>
  <c r="BC21" i="2"/>
  <c r="BC25" i="2" s="1"/>
  <c r="BC70" i="2" s="1"/>
  <c r="AQ21" i="2"/>
  <c r="AR21" i="2"/>
  <c r="AS21" i="2"/>
  <c r="AT21" i="2"/>
  <c r="AU21" i="2"/>
  <c r="AV21" i="2"/>
  <c r="AW21" i="2"/>
  <c r="AX21" i="2"/>
  <c r="AY21" i="2"/>
  <c r="AP21" i="2"/>
  <c r="AP25" i="2" s="1"/>
  <c r="AP70" i="2" s="1"/>
  <c r="BL18" i="2"/>
  <c r="BL75" i="2"/>
  <c r="BR18" i="2"/>
  <c r="BR75" i="2"/>
  <c r="BO18" i="2"/>
  <c r="BO75" i="2"/>
  <c r="BN18" i="2"/>
  <c r="BN75" i="2"/>
  <c r="BK18" i="2"/>
  <c r="BK75" i="2"/>
  <c r="BJ18" i="2"/>
  <c r="BJ75" i="2"/>
  <c r="BG18" i="2"/>
  <c r="BG75" i="2"/>
  <c r="BF18" i="2"/>
  <c r="BF75" i="2"/>
  <c r="BE19" i="2"/>
  <c r="AW18" i="2"/>
  <c r="AW75" i="2"/>
  <c r="AV18" i="2"/>
  <c r="AV75" i="2"/>
  <c r="BQ18" i="2"/>
  <c r="BQ75" i="2"/>
  <c r="BP18" i="2"/>
  <c r="BP75" i="2"/>
  <c r="BM18" i="2"/>
  <c r="BM75" i="2"/>
  <c r="BI18" i="2"/>
  <c r="BI75" i="2"/>
  <c r="BH18" i="2"/>
  <c r="BH75" i="2"/>
  <c r="AX18" i="2"/>
  <c r="AX75" i="2"/>
  <c r="AT18" i="2"/>
  <c r="AT75" i="2"/>
  <c r="AS18" i="2"/>
  <c r="AS75" i="2"/>
  <c r="AR18" i="2"/>
  <c r="AR75" i="2"/>
  <c r="BE17" i="2"/>
  <c r="BD17" i="2"/>
  <c r="AS15" i="2"/>
  <c r="AS74" i="2"/>
  <c r="BR15" i="2"/>
  <c r="BR74" i="2"/>
  <c r="BQ15" i="2"/>
  <c r="BQ74" i="2"/>
  <c r="BN15" i="2"/>
  <c r="BN74" i="2"/>
  <c r="BL15" i="2"/>
  <c r="BL74" i="2"/>
  <c r="BJ15" i="2"/>
  <c r="BJ74" i="2"/>
  <c r="BI15" i="2"/>
  <c r="BI74" i="2"/>
  <c r="BF15" i="2"/>
  <c r="BF74" i="2"/>
  <c r="BE16" i="2"/>
  <c r="BE15" i="2"/>
  <c r="BE74" i="2"/>
  <c r="AY15" i="2"/>
  <c r="AY74" i="2"/>
  <c r="AV15" i="2"/>
  <c r="AV74" i="2"/>
  <c r="BP15" i="2"/>
  <c r="BP74" i="2"/>
  <c r="BO15" i="2"/>
  <c r="BO74" i="2"/>
  <c r="BM15" i="2"/>
  <c r="BM74" i="2"/>
  <c r="BK15" i="2"/>
  <c r="BK74" i="2"/>
  <c r="BH15" i="2"/>
  <c r="BH74" i="2"/>
  <c r="BG15" i="2"/>
  <c r="BG74" i="2"/>
  <c r="BD15" i="2"/>
  <c r="BD74" i="2"/>
  <c r="BA15" i="2"/>
  <c r="BA74" i="2"/>
  <c r="AZ15" i="2"/>
  <c r="AZ74" i="2"/>
  <c r="AX15" i="2"/>
  <c r="AX74" i="2"/>
  <c r="AU15" i="2"/>
  <c r="AU74" i="2"/>
  <c r="AT15" i="2"/>
  <c r="AT74" i="2"/>
  <c r="AQ15" i="2"/>
  <c r="AQ74" i="2"/>
  <c r="BD10" i="2"/>
  <c r="BE10" i="2"/>
  <c r="BQ9" i="2"/>
  <c r="BQ8" i="2"/>
  <c r="BN9" i="2"/>
  <c r="BM9" i="2"/>
  <c r="BL9" i="2"/>
  <c r="BL8" i="2" s="1"/>
  <c r="BK9" i="2"/>
  <c r="BK8" i="2"/>
  <c r="BJ9" i="2"/>
  <c r="BJ8" i="2"/>
  <c r="BI9" i="2"/>
  <c r="BI8" i="2"/>
  <c r="BA9" i="2"/>
  <c r="BE9" i="2"/>
  <c r="AZ9" i="2"/>
  <c r="AX9" i="2"/>
  <c r="AX8" i="2"/>
  <c r="AU9" i="2"/>
  <c r="AT9" i="2"/>
  <c r="AT8" i="2"/>
  <c r="AR9" i="2"/>
  <c r="AQ9" i="2"/>
  <c r="AQ8" i="2"/>
  <c r="BN8" i="2"/>
  <c r="BN72" i="2"/>
  <c r="BM8" i="2"/>
  <c r="BM72" i="2"/>
  <c r="BF8" i="2"/>
  <c r="BF14" i="2" s="1"/>
  <c r="BF72" i="2"/>
  <c r="AZ8" i="2"/>
  <c r="AZ72" i="2"/>
  <c r="AU8" i="2"/>
  <c r="AU72" i="2"/>
  <c r="AR8" i="2"/>
  <c r="AR72" i="2"/>
  <c r="BI5" i="2"/>
  <c r="BF5" i="2"/>
  <c r="BE7" i="2"/>
  <c r="BD7" i="2"/>
  <c r="AX5" i="2"/>
  <c r="AU5" i="2"/>
  <c r="BR9" i="2"/>
  <c r="BR8" i="2"/>
  <c r="BP9" i="2"/>
  <c r="BP8" i="2"/>
  <c r="BO9" i="2"/>
  <c r="BO8" i="2"/>
  <c r="BN5" i="2"/>
  <c r="BL5" i="2"/>
  <c r="BL71" i="2"/>
  <c r="BH9" i="2"/>
  <c r="BH8" i="2"/>
  <c r="BG9" i="2"/>
  <c r="BG8" i="2"/>
  <c r="BE6" i="2"/>
  <c r="BE5" i="2" s="1"/>
  <c r="BD6" i="2"/>
  <c r="BD5" i="2"/>
  <c r="BD71" i="2"/>
  <c r="AY9" i="2"/>
  <c r="AY8" i="2"/>
  <c r="AW9" i="2"/>
  <c r="AW8" i="2"/>
  <c r="AV9" i="2"/>
  <c r="AV8" i="2"/>
  <c r="AS9" i="2"/>
  <c r="AS8" i="2"/>
  <c r="BQ5" i="2"/>
  <c r="BQ71" i="2"/>
  <c r="BP5" i="2"/>
  <c r="BP71" i="2"/>
  <c r="BM5" i="2"/>
  <c r="BM71" i="2"/>
  <c r="BK5" i="2"/>
  <c r="BJ5" i="2"/>
  <c r="BH5" i="2"/>
  <c r="BH71" i="2"/>
  <c r="BG5" i="2"/>
  <c r="BG71" i="2"/>
  <c r="BA5" i="2"/>
  <c r="AZ5" i="2"/>
  <c r="AY5" i="2"/>
  <c r="AY71" i="2"/>
  <c r="AW5" i="2"/>
  <c r="AW71" i="2"/>
  <c r="AV5" i="2"/>
  <c r="AR5" i="2"/>
  <c r="AQ5" i="2"/>
  <c r="AQ71" i="2"/>
  <c r="BG4" i="2"/>
  <c r="BF4" i="2"/>
  <c r="BF25" i="2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K117" i="1"/>
  <c r="BF117" i="1"/>
  <c r="AZ20" i="2"/>
  <c r="AZ18" i="2"/>
  <c r="AZ75" i="2"/>
  <c r="BD117" i="1"/>
  <c r="AY20" i="2"/>
  <c r="BC117" i="1"/>
  <c r="BB117" i="1"/>
  <c r="BA117" i="1"/>
  <c r="AZ117" i="1"/>
  <c r="AY117" i="1"/>
  <c r="AX117" i="1"/>
  <c r="AW117" i="1"/>
  <c r="AV117" i="1"/>
  <c r="AU117" i="1"/>
  <c r="AT117" i="1"/>
  <c r="BG116" i="1"/>
  <c r="BM116" i="1" s="1"/>
  <c r="BG115" i="1"/>
  <c r="BM115" i="1" s="1"/>
  <c r="BG114" i="1"/>
  <c r="BM114" i="1"/>
  <c r="BG113" i="1"/>
  <c r="BM113" i="1" s="1"/>
  <c r="BM112" i="1"/>
  <c r="BK112" i="1"/>
  <c r="BF112" i="1"/>
  <c r="BB112" i="1"/>
  <c r="BA112" i="1"/>
  <c r="BZ110" i="1"/>
  <c r="BY110" i="1"/>
  <c r="BX110" i="1"/>
  <c r="BW110" i="1"/>
  <c r="BV110" i="1"/>
  <c r="BU110" i="1"/>
  <c r="BT110" i="1"/>
  <c r="BS110" i="1"/>
  <c r="BR110" i="1"/>
  <c r="BQ110" i="1"/>
  <c r="BO110" i="1"/>
  <c r="BK110" i="1"/>
  <c r="BG110" i="1"/>
  <c r="BF110" i="1"/>
  <c r="BD110" i="1"/>
  <c r="BC110" i="1"/>
  <c r="BA110" i="1"/>
  <c r="AZ110" i="1"/>
  <c r="AY110" i="1"/>
  <c r="AX110" i="1"/>
  <c r="AW110" i="1"/>
  <c r="AV110" i="1"/>
  <c r="AU110" i="1"/>
  <c r="AT110" i="1"/>
  <c r="BM107" i="1"/>
  <c r="BB107" i="1"/>
  <c r="BB110" i="1"/>
  <c r="BM106" i="1"/>
  <c r="BM110" i="1"/>
  <c r="BM105" i="1"/>
  <c r="BK105" i="1"/>
  <c r="BF105" i="1"/>
  <c r="BB105" i="1"/>
  <c r="BA105" i="1"/>
  <c r="BZ103" i="1"/>
  <c r="BY103" i="1"/>
  <c r="BX103" i="1"/>
  <c r="BW103" i="1"/>
  <c r="BV103" i="1"/>
  <c r="BU103" i="1"/>
  <c r="BT103" i="1"/>
  <c r="BR103" i="1"/>
  <c r="BO103" i="1"/>
  <c r="BG103" i="1"/>
  <c r="BF103" i="1"/>
  <c r="BA103" i="1"/>
  <c r="AX103" i="1"/>
  <c r="AT103" i="1"/>
  <c r="BS103" i="1"/>
  <c r="BM102" i="1"/>
  <c r="BQ103" i="1"/>
  <c r="BP103" i="1"/>
  <c r="BK101" i="1"/>
  <c r="BK103" i="1"/>
  <c r="BM101" i="1"/>
  <c r="BM103" i="1"/>
  <c r="BD103" i="1"/>
  <c r="BC103" i="1"/>
  <c r="BB101" i="1"/>
  <c r="BB103" i="1"/>
  <c r="AZ103" i="1"/>
  <c r="AY103" i="1"/>
  <c r="AW103" i="1"/>
  <c r="AV103" i="1"/>
  <c r="AU103" i="1"/>
  <c r="BM100" i="1"/>
  <c r="BK100" i="1"/>
  <c r="BF100" i="1"/>
  <c r="BB100" i="1"/>
  <c r="BA100" i="1"/>
  <c r="BZ98" i="1"/>
  <c r="BY98" i="1"/>
  <c r="BX98" i="1"/>
  <c r="BW98" i="1"/>
  <c r="BV98" i="1"/>
  <c r="BU98" i="1"/>
  <c r="BT98" i="1"/>
  <c r="BO98" i="1"/>
  <c r="BF98" i="1"/>
  <c r="BA98" i="1"/>
  <c r="BM97" i="1"/>
  <c r="BK97" i="1"/>
  <c r="BB97" i="1"/>
  <c r="BM96" i="1"/>
  <c r="BK96" i="1"/>
  <c r="BB96" i="1"/>
  <c r="BM95" i="1"/>
  <c r="BK95" i="1"/>
  <c r="BB95" i="1"/>
  <c r="BR98" i="1"/>
  <c r="BQ98" i="1"/>
  <c r="BM94" i="1"/>
  <c r="BK94" i="1"/>
  <c r="BB94" i="1"/>
  <c r="BM93" i="1"/>
  <c r="BK93" i="1"/>
  <c r="BB93" i="1"/>
  <c r="AW98" i="1"/>
  <c r="BS98" i="1"/>
  <c r="BP98" i="1"/>
  <c r="BN98" i="1"/>
  <c r="BM92" i="1"/>
  <c r="BM98" i="1"/>
  <c r="BD98" i="1"/>
  <c r="BB92" i="1"/>
  <c r="AZ98" i="1"/>
  <c r="AY98" i="1"/>
  <c r="AX98" i="1"/>
  <c r="AV98" i="1"/>
  <c r="AU98" i="1"/>
  <c r="AT98" i="1"/>
  <c r="BM91" i="1"/>
  <c r="BK91" i="1"/>
  <c r="BF91" i="1"/>
  <c r="BB91" i="1"/>
  <c r="BA91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K89" i="1"/>
  <c r="BF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BG88" i="1"/>
  <c r="BM88" i="1"/>
  <c r="BG87" i="1"/>
  <c r="BM87" i="1" s="1"/>
  <c r="BG86" i="1"/>
  <c r="BM86" i="1" s="1"/>
  <c r="BG84" i="1"/>
  <c r="BM83" i="1"/>
  <c r="BK83" i="1"/>
  <c r="BF83" i="1"/>
  <c r="BB83" i="1"/>
  <c r="BA83" i="1"/>
  <c r="BZ81" i="1"/>
  <c r="BY81" i="1"/>
  <c r="BX81" i="1"/>
  <c r="BW81" i="1"/>
  <c r="BV81" i="1"/>
  <c r="BU81" i="1"/>
  <c r="BT81" i="1"/>
  <c r="BS81" i="1"/>
  <c r="BR81" i="1"/>
  <c r="BO81" i="1"/>
  <c r="BN81" i="1"/>
  <c r="BN107" i="1"/>
  <c r="BN110" i="1"/>
  <c r="BN101" i="1"/>
  <c r="BN103" i="1"/>
  <c r="BG81" i="1"/>
  <c r="BF81" i="1"/>
  <c r="BA81" i="1"/>
  <c r="AW81" i="1"/>
  <c r="BM80" i="1"/>
  <c r="BK80" i="1"/>
  <c r="BB80" i="1"/>
  <c r="BM79" i="1"/>
  <c r="BK79" i="1"/>
  <c r="BB79" i="1"/>
  <c r="BM78" i="1"/>
  <c r="BK78" i="1"/>
  <c r="BB78" i="1"/>
  <c r="BM77" i="1"/>
  <c r="BK77" i="1"/>
  <c r="BB77" i="1"/>
  <c r="BM76" i="1"/>
  <c r="BK76" i="1"/>
  <c r="BB76" i="1"/>
  <c r="BQ81" i="1"/>
  <c r="BP81" i="1"/>
  <c r="BM75" i="1"/>
  <c r="BM81" i="1" s="1"/>
  <c r="BK75" i="1"/>
  <c r="BK81" i="1"/>
  <c r="BD81" i="1"/>
  <c r="BB75" i="1"/>
  <c r="AZ81" i="1"/>
  <c r="AY81" i="1"/>
  <c r="AX81" i="1"/>
  <c r="AV81" i="1"/>
  <c r="AU81" i="1"/>
  <c r="AT81" i="1"/>
  <c r="BM74" i="1"/>
  <c r="BK74" i="1"/>
  <c r="BF74" i="1"/>
  <c r="BB74" i="1"/>
  <c r="BA74" i="1"/>
  <c r="BZ72" i="1"/>
  <c r="BY72" i="1"/>
  <c r="BQ48" i="2"/>
  <c r="BX72" i="1"/>
  <c r="BP48" i="2"/>
  <c r="BW72" i="1"/>
  <c r="BO48" i="2"/>
  <c r="BV72" i="1"/>
  <c r="BU72" i="1"/>
  <c r="BM48" i="2"/>
  <c r="BT72" i="1"/>
  <c r="BL48" i="2"/>
  <c r="BS72" i="1"/>
  <c r="BR72" i="1"/>
  <c r="BQ72" i="1"/>
  <c r="BI48" i="2"/>
  <c r="BP72" i="1"/>
  <c r="BO72" i="1"/>
  <c r="BG48" i="2"/>
  <c r="BN72" i="1"/>
  <c r="BK72" i="1"/>
  <c r="BJ72" i="1"/>
  <c r="BI72" i="1"/>
  <c r="BF72" i="1"/>
  <c r="AZ48" i="2"/>
  <c r="BA72" i="1"/>
  <c r="AS72" i="1"/>
  <c r="BL71" i="1"/>
  <c r="BG71" i="1"/>
  <c r="BM71" i="1"/>
  <c r="BB71" i="1"/>
  <c r="BL70" i="1"/>
  <c r="BG70" i="1"/>
  <c r="BM70" i="1" s="1"/>
  <c r="BB70" i="1"/>
  <c r="BL69" i="1"/>
  <c r="BG69" i="1"/>
  <c r="BM69" i="1" s="1"/>
  <c r="BB69" i="1"/>
  <c r="AY72" i="1"/>
  <c r="AU72" i="1"/>
  <c r="BB68" i="1"/>
  <c r="BL67" i="1"/>
  <c r="BL72" i="1" s="1"/>
  <c r="BG67" i="1"/>
  <c r="BM67" i="1" s="1"/>
  <c r="BM72" i="1" s="1"/>
  <c r="BE48" i="2" s="1"/>
  <c r="AY48" i="2"/>
  <c r="BB67" i="1"/>
  <c r="AZ72" i="1"/>
  <c r="AX72" i="1"/>
  <c r="AW72" i="1"/>
  <c r="AQ48" i="2"/>
  <c r="BM66" i="1"/>
  <c r="BL66" i="1"/>
  <c r="BK66" i="1"/>
  <c r="BJ66" i="1"/>
  <c r="BF66" i="1"/>
  <c r="BB66" i="1"/>
  <c r="BA66" i="1"/>
  <c r="BL64" i="1"/>
  <c r="BL41" i="1"/>
  <c r="BG64" i="1"/>
  <c r="BM64" i="1" s="1"/>
  <c r="AZ41" i="1"/>
  <c r="AW41" i="1"/>
  <c r="AV41" i="1"/>
  <c r="BM63" i="1"/>
  <c r="BL63" i="1"/>
  <c r="BK63" i="1"/>
  <c r="BJ63" i="1"/>
  <c r="BF63" i="1"/>
  <c r="BB63" i="1"/>
  <c r="BA63" i="1"/>
  <c r="BZ61" i="1"/>
  <c r="BY61" i="1"/>
  <c r="BX61" i="1"/>
  <c r="BW61" i="1"/>
  <c r="BV61" i="1"/>
  <c r="BU61" i="1"/>
  <c r="BT61" i="1"/>
  <c r="BS61" i="1"/>
  <c r="BS40" i="1"/>
  <c r="BR61" i="1"/>
  <c r="BQ61" i="1"/>
  <c r="BP61" i="1"/>
  <c r="BO61" i="1"/>
  <c r="BK61" i="1"/>
  <c r="BK40" i="1"/>
  <c r="BJ61" i="1"/>
  <c r="BI61" i="1"/>
  <c r="BL61" i="1" s="1"/>
  <c r="BF61" i="1"/>
  <c r="BA61" i="1"/>
  <c r="AX61" i="1"/>
  <c r="AT61" i="1"/>
  <c r="BM60" i="1"/>
  <c r="BM59" i="1"/>
  <c r="BM58" i="1"/>
  <c r="BN61" i="1"/>
  <c r="BN40" i="1"/>
  <c r="BG56" i="1"/>
  <c r="BD61" i="1"/>
  <c r="BD40" i="1"/>
  <c r="BL55" i="1"/>
  <c r="BG55" i="1"/>
  <c r="BC61" i="1"/>
  <c r="BC40" i="1"/>
  <c r="BB55" i="1"/>
  <c r="BB61" i="1"/>
  <c r="AZ61" i="1"/>
  <c r="AZ40" i="1"/>
  <c r="AW61" i="1"/>
  <c r="AU61" i="1"/>
  <c r="AU40" i="1"/>
  <c r="BM54" i="1"/>
  <c r="BL54" i="1"/>
  <c r="BK54" i="1"/>
  <c r="BJ54" i="1"/>
  <c r="BF54" i="1"/>
  <c r="BB54" i="1"/>
  <c r="BA54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K52" i="1"/>
  <c r="BK39" i="1"/>
  <c r="BJ52" i="1"/>
  <c r="BI52" i="1"/>
  <c r="BL52" i="1" s="1"/>
  <c r="BF52" i="1"/>
  <c r="BF39" i="1"/>
  <c r="BA52" i="1"/>
  <c r="AW52" i="1"/>
  <c r="AW39" i="1"/>
  <c r="BG51" i="1"/>
  <c r="BM51" i="1" s="1"/>
  <c r="BG50" i="1"/>
  <c r="BM50" i="1"/>
  <c r="BB50" i="1"/>
  <c r="BG49" i="1"/>
  <c r="BM49" i="1"/>
  <c r="BB49" i="1"/>
  <c r="BG48" i="1"/>
  <c r="BM48" i="1"/>
  <c r="BB48" i="1"/>
  <c r="BG47" i="1"/>
  <c r="BM47" i="1" s="1"/>
  <c r="BB47" i="1"/>
  <c r="BG46" i="1"/>
  <c r="BM46" i="1" s="1"/>
  <c r="BB46" i="1"/>
  <c r="AX52" i="1"/>
  <c r="AX39" i="1"/>
  <c r="AT52" i="1"/>
  <c r="AT39" i="1"/>
  <c r="BL45" i="1"/>
  <c r="BG45" i="1"/>
  <c r="BM45" i="1"/>
  <c r="AZ52" i="1"/>
  <c r="AY52" i="1"/>
  <c r="AY39" i="1"/>
  <c r="BM44" i="1"/>
  <c r="BL44" i="1"/>
  <c r="BK44" i="1"/>
  <c r="BJ44" i="1"/>
  <c r="BF44" i="1"/>
  <c r="BB44" i="1"/>
  <c r="BA44" i="1"/>
  <c r="BA42" i="1"/>
  <c r="BZ41" i="1"/>
  <c r="BY41" i="1"/>
  <c r="BX41" i="1"/>
  <c r="BW41" i="1"/>
  <c r="BV41" i="1"/>
  <c r="BU41" i="1"/>
  <c r="BT41" i="1"/>
  <c r="BS41" i="1"/>
  <c r="BR41" i="1"/>
  <c r="BQ41" i="1"/>
  <c r="BO41" i="1"/>
  <c r="BN64" i="1"/>
  <c r="BM41" i="1"/>
  <c r="BK41" i="1"/>
  <c r="BK42" i="1" s="1"/>
  <c r="BK8" i="1" s="1"/>
  <c r="BJ41" i="1"/>
  <c r="BI41" i="1"/>
  <c r="BG41" i="1"/>
  <c r="BF41" i="1"/>
  <c r="BD41" i="1"/>
  <c r="BC41" i="1"/>
  <c r="BB41" i="1"/>
  <c r="AY41" i="1"/>
  <c r="AX41" i="1"/>
  <c r="AU41" i="1"/>
  <c r="AT41" i="1"/>
  <c r="AS41" i="1"/>
  <c r="BZ40" i="1"/>
  <c r="BY40" i="1"/>
  <c r="BX40" i="1"/>
  <c r="BW40" i="1"/>
  <c r="BV40" i="1"/>
  <c r="BU40" i="1"/>
  <c r="BT40" i="1"/>
  <c r="BR40" i="1"/>
  <c r="BQ40" i="1"/>
  <c r="BP40" i="1"/>
  <c r="BO40" i="1"/>
  <c r="BL40" i="1"/>
  <c r="BJ40" i="1"/>
  <c r="BI40" i="1"/>
  <c r="BF40" i="1"/>
  <c r="BF42" i="1" s="1"/>
  <c r="BF8" i="1" s="1"/>
  <c r="AX40" i="1"/>
  <c r="AX42" i="1" s="1"/>
  <c r="AX8" i="1" s="1"/>
  <c r="AW40" i="1"/>
  <c r="AW42" i="1" s="1"/>
  <c r="AW8" i="1" s="1"/>
  <c r="AT40" i="1"/>
  <c r="AS40" i="1"/>
  <c r="BZ39" i="1"/>
  <c r="BZ42" i="1" s="1"/>
  <c r="BZ8" i="1" s="1"/>
  <c r="BY39" i="1"/>
  <c r="BW39" i="1"/>
  <c r="BW42" i="1" s="1"/>
  <c r="BW8" i="1" s="1"/>
  <c r="BV39" i="1"/>
  <c r="BV42" i="1" s="1"/>
  <c r="BV8" i="1" s="1"/>
  <c r="BU39" i="1"/>
  <c r="BU42" i="1"/>
  <c r="BS39" i="1"/>
  <c r="BS42" i="1"/>
  <c r="BS8" i="1"/>
  <c r="BR39" i="1"/>
  <c r="BR42" i="1" s="1"/>
  <c r="BQ39" i="1"/>
  <c r="BO39" i="1"/>
  <c r="BO42" i="1"/>
  <c r="BO8" i="1"/>
  <c r="BN39" i="1"/>
  <c r="BN42" i="1" s="1"/>
  <c r="BN8" i="1" s="1"/>
  <c r="BL39" i="1"/>
  <c r="BL42" i="1"/>
  <c r="BL8" i="1"/>
  <c r="BJ39" i="1"/>
  <c r="BJ42" i="1" s="1"/>
  <c r="BI39" i="1"/>
  <c r="BI42" i="1" s="1"/>
  <c r="AZ39" i="1"/>
  <c r="AZ42" i="1"/>
  <c r="AZ8" i="1"/>
  <c r="AS39" i="1"/>
  <c r="AS42" i="1"/>
  <c r="AS8" i="1"/>
  <c r="BM38" i="1"/>
  <c r="BL38" i="1"/>
  <c r="BK38" i="1"/>
  <c r="BJ38" i="1"/>
  <c r="BF38" i="1"/>
  <c r="BB38" i="1"/>
  <c r="BA38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K36" i="1"/>
  <c r="BI36" i="1"/>
  <c r="BL36" i="1" s="1"/>
  <c r="BM32" i="1"/>
  <c r="BM31" i="1"/>
  <c r="BM36" i="1" s="1"/>
  <c r="BL31" i="1"/>
  <c r="BM30" i="1"/>
  <c r="BL30" i="1"/>
  <c r="BK30" i="1"/>
  <c r="BJ30" i="1"/>
  <c r="BZ28" i="1"/>
  <c r="BY28" i="1"/>
  <c r="BY9" i="1"/>
  <c r="BX28" i="1"/>
  <c r="BW28" i="1"/>
  <c r="BV28" i="1"/>
  <c r="BU28" i="1"/>
  <c r="BU9" i="1"/>
  <c r="BT28" i="1"/>
  <c r="BS28" i="1"/>
  <c r="BR28" i="1"/>
  <c r="BQ28" i="1"/>
  <c r="BQ9" i="1"/>
  <c r="BP28" i="1"/>
  <c r="BO28" i="1"/>
  <c r="BN28" i="1"/>
  <c r="BK28" i="1"/>
  <c r="BI28" i="1"/>
  <c r="BL28" i="1"/>
  <c r="BL9" i="1"/>
  <c r="BF28" i="1"/>
  <c r="BB28" i="1"/>
  <c r="BB9" i="1"/>
  <c r="BA28" i="1"/>
  <c r="AU28" i="1"/>
  <c r="AU9" i="1"/>
  <c r="BG26" i="1"/>
  <c r="BM26" i="1" s="1"/>
  <c r="AX28" i="1"/>
  <c r="AX9" i="1"/>
  <c r="BG25" i="1"/>
  <c r="BM25" i="1" s="1"/>
  <c r="BC28" i="1"/>
  <c r="BC9" i="1"/>
  <c r="AW28" i="1"/>
  <c r="BG24" i="1"/>
  <c r="BM24" i="1" s="1"/>
  <c r="BL23" i="1"/>
  <c r="BG23" i="1"/>
  <c r="BM23" i="1"/>
  <c r="BM28" i="1"/>
  <c r="BM9" i="1"/>
  <c r="AZ28" i="1"/>
  <c r="AY28" i="1"/>
  <c r="AY9" i="1"/>
  <c r="AT28" i="1"/>
  <c r="AT9" i="1"/>
  <c r="BM22" i="1"/>
  <c r="BL22" i="1"/>
  <c r="BK22" i="1"/>
  <c r="BJ22" i="1"/>
  <c r="BF22" i="1"/>
  <c r="BB22" i="1"/>
  <c r="BA22" i="1"/>
  <c r="BL20" i="1"/>
  <c r="BM19" i="1"/>
  <c r="BL19" i="1"/>
  <c r="BK19" i="1"/>
  <c r="BJ19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K17" i="1"/>
  <c r="BJ17" i="1"/>
  <c r="BI17" i="1"/>
  <c r="BI6" i="1"/>
  <c r="BF17" i="1"/>
  <c r="BD17" i="1"/>
  <c r="BC17" i="1"/>
  <c r="BB17" i="1"/>
  <c r="BA17" i="1"/>
  <c r="AZ17" i="1"/>
  <c r="AY17" i="1"/>
  <c r="AX17" i="1"/>
  <c r="AT17" i="1"/>
  <c r="AS17" i="1"/>
  <c r="BL15" i="1"/>
  <c r="BG15" i="1"/>
  <c r="BM15" i="1"/>
  <c r="AU17" i="1"/>
  <c r="BL14" i="1"/>
  <c r="BL17" i="1"/>
  <c r="BL6" i="1"/>
  <c r="BG14" i="1"/>
  <c r="BM14" i="1" s="1"/>
  <c r="BG17" i="1"/>
  <c r="AW17" i="1"/>
  <c r="AV17" i="1"/>
  <c r="BM13" i="1"/>
  <c r="BL13" i="1"/>
  <c r="BK13" i="1"/>
  <c r="BJ13" i="1"/>
  <c r="BF13" i="1"/>
  <c r="BB13" i="1"/>
  <c r="BA13" i="1"/>
  <c r="BZ11" i="1"/>
  <c r="BY11" i="1"/>
  <c r="BX11" i="1"/>
  <c r="BW11" i="1"/>
  <c r="BV11" i="1"/>
  <c r="BU11" i="1"/>
  <c r="BT11" i="1"/>
  <c r="BS11" i="1"/>
  <c r="BR11" i="1"/>
  <c r="BQ11" i="1"/>
  <c r="BO11" i="1"/>
  <c r="BN11" i="1"/>
  <c r="BM11" i="1"/>
  <c r="BK11" i="1"/>
  <c r="BI11" i="1"/>
  <c r="BG11" i="1"/>
  <c r="BF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I10" i="1"/>
  <c r="BF10" i="1"/>
  <c r="AS10" i="1"/>
  <c r="BZ9" i="1"/>
  <c r="BX9" i="1"/>
  <c r="BW9" i="1"/>
  <c r="BV9" i="1"/>
  <c r="BT9" i="1"/>
  <c r="BS9" i="1"/>
  <c r="BR9" i="1"/>
  <c r="BP9" i="1"/>
  <c r="BO9" i="1"/>
  <c r="BN9" i="1"/>
  <c r="BK9" i="1"/>
  <c r="BI9" i="1"/>
  <c r="BF9" i="1"/>
  <c r="BA9" i="1"/>
  <c r="AZ9" i="1"/>
  <c r="AW9" i="1"/>
  <c r="AS9" i="1"/>
  <c r="BU8" i="1"/>
  <c r="BR8" i="1"/>
  <c r="BI8" i="1"/>
  <c r="BA8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L7" i="1"/>
  <c r="BI7" i="1"/>
  <c r="BZ6" i="1"/>
  <c r="BX6" i="1"/>
  <c r="BW6" i="1"/>
  <c r="BV6" i="1"/>
  <c r="BU6" i="1"/>
  <c r="BT6" i="1"/>
  <c r="BS6" i="1"/>
  <c r="BR6" i="1"/>
  <c r="BP6" i="1"/>
  <c r="BO6" i="1"/>
  <c r="BN6" i="1"/>
  <c r="BK6" i="1"/>
  <c r="BF6" i="1"/>
  <c r="BD6" i="1"/>
  <c r="BB6" i="1"/>
  <c r="BA6" i="1"/>
  <c r="AZ6" i="1"/>
  <c r="AX6" i="1"/>
  <c r="AV6" i="1"/>
  <c r="AT6" i="1"/>
  <c r="AS6" i="1"/>
  <c r="BN5" i="1"/>
  <c r="BO5" i="1"/>
  <c r="AT5" i="1"/>
  <c r="AT54" i="1"/>
  <c r="AM1" i="1"/>
  <c r="AK1" i="1"/>
  <c r="AI1" i="1"/>
  <c r="AH1" i="1"/>
  <c r="AG1" i="1"/>
  <c r="AF1" i="1"/>
  <c r="AE1" i="1"/>
  <c r="AD1" i="1"/>
  <c r="AC1" i="1"/>
  <c r="AA1" i="1"/>
  <c r="Z1" i="1"/>
  <c r="Y1" i="1"/>
  <c r="X1" i="1"/>
  <c r="W1" i="1"/>
  <c r="V1" i="1"/>
  <c r="U1" i="1"/>
  <c r="T1" i="1"/>
  <c r="S1" i="1"/>
  <c r="R1" i="1"/>
  <c r="Q1" i="1"/>
  <c r="P1" i="1"/>
  <c r="N1" i="1"/>
  <c r="M1" i="1"/>
  <c r="L1" i="1"/>
  <c r="K1" i="1"/>
  <c r="J1" i="1"/>
  <c r="I1" i="1"/>
  <c r="H1" i="1"/>
  <c r="G1" i="1"/>
  <c r="F1" i="1"/>
  <c r="E1" i="1"/>
  <c r="D1" i="1"/>
  <c r="C1" i="1"/>
  <c r="A1" i="1"/>
  <c r="AU6" i="1"/>
  <c r="BO63" i="1"/>
  <c r="BO54" i="1"/>
  <c r="BO91" i="1"/>
  <c r="BO74" i="1"/>
  <c r="BO30" i="1"/>
  <c r="BO112" i="1"/>
  <c r="BO100" i="1"/>
  <c r="BO83" i="1"/>
  <c r="BO105" i="1"/>
  <c r="BO66" i="1"/>
  <c r="BO44" i="1"/>
  <c r="BO22" i="1"/>
  <c r="BO19" i="1"/>
  <c r="BO13" i="1"/>
  <c r="BO38" i="1"/>
  <c r="BP5" i="1"/>
  <c r="AT42" i="1"/>
  <c r="AT8" i="1"/>
  <c r="AW6" i="1"/>
  <c r="BB40" i="1"/>
  <c r="BG6" i="1"/>
  <c r="BM17" i="1"/>
  <c r="BE49" i="2"/>
  <c r="BE47" i="2" s="1"/>
  <c r="BE81" i="2" s="1"/>
  <c r="BI49" i="2"/>
  <c r="BI47" i="2"/>
  <c r="BI81" i="2"/>
  <c r="BQ49" i="2"/>
  <c r="BQ47" i="2"/>
  <c r="BQ81" i="2"/>
  <c r="BP11" i="1"/>
  <c r="BP107" i="1"/>
  <c r="BP110" i="1"/>
  <c r="BL72" i="2"/>
  <c r="BL14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A21" i="2"/>
  <c r="AZ21" i="2"/>
  <c r="AY61" i="1"/>
  <c r="AY40" i="1"/>
  <c r="AY72" i="2"/>
  <c r="AY14" i="2"/>
  <c r="BR72" i="2"/>
  <c r="BR14" i="2"/>
  <c r="AX71" i="2"/>
  <c r="AX13" i="2"/>
  <c r="BI71" i="2"/>
  <c r="BI13" i="2"/>
  <c r="BJ72" i="2"/>
  <c r="BJ14" i="2"/>
  <c r="BY6" i="1"/>
  <c r="AT44" i="1"/>
  <c r="BC52" i="1"/>
  <c r="BG52" i="1"/>
  <c r="BK72" i="2"/>
  <c r="BK14" i="2"/>
  <c r="BN44" i="1"/>
  <c r="BN22" i="1"/>
  <c r="BN63" i="1"/>
  <c r="BN91" i="1"/>
  <c r="BN74" i="1"/>
  <c r="BN30" i="1"/>
  <c r="BN112" i="1"/>
  <c r="BN100" i="1"/>
  <c r="BN83" i="1"/>
  <c r="BN105" i="1"/>
  <c r="BN66" i="1"/>
  <c r="BQ42" i="1"/>
  <c r="BQ8" i="1"/>
  <c r="AY42" i="1"/>
  <c r="AY8" i="1"/>
  <c r="BQ6" i="1"/>
  <c r="AY6" i="1"/>
  <c r="BD28" i="1"/>
  <c r="BD9" i="1"/>
  <c r="BN38" i="1"/>
  <c r="BT39" i="1"/>
  <c r="BT42" i="1"/>
  <c r="BT8" i="1"/>
  <c r="BD52" i="1"/>
  <c r="BB72" i="1"/>
  <c r="BB98" i="1"/>
  <c r="AS72" i="2"/>
  <c r="AS14" i="2"/>
  <c r="AT14" i="2"/>
  <c r="AT72" i="2"/>
  <c r="BN13" i="1"/>
  <c r="AU52" i="1"/>
  <c r="AU39" i="1"/>
  <c r="BM52" i="1"/>
  <c r="AV28" i="1"/>
  <c r="AV9" i="1"/>
  <c r="AV52" i="1"/>
  <c r="AV39" i="1"/>
  <c r="BN13" i="2"/>
  <c r="BN71" i="2"/>
  <c r="BE71" i="2"/>
  <c r="BE13" i="2"/>
  <c r="BN19" i="1"/>
  <c r="AV61" i="1"/>
  <c r="AV40" i="1"/>
  <c r="AV42" i="1" s="1"/>
  <c r="AV8" i="1" s="1"/>
  <c r="BM55" i="1"/>
  <c r="BM61" i="1"/>
  <c r="BM40" i="1"/>
  <c r="BG61" i="1"/>
  <c r="BG40" i="1"/>
  <c r="BB81" i="1"/>
  <c r="AV72" i="2"/>
  <c r="AV14" i="2"/>
  <c r="BG72" i="2"/>
  <c r="BG14" i="2"/>
  <c r="BO72" i="2"/>
  <c r="BO14" i="2"/>
  <c r="AU71" i="2"/>
  <c r="AU13" i="2"/>
  <c r="BF13" i="2"/>
  <c r="BF12" i="2"/>
  <c r="BF73" i="2"/>
  <c r="BF71" i="2"/>
  <c r="AT112" i="1"/>
  <c r="AT63" i="1"/>
  <c r="AT91" i="1"/>
  <c r="AT74" i="1"/>
  <c r="AT38" i="1"/>
  <c r="AT100" i="1"/>
  <c r="AT83" i="1"/>
  <c r="AT105" i="1"/>
  <c r="AT66" i="1"/>
  <c r="AU5" i="1"/>
  <c r="BC6" i="1"/>
  <c r="BG28" i="1"/>
  <c r="BG9" i="1"/>
  <c r="BP39" i="1"/>
  <c r="BP42" i="1"/>
  <c r="BP8" i="1"/>
  <c r="BX39" i="1"/>
  <c r="BX42" i="1"/>
  <c r="BX8" i="1"/>
  <c r="BY42" i="1"/>
  <c r="BY8" i="1"/>
  <c r="BN54" i="1"/>
  <c r="BM117" i="1"/>
  <c r="AW72" i="2"/>
  <c r="AW14" i="2"/>
  <c r="BE8" i="2"/>
  <c r="AS49" i="2"/>
  <c r="AS48" i="2"/>
  <c r="AZ49" i="2"/>
  <c r="AZ47" i="2"/>
  <c r="AZ81" i="2"/>
  <c r="BC81" i="1"/>
  <c r="BC98" i="1"/>
  <c r="BG117" i="1"/>
  <c r="BA20" i="2"/>
  <c r="BJ13" i="2"/>
  <c r="BJ12" i="2"/>
  <c r="BJ73" i="2"/>
  <c r="BJ71" i="2"/>
  <c r="BI72" i="2"/>
  <c r="BI14" i="2"/>
  <c r="BD13" i="2"/>
  <c r="BP13" i="2"/>
  <c r="AT49" i="2"/>
  <c r="AT48" i="2"/>
  <c r="AT47" i="2"/>
  <c r="AT81" i="2"/>
  <c r="BG72" i="1"/>
  <c r="BH48" i="2"/>
  <c r="BP49" i="2"/>
  <c r="BP47" i="2" s="1"/>
  <c r="BP81" i="2" s="1"/>
  <c r="AZ71" i="2"/>
  <c r="AZ13" i="2"/>
  <c r="BK71" i="2"/>
  <c r="BK13" i="2"/>
  <c r="BK12" i="2"/>
  <c r="BK73" i="2"/>
  <c r="BA8" i="2"/>
  <c r="BQ13" i="2"/>
  <c r="AW49" i="2"/>
  <c r="AU48" i="2"/>
  <c r="AU49" i="2"/>
  <c r="AU47" i="2" s="1"/>
  <c r="AU81" i="2" s="1"/>
  <c r="AR71" i="2"/>
  <c r="AR13" i="2"/>
  <c r="BA71" i="2"/>
  <c r="BA13" i="2"/>
  <c r="AX14" i="2"/>
  <c r="AX72" i="2"/>
  <c r="AQ13" i="2"/>
  <c r="BG13" i="2"/>
  <c r="AR14" i="2"/>
  <c r="BG49" i="2"/>
  <c r="BG47" i="2"/>
  <c r="BG81" i="2"/>
  <c r="BB45" i="1"/>
  <c r="BB52" i="1"/>
  <c r="AV48" i="2"/>
  <c r="AV49" i="2"/>
  <c r="BJ48" i="2"/>
  <c r="BR48" i="2"/>
  <c r="BK92" i="1"/>
  <c r="BK98" i="1"/>
  <c r="BG98" i="1"/>
  <c r="AS5" i="2"/>
  <c r="AT5" i="2"/>
  <c r="BH13" i="2"/>
  <c r="AW15" i="2"/>
  <c r="AW74" i="2"/>
  <c r="AQ18" i="2"/>
  <c r="AQ75" i="2"/>
  <c r="BA22" i="2"/>
  <c r="BA76" i="2"/>
  <c r="AR22" i="2"/>
  <c r="AR76" i="2"/>
  <c r="BE22" i="2"/>
  <c r="BE76" i="2"/>
  <c r="BO49" i="2"/>
  <c r="BO47" i="2"/>
  <c r="BO81" i="2"/>
  <c r="AW48" i="2"/>
  <c r="BD48" i="2"/>
  <c r="BK48" i="2"/>
  <c r="BO5" i="2"/>
  <c r="AU14" i="2"/>
  <c r="AW38" i="2"/>
  <c r="AW78" i="2"/>
  <c r="AX41" i="2"/>
  <c r="AX79" i="2"/>
  <c r="BI53" i="2"/>
  <c r="BI83" i="2"/>
  <c r="BQ53" i="2"/>
  <c r="BQ83" i="2"/>
  <c r="BH56" i="2"/>
  <c r="BH84" i="2"/>
  <c r="BP56" i="2"/>
  <c r="BP84" i="2"/>
  <c r="AT72" i="1"/>
  <c r="BL49" i="2"/>
  <c r="BL47" i="2"/>
  <c r="BL81" i="2"/>
  <c r="AV13" i="2"/>
  <c r="AV12" i="2"/>
  <c r="AV71" i="2"/>
  <c r="AQ72" i="2"/>
  <c r="AQ14" i="2"/>
  <c r="AW13" i="2"/>
  <c r="AW12" i="2"/>
  <c r="BL13" i="2"/>
  <c r="BL12" i="2"/>
  <c r="BL73" i="2"/>
  <c r="AT59" i="2"/>
  <c r="AT82" i="2"/>
  <c r="AQ49" i="2"/>
  <c r="AQ47" i="2"/>
  <c r="AQ81" i="2"/>
  <c r="AX49" i="2"/>
  <c r="AX48" i="2"/>
  <c r="BC72" i="1"/>
  <c r="BC10" i="1"/>
  <c r="BM49" i="2"/>
  <c r="BM47" i="2" s="1"/>
  <c r="BM81" i="2" s="1"/>
  <c r="BG66" i="2"/>
  <c r="BG70" i="2"/>
  <c r="BG25" i="2"/>
  <c r="BH14" i="2"/>
  <c r="BH72" i="2"/>
  <c r="BP14" i="2"/>
  <c r="BP72" i="2"/>
  <c r="BD9" i="2"/>
  <c r="BD8" i="2"/>
  <c r="BQ72" i="2"/>
  <c r="BQ14" i="2"/>
  <c r="BM13" i="2"/>
  <c r="BM14" i="2"/>
  <c r="AR15" i="2"/>
  <c r="AR74" i="2"/>
  <c r="AU22" i="2"/>
  <c r="AU76" i="2"/>
  <c r="AS44" i="2"/>
  <c r="AS80" i="2"/>
  <c r="AT46" i="2"/>
  <c r="AU46" i="2"/>
  <c r="AV46" i="2"/>
  <c r="AR49" i="2"/>
  <c r="AR48" i="2"/>
  <c r="AR47" i="2"/>
  <c r="AR81" i="2"/>
  <c r="AY49" i="2"/>
  <c r="AY47" i="2"/>
  <c r="AY81" i="2"/>
  <c r="AV72" i="1"/>
  <c r="BD72" i="1"/>
  <c r="BD10" i="1"/>
  <c r="BF48" i="2"/>
  <c r="BN48" i="2"/>
  <c r="BH4" i="2"/>
  <c r="BR5" i="2"/>
  <c r="AY13" i="2"/>
  <c r="AY12" i="2"/>
  <c r="AZ14" i="2"/>
  <c r="BN14" i="2"/>
  <c r="AU18" i="2"/>
  <c r="AU75" i="2"/>
  <c r="AV26" i="2"/>
  <c r="BL50" i="2"/>
  <c r="BL82" i="2"/>
  <c r="BF66" i="2"/>
  <c r="BF70" i="2"/>
  <c r="AQ44" i="2"/>
  <c r="AQ80" i="2"/>
  <c r="BH66" i="2"/>
  <c r="BH70" i="2"/>
  <c r="BH25" i="2"/>
  <c r="BI4" i="2"/>
  <c r="AW46" i="2"/>
  <c r="AV44" i="2"/>
  <c r="AV80" i="2"/>
  <c r="BK49" i="2"/>
  <c r="BK47" i="2"/>
  <c r="BK81" i="2"/>
  <c r="BJ49" i="2"/>
  <c r="BJ47" i="2"/>
  <c r="BJ81" i="2"/>
  <c r="AQ12" i="2"/>
  <c r="AU44" i="1"/>
  <c r="AU22" i="1"/>
  <c r="AU112" i="1"/>
  <c r="AU63" i="1"/>
  <c r="AU91" i="1"/>
  <c r="AU74" i="1"/>
  <c r="AU100" i="1"/>
  <c r="AU83" i="1"/>
  <c r="AU105" i="1"/>
  <c r="AU66" i="1"/>
  <c r="AU38" i="1"/>
  <c r="AU54" i="1"/>
  <c r="AU13" i="1"/>
  <c r="AV5" i="1"/>
  <c r="BG39" i="1"/>
  <c r="BG42" i="1"/>
  <c r="BG8" i="1"/>
  <c r="AX12" i="2"/>
  <c r="BM39" i="1"/>
  <c r="BM42" i="1"/>
  <c r="BM8" i="1"/>
  <c r="BC39" i="1"/>
  <c r="BD14" i="2"/>
  <c r="BD72" i="2"/>
  <c r="BD49" i="2"/>
  <c r="BD47" i="2"/>
  <c r="BD81" i="2"/>
  <c r="BF49" i="2"/>
  <c r="BF47" i="2"/>
  <c r="BF81" i="2"/>
  <c r="AW47" i="2"/>
  <c r="AW81" i="2"/>
  <c r="BH12" i="2"/>
  <c r="BH73" i="2"/>
  <c r="AV47" i="2"/>
  <c r="AV81" i="2"/>
  <c r="BQ12" i="2"/>
  <c r="BQ73" i="2"/>
  <c r="BH49" i="2"/>
  <c r="BH47" i="2"/>
  <c r="BH81" i="2"/>
  <c r="AU42" i="1"/>
  <c r="AU8" i="1"/>
  <c r="BD39" i="1"/>
  <c r="BD42" i="1"/>
  <c r="BD8" i="1"/>
  <c r="AX47" i="2"/>
  <c r="AX81" i="2"/>
  <c r="AT71" i="2"/>
  <c r="AT13" i="2"/>
  <c r="AT12" i="2"/>
  <c r="BA72" i="2"/>
  <c r="BA14" i="2"/>
  <c r="BA12" i="2"/>
  <c r="BA48" i="2"/>
  <c r="BG10" i="1"/>
  <c r="AS47" i="2"/>
  <c r="AS81" i="2"/>
  <c r="AU44" i="2"/>
  <c r="AU80" i="2"/>
  <c r="AS71" i="2"/>
  <c r="AS13" i="2"/>
  <c r="AS12" i="2"/>
  <c r="BE20" i="2"/>
  <c r="BE18" i="2"/>
  <c r="BE75" i="2"/>
  <c r="BD20" i="2"/>
  <c r="BD18" i="2"/>
  <c r="BD75" i="2"/>
  <c r="BA18" i="2"/>
  <c r="BA75" i="2"/>
  <c r="AU12" i="2"/>
  <c r="BN12" i="2"/>
  <c r="BN73" i="2"/>
  <c r="AT44" i="2"/>
  <c r="AT80" i="2"/>
  <c r="AR12" i="2"/>
  <c r="BE72" i="2"/>
  <c r="BE14" i="2"/>
  <c r="BE12" i="2"/>
  <c r="BE73" i="2"/>
  <c r="BM6" i="1"/>
  <c r="BM12" i="2"/>
  <c r="BM73" i="2"/>
  <c r="AZ12" i="2"/>
  <c r="BP12" i="2"/>
  <c r="BP73" i="2"/>
  <c r="BI12" i="2"/>
  <c r="BI73" i="2"/>
  <c r="BP38" i="1"/>
  <c r="BP91" i="1"/>
  <c r="BP74" i="1"/>
  <c r="BP112" i="1"/>
  <c r="BP100" i="1"/>
  <c r="BP83" i="1"/>
  <c r="BP105" i="1"/>
  <c r="BP66" i="1"/>
  <c r="BP63" i="1"/>
  <c r="BP54" i="1"/>
  <c r="BP13" i="1"/>
  <c r="BP44" i="1"/>
  <c r="BP30" i="1"/>
  <c r="BP22" i="1"/>
  <c r="BQ5" i="1"/>
  <c r="BP19" i="1"/>
  <c r="BN49" i="2"/>
  <c r="BN47" i="2" s="1"/>
  <c r="BN81" i="2" s="1"/>
  <c r="BR13" i="2"/>
  <c r="BR12" i="2"/>
  <c r="BR73" i="2"/>
  <c r="BR71" i="2"/>
  <c r="BO71" i="2"/>
  <c r="BO13" i="2"/>
  <c r="BO12" i="2"/>
  <c r="BO73" i="2"/>
  <c r="BR49" i="2"/>
  <c r="BR47" i="2"/>
  <c r="BR81" i="2"/>
  <c r="BG12" i="2"/>
  <c r="BG73" i="2"/>
  <c r="BD12" i="2"/>
  <c r="BD73" i="2"/>
  <c r="BA49" i="2"/>
  <c r="BA47" i="2"/>
  <c r="BA81" i="2"/>
  <c r="BC42" i="1"/>
  <c r="BC8" i="1"/>
  <c r="BB39" i="1"/>
  <c r="BB42" i="1"/>
  <c r="BB8" i="1"/>
  <c r="AV112" i="1"/>
  <c r="AV63" i="1"/>
  <c r="AV54" i="1"/>
  <c r="AV91" i="1"/>
  <c r="AV74" i="1"/>
  <c r="AV100" i="1"/>
  <c r="AV83" i="1"/>
  <c r="AV105" i="1"/>
  <c r="AV66" i="1"/>
  <c r="AV44" i="1"/>
  <c r="AV22" i="1"/>
  <c r="AV38" i="1"/>
  <c r="AV13" i="1"/>
  <c r="AW5" i="1"/>
  <c r="AX46" i="2"/>
  <c r="AW44" i="2"/>
  <c r="AW80" i="2"/>
  <c r="BI66" i="2"/>
  <c r="BI70" i="2"/>
  <c r="BI25" i="2"/>
  <c r="BJ4" i="2"/>
  <c r="BQ91" i="1"/>
  <c r="BQ74" i="1"/>
  <c r="BQ112" i="1"/>
  <c r="BQ100" i="1"/>
  <c r="BQ83" i="1"/>
  <c r="BQ105" i="1"/>
  <c r="BQ66" i="1"/>
  <c r="BQ19" i="1"/>
  <c r="BQ63" i="1"/>
  <c r="BQ54" i="1"/>
  <c r="BQ38" i="1"/>
  <c r="BQ13" i="1"/>
  <c r="BQ44" i="1"/>
  <c r="BR5" i="1"/>
  <c r="BQ30" i="1"/>
  <c r="BQ22" i="1"/>
  <c r="BR91" i="1"/>
  <c r="BR74" i="1"/>
  <c r="BR30" i="1"/>
  <c r="BR13" i="1"/>
  <c r="BR112" i="1"/>
  <c r="BR100" i="1"/>
  <c r="BR83" i="1"/>
  <c r="BR105" i="1"/>
  <c r="BR66" i="1"/>
  <c r="BR44" i="1"/>
  <c r="BR22" i="1"/>
  <c r="BR63" i="1"/>
  <c r="BS5" i="1"/>
  <c r="BR38" i="1"/>
  <c r="BR19" i="1"/>
  <c r="BR54" i="1"/>
  <c r="AY46" i="2"/>
  <c r="AY44" i="2"/>
  <c r="AY80" i="2"/>
  <c r="AX44" i="2"/>
  <c r="AX80" i="2"/>
  <c r="AW91" i="1"/>
  <c r="AW74" i="1"/>
  <c r="AW38" i="1"/>
  <c r="AW100" i="1"/>
  <c r="AW83" i="1"/>
  <c r="AW105" i="1"/>
  <c r="AW66" i="1"/>
  <c r="AW112" i="1"/>
  <c r="AW63" i="1"/>
  <c r="AW54" i="1"/>
  <c r="AW13" i="1"/>
  <c r="AW44" i="1"/>
  <c r="AX5" i="1"/>
  <c r="AW22" i="1"/>
  <c r="BJ66" i="2"/>
  <c r="BJ70" i="2"/>
  <c r="BJ25" i="2"/>
  <c r="BK4" i="2"/>
  <c r="AX112" i="1"/>
  <c r="AX100" i="1"/>
  <c r="AX83" i="1"/>
  <c r="AX105" i="1"/>
  <c r="AX66" i="1"/>
  <c r="AX63" i="1"/>
  <c r="AX54" i="1"/>
  <c r="AX91" i="1"/>
  <c r="AX74" i="1"/>
  <c r="AX38" i="1"/>
  <c r="AX13" i="1"/>
  <c r="AX44" i="1"/>
  <c r="AY5" i="1"/>
  <c r="AX22" i="1"/>
  <c r="BK66" i="2"/>
  <c r="BK70" i="2"/>
  <c r="BK25" i="2"/>
  <c r="BL4" i="2"/>
  <c r="BS112" i="1"/>
  <c r="BS100" i="1"/>
  <c r="BS83" i="1"/>
  <c r="BS105" i="1"/>
  <c r="BS66" i="1"/>
  <c r="BS44" i="1"/>
  <c r="BS63" i="1"/>
  <c r="BS54" i="1"/>
  <c r="BS91" i="1"/>
  <c r="BS74" i="1"/>
  <c r="BS30" i="1"/>
  <c r="BS38" i="1"/>
  <c r="BS22" i="1"/>
  <c r="BT5" i="1"/>
  <c r="BS13" i="1"/>
  <c r="BS19" i="1"/>
  <c r="BT112" i="1"/>
  <c r="BT105" i="1"/>
  <c r="BT66" i="1"/>
  <c r="BT63" i="1"/>
  <c r="BT54" i="1"/>
  <c r="BT38" i="1"/>
  <c r="BT91" i="1"/>
  <c r="BT74" i="1"/>
  <c r="BT100" i="1"/>
  <c r="BT83" i="1"/>
  <c r="BT44" i="1"/>
  <c r="BT22" i="1"/>
  <c r="BU5" i="1"/>
  <c r="BT30" i="1"/>
  <c r="BT19" i="1"/>
  <c r="BT13" i="1"/>
  <c r="AY105" i="1"/>
  <c r="AY13" i="1"/>
  <c r="AY66" i="1"/>
  <c r="AY44" i="1"/>
  <c r="AY22" i="1"/>
  <c r="AY63" i="1"/>
  <c r="AY112" i="1"/>
  <c r="AY91" i="1"/>
  <c r="AY74" i="1"/>
  <c r="AY100" i="1"/>
  <c r="AY83" i="1"/>
  <c r="AZ5" i="1"/>
  <c r="AY54" i="1"/>
  <c r="AY38" i="1"/>
  <c r="BL66" i="2"/>
  <c r="BL70" i="2"/>
  <c r="BM4" i="2"/>
  <c r="BL25" i="2"/>
  <c r="BU19" i="1"/>
  <c r="BU63" i="1"/>
  <c r="BU38" i="1"/>
  <c r="BU91" i="1"/>
  <c r="BU74" i="1"/>
  <c r="BU100" i="1"/>
  <c r="BU83" i="1"/>
  <c r="BU112" i="1"/>
  <c r="BU105" i="1"/>
  <c r="BU66" i="1"/>
  <c r="BU30" i="1"/>
  <c r="BV5" i="1"/>
  <c r="BU22" i="1"/>
  <c r="BU13" i="1"/>
  <c r="BU54" i="1"/>
  <c r="BU44" i="1"/>
  <c r="AZ66" i="1"/>
  <c r="AZ44" i="1"/>
  <c r="AZ63" i="1"/>
  <c r="AZ54" i="1"/>
  <c r="AZ112" i="1"/>
  <c r="AZ91" i="1"/>
  <c r="AZ74" i="1"/>
  <c r="AZ100" i="1"/>
  <c r="AZ83" i="1"/>
  <c r="AZ105" i="1"/>
  <c r="BC5" i="1"/>
  <c r="AZ22" i="1"/>
  <c r="AZ38" i="1"/>
  <c r="AZ13" i="1"/>
  <c r="BN4" i="2"/>
  <c r="BM66" i="2"/>
  <c r="BM70" i="2"/>
  <c r="BM25" i="2"/>
  <c r="BV44" i="1"/>
  <c r="BV22" i="1"/>
  <c r="BV63" i="1"/>
  <c r="BV91" i="1"/>
  <c r="BV74" i="1"/>
  <c r="BV30" i="1"/>
  <c r="BV100" i="1"/>
  <c r="BV83" i="1"/>
  <c r="BV112" i="1"/>
  <c r="BV105" i="1"/>
  <c r="BV66" i="1"/>
  <c r="BV19" i="1"/>
  <c r="BV38" i="1"/>
  <c r="BV13" i="1"/>
  <c r="BW5" i="1"/>
  <c r="BV54" i="1"/>
  <c r="BC44" i="1"/>
  <c r="BC22" i="1"/>
  <c r="BC63" i="1"/>
  <c r="BC112" i="1"/>
  <c r="BC91" i="1"/>
  <c r="BC74" i="1"/>
  <c r="BC100" i="1"/>
  <c r="BC83" i="1"/>
  <c r="BC105" i="1"/>
  <c r="BC66" i="1"/>
  <c r="BD5" i="1"/>
  <c r="BC38" i="1"/>
  <c r="BC13" i="1"/>
  <c r="BC54" i="1"/>
  <c r="BN66" i="2"/>
  <c r="BN70" i="2"/>
  <c r="BN25" i="2"/>
  <c r="BO4" i="2"/>
  <c r="BW63" i="1"/>
  <c r="BW54" i="1"/>
  <c r="BW91" i="1"/>
  <c r="BW74" i="1"/>
  <c r="BW30" i="1"/>
  <c r="BW100" i="1"/>
  <c r="BW83" i="1"/>
  <c r="BW112" i="1"/>
  <c r="BW105" i="1"/>
  <c r="BW66" i="1"/>
  <c r="BW44" i="1"/>
  <c r="BW22" i="1"/>
  <c r="BW19" i="1"/>
  <c r="BW13" i="1"/>
  <c r="BX5" i="1"/>
  <c r="BW38" i="1"/>
  <c r="BD63" i="1"/>
  <c r="BD54" i="1"/>
  <c r="BD112" i="1"/>
  <c r="BD91" i="1"/>
  <c r="BD74" i="1"/>
  <c r="BD100" i="1"/>
  <c r="BD83" i="1"/>
  <c r="BD105" i="1"/>
  <c r="BD66" i="1"/>
  <c r="BD44" i="1"/>
  <c r="BD22" i="1"/>
  <c r="BG5" i="1"/>
  <c r="BD38" i="1"/>
  <c r="BD13" i="1"/>
  <c r="BO66" i="2"/>
  <c r="BO70" i="2"/>
  <c r="BO25" i="2"/>
  <c r="BP4" i="2"/>
  <c r="BX105" i="1"/>
  <c r="BX38" i="1"/>
  <c r="BX91" i="1"/>
  <c r="BX74" i="1"/>
  <c r="BX100" i="1"/>
  <c r="BX83" i="1"/>
  <c r="BX112" i="1"/>
  <c r="BX66" i="1"/>
  <c r="BX63" i="1"/>
  <c r="BX54" i="1"/>
  <c r="BX19" i="1"/>
  <c r="BX13" i="1"/>
  <c r="BY5" i="1"/>
  <c r="BX44" i="1"/>
  <c r="BX22" i="1"/>
  <c r="BX30" i="1"/>
  <c r="BG112" i="1"/>
  <c r="BG100" i="1"/>
  <c r="BG83" i="1"/>
  <c r="BG105" i="1"/>
  <c r="BG66" i="1"/>
  <c r="BG63" i="1"/>
  <c r="BG54" i="1"/>
  <c r="BG91" i="1"/>
  <c r="BG74" i="1"/>
  <c r="BG38" i="1"/>
  <c r="BG22" i="1"/>
  <c r="BG13" i="1"/>
  <c r="BG44" i="1"/>
  <c r="BP66" i="2"/>
  <c r="BP70" i="2"/>
  <c r="BP25" i="2"/>
  <c r="BQ4" i="2"/>
  <c r="BY91" i="1"/>
  <c r="BY74" i="1"/>
  <c r="BY100" i="1"/>
  <c r="BY83" i="1"/>
  <c r="BY112" i="1"/>
  <c r="BY66" i="1"/>
  <c r="BY105" i="1"/>
  <c r="BY19" i="1"/>
  <c r="BY63" i="1"/>
  <c r="BY54" i="1"/>
  <c r="BY38" i="1"/>
  <c r="BY13" i="1"/>
  <c r="BZ5" i="1"/>
  <c r="BY44" i="1"/>
  <c r="BY22" i="1"/>
  <c r="BY30" i="1"/>
  <c r="BQ66" i="2"/>
  <c r="BQ70" i="2"/>
  <c r="BQ25" i="2"/>
  <c r="BR4" i="2"/>
  <c r="BZ91" i="1"/>
  <c r="BZ74" i="1"/>
  <c r="BZ30" i="1"/>
  <c r="BZ13" i="1"/>
  <c r="BZ100" i="1"/>
  <c r="BZ83" i="1"/>
  <c r="BZ112" i="1"/>
  <c r="BZ66" i="1"/>
  <c r="BZ105" i="1"/>
  <c r="BZ44" i="1"/>
  <c r="BZ22" i="1"/>
  <c r="BZ63" i="1"/>
  <c r="BZ19" i="1"/>
  <c r="BZ54" i="1"/>
  <c r="BZ38" i="1"/>
  <c r="BR25" i="2"/>
  <c r="BR66" i="2"/>
  <c r="BR70" i="2"/>
  <c r="AT22" i="1" l="1"/>
  <c r="AT13" i="1"/>
  <c r="BG89" i="1"/>
  <c r="BM84" i="1"/>
  <c r="BM89" i="1" s="1"/>
</calcChain>
</file>

<file path=xl/sharedStrings.xml><?xml version="1.0" encoding="utf-8"?>
<sst xmlns="http://schemas.openxmlformats.org/spreadsheetml/2006/main" count="687" uniqueCount="221">
  <si>
    <t>Hospital Estadual de Trindade Walda Ferreira dos Santos - HETRIN</t>
  </si>
  <si>
    <t xml:space="preserve">PRODUÇÃO ASSISTENCIAL </t>
  </si>
  <si>
    <t>2º TA ao Contrato de Gestão 037/2019 ANO 2022</t>
  </si>
  <si>
    <t>3º T.A ao contrato de Gestão 037/2019</t>
  </si>
  <si>
    <t>PRODUÇÃO ASSISTENCIAL:</t>
  </si>
  <si>
    <t>4º T.A ao Contrato de Gestão 037/2019</t>
  </si>
  <si>
    <t>01. LINHAS DE CONTRATAÇÕES</t>
  </si>
  <si>
    <t>Meta</t>
  </si>
  <si>
    <t>1a10-Jul-22</t>
  </si>
  <si>
    <t>Meta/
Estimativa</t>
  </si>
  <si>
    <t>11a31-Jul-22</t>
  </si>
  <si>
    <t>Meta/Estimativa</t>
  </si>
  <si>
    <t>1 - 24 de Ago-23</t>
  </si>
  <si>
    <t>24 - 31 de Ago-23</t>
  </si>
  <si>
    <t>Meta 01 - 15-Out-2023</t>
  </si>
  <si>
    <t>01 - 15-Out-2023</t>
  </si>
  <si>
    <t>Meta 16 - 31-Out-2023</t>
  </si>
  <si>
    <t>16 - 31-Out-2023</t>
  </si>
  <si>
    <t>Meta Mensal</t>
  </si>
  <si>
    <t>Internação (Saídas Hospitalares)</t>
  </si>
  <si>
    <t>Leito dia</t>
  </si>
  <si>
    <t>Atendimento Ambulatorial</t>
  </si>
  <si>
    <t>Cirurgias Eletivas</t>
  </si>
  <si>
    <t>SADT Externo</t>
  </si>
  <si>
    <t>Atendimento de Urgência e Emergência</t>
  </si>
  <si>
    <t>-</t>
  </si>
  <si>
    <t>Sadt</t>
  </si>
  <si>
    <t>02. SAÍDAS HOSPITALARES POR ESPECIALIDADE</t>
  </si>
  <si>
    <t>Clínica Médica</t>
  </si>
  <si>
    <t>Clínicas</t>
  </si>
  <si>
    <t>Clínica Cirúrgica</t>
  </si>
  <si>
    <t>Cirúrgicas</t>
  </si>
  <si>
    <t>Clínica Obstétrica</t>
  </si>
  <si>
    <t>Total</t>
  </si>
  <si>
    <t>03. LEITO DIA</t>
  </si>
  <si>
    <t>03. CIRURGIAS PROGRAMADAS</t>
  </si>
  <si>
    <t>04. CIRURGIA ELETIVA ALTO GIRO</t>
  </si>
  <si>
    <t xml:space="preserve">Cirurgia Geral </t>
  </si>
  <si>
    <t xml:space="preserve">Ginecologia </t>
  </si>
  <si>
    <t>Urologia</t>
  </si>
  <si>
    <t>Vascular</t>
  </si>
  <si>
    <t>Bucomaxilo</t>
  </si>
  <si>
    <t>05. CIRURGIA ELETIVA MEDIA/ALTA COMPLEXIDADE</t>
  </si>
  <si>
    <t>04. ATENDIMENTO AMBULATORIAL</t>
  </si>
  <si>
    <t>06. ATENDIMENTO AMBULATORIAL</t>
  </si>
  <si>
    <t>Consulta Médica</t>
  </si>
  <si>
    <t>Consulta Multiprofissional</t>
  </si>
  <si>
    <t xml:space="preserve">Pequenos Procedimentos Cirúrgicos Ambulatoriais </t>
  </si>
  <si>
    <t>05. ATENDIMENTO AMBULATORIAL CONSULTA MÉDICA</t>
  </si>
  <si>
    <t>07. ATENDIMENTO AMBULATORIAL CONSULTA MÉDICA</t>
  </si>
  <si>
    <r>
      <rPr>
        <sz val="10"/>
        <color indexed="8"/>
        <rFont val="Arial"/>
        <family val="2"/>
      </rPr>
      <t>Ginecologia</t>
    </r>
    <r>
      <rPr>
        <sz val="10"/>
        <color indexed="8"/>
        <rFont val="Arial"/>
        <family val="2"/>
        <charset val="1"/>
      </rPr>
      <t>/Obstetrícia</t>
    </r>
  </si>
  <si>
    <t>Ginecologia</t>
  </si>
  <si>
    <t xml:space="preserve">Cardiologia (pré-operatório / risco cirúrgico) </t>
  </si>
  <si>
    <t xml:space="preserve">Cardiologia (risco cirúrgico) </t>
  </si>
  <si>
    <t>Pediatria</t>
  </si>
  <si>
    <t>Angiologia/ Vascular</t>
  </si>
  <si>
    <t>N/A</t>
  </si>
  <si>
    <t>Angiologia/Vascular</t>
  </si>
  <si>
    <t>Ortopedia (egresso)</t>
  </si>
  <si>
    <t>06. ATENDIMENTO AMBULATORIAL CONSULTA NÃO MÉDICA</t>
  </si>
  <si>
    <t>08. ATENDIMENTO AMBULATORIAL MULTIPROFISSIONAL</t>
  </si>
  <si>
    <t>Enfermagem</t>
  </si>
  <si>
    <t>Psicologia</t>
  </si>
  <si>
    <t>Bucomaxilo Facial (egresso)</t>
  </si>
  <si>
    <t>Farmácia VVS</t>
  </si>
  <si>
    <t>Não houve atendimento VVS</t>
  </si>
  <si>
    <t>NÃO TEVE CASOS DE VVS</t>
  </si>
  <si>
    <t>NÃO TEVE CASOS DE  VVS NA UNIDADE</t>
  </si>
  <si>
    <t>NÃO TEVE VVS</t>
  </si>
  <si>
    <t>NAO TEVE VVS</t>
  </si>
  <si>
    <t>Não teve VVS</t>
  </si>
  <si>
    <t>nao teve VVS</t>
  </si>
  <si>
    <t>não teve VVS</t>
  </si>
  <si>
    <t>Não teve atendimento ambulatorial VVS</t>
  </si>
  <si>
    <t>Serviço Social VVS</t>
  </si>
  <si>
    <t>Psicologia VVS</t>
  </si>
  <si>
    <t>07. ATENDIMENTO AMBULATORIAL DE PROCED. AMBULATORIAIS</t>
  </si>
  <si>
    <t>09. ATENDIMENTO AMBULATORIAL PROCED. AMBULATORIAIS</t>
  </si>
  <si>
    <t>Procedimentos Ambulatoriais</t>
  </si>
  <si>
    <t>08. SADT Externo Realizado</t>
  </si>
  <si>
    <t>10. SADT EXTERNO REALIZADO</t>
  </si>
  <si>
    <t>Doppler (MMII, MMSS e carótida)</t>
  </si>
  <si>
    <t>Eletrocardiograma</t>
  </si>
  <si>
    <t>Raio X</t>
  </si>
  <si>
    <t>Tomografia Computadorizada</t>
  </si>
  <si>
    <t xml:space="preserve">Ultrassom </t>
  </si>
  <si>
    <t>09. Acolhimento, Avaliação e Classificação de Risco</t>
  </si>
  <si>
    <t>11.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</si>
  <si>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</si>
  <si>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</si>
  <si>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</si>
  <si>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</si>
  <si>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</si>
  <si>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</si>
  <si>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</si>
  <si>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</si>
  <si>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</si>
  <si>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</si>
  <si>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</si>
  <si>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</si>
  <si>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10. SADT Externo Ofertado</t>
  </si>
  <si>
    <t>12. SADT EXTERNO OFERTADO</t>
  </si>
  <si>
    <t>Raio x</t>
  </si>
  <si>
    <t>11. SADT Interno</t>
  </si>
  <si>
    <t>13. SADT INTERNO</t>
  </si>
  <si>
    <t>Laboratório de Análises Clínicas</t>
  </si>
  <si>
    <t>Laboratório de Análises Clínicas (Interno + Externo)</t>
  </si>
  <si>
    <t>Eletrocardiograma (Interno + Externo)</t>
  </si>
  <si>
    <t>12. Atendimento por demanda</t>
  </si>
  <si>
    <t>Estimativa</t>
  </si>
  <si>
    <t>14. ATENDIMENTO POR DEMANDA</t>
  </si>
  <si>
    <t xml:space="preserve">Espontânea </t>
  </si>
  <si>
    <t>Regulada</t>
  </si>
  <si>
    <t>13. Especialidades Médicas para porta de entrada</t>
  </si>
  <si>
    <t>15. ESPECIALIDADES MÉDICAS PARA PORTA DE ENTRADA</t>
  </si>
  <si>
    <t>Cirurgia Geral</t>
  </si>
  <si>
    <t>Clínico Geral</t>
  </si>
  <si>
    <t>Ortopedia e Traumatologia</t>
  </si>
  <si>
    <t>Cirurgia Bucomaxilo Facial</t>
  </si>
  <si>
    <t>14. Saídas da UTI</t>
  </si>
  <si>
    <t>16. SAÍDAS DA UTI</t>
  </si>
  <si>
    <t>Óbito</t>
  </si>
  <si>
    <t>Alta</t>
  </si>
  <si>
    <t>Transferência Externa</t>
  </si>
  <si>
    <t>Transferência Interna</t>
  </si>
  <si>
    <t>A</t>
  </si>
  <si>
    <t>Indicadores</t>
  </si>
  <si>
    <t>01-15-Out-23</t>
  </si>
  <si>
    <t>DESEMPENHO HOSPITALAR:</t>
  </si>
  <si>
    <t>16-31-Out-23</t>
  </si>
  <si>
    <t>1. Taxa de Ocupação Hospitalar</t>
  </si>
  <si>
    <t>≥ 85%</t>
  </si>
  <si>
    <t>01. Taxa de Ocupação Hospitalar</t>
  </si>
  <si>
    <t>Total de Pacientes-dia</t>
  </si>
  <si>
    <t>Total de leitos operacionais-dia do período</t>
  </si>
  <si>
    <t>2. Taxa Média de Permanência Hospitalar (dias)</t>
  </si>
  <si>
    <t>≤ 5 (Dias)</t>
  </si>
  <si>
    <t>02. Taxa Média de Permanência Hospitalar (dias)</t>
  </si>
  <si>
    <t>Total de saídas no período</t>
  </si>
  <si>
    <t>3. Média de tempo de disponibilização de leito após alta (horas)</t>
  </si>
  <si>
    <t>≤ 24 (Horas)</t>
  </si>
  <si>
    <t>01:37h</t>
  </si>
  <si>
    <t>≤ 2 (Horas)</t>
  </si>
  <si>
    <t>01:57h</t>
  </si>
  <si>
    <t>01:18h</t>
  </si>
  <si>
    <t>01:32h</t>
  </si>
  <si>
    <t>01:54h</t>
  </si>
  <si>
    <t>3. Índice de Intervalo de Substituição (horas)</t>
  </si>
  <si>
    <t>03. Índice de Intervalo de Substituição (horas)</t>
  </si>
  <si>
    <t>Taxa de Ocupação Hospitalar</t>
  </si>
  <si>
    <t>Média de Permanência Hospitalar</t>
  </si>
  <si>
    <t>4. Taxa de Readmissão Hospitalar (em até 29 dias)</t>
  </si>
  <si>
    <t>≤ 20%</t>
  </si>
  <si>
    <t>&lt; 20%</t>
  </si>
  <si>
    <t>04. Taxa de Readmissão Hospitalar pelo mesmo CID (em até 29 dias)</t>
  </si>
  <si>
    <t>&lt; 8%</t>
  </si>
  <si>
    <t>Nº de pacientes readmitidos entre 0 e 29 dias da última alta hospitalar</t>
  </si>
  <si>
    <t>Nº de pacientes readmitidos entre 0 e 29 dias da última alta hospitalar pelo mesmo CID</t>
  </si>
  <si>
    <t>Nº total de internações hospitalares</t>
  </si>
  <si>
    <t>5. Taxa de Readmissão em UTI em até 48 horas (readmissão precoce em UTI)</t>
  </si>
  <si>
    <t>≤ 5%</t>
  </si>
  <si>
    <t>&lt; 5%</t>
  </si>
  <si>
    <t>05. Taxa de Readmissão em UTI em até 48 horas (readmissão precoce em UTI)</t>
  </si>
  <si>
    <t>Nº de pacientes readmitidos entre 0 e 48 Horas da última alta da UTI</t>
  </si>
  <si>
    <t>Nº de saídas da UTI (Por Alta)</t>
  </si>
  <si>
    <t>6. Percentual de Ocorrência de Glosas no SIH - DATASUS</t>
  </si>
  <si>
    <t>&lt; 1%</t>
  </si>
  <si>
    <t>≤ 1%</t>
  </si>
  <si>
    <t>06. Percentual de Ocorrência de Glosas no SIH - DATASUS</t>
  </si>
  <si>
    <t>≤ 7%</t>
  </si>
  <si>
    <t>Total de procedimentos rejeitados no SIH</t>
  </si>
  <si>
    <t>Total de procedimentos apresentados no SIH</t>
  </si>
  <si>
    <t>7. Percentual de suspensão de cirurgia programada por condições operacionais 
(causas relacionadas ao paciente)</t>
  </si>
  <si>
    <t>Nº de cirurgias programadas suspensas (causas relacionadas ao paciente)</t>
  </si>
  <si>
    <t>Nº de cirurgias programadas (mapa cirúrgico)</t>
  </si>
  <si>
    <t xml:space="preserve">07. Percentual de suspensão de cirurgia eletiva por condições operacionais </t>
  </si>
  <si>
    <t>Nº de cirurgias eletivas suspensas (causas relacionadas a organização)</t>
  </si>
  <si>
    <t>Nº de cirurgias eletivas (mapa cirúrgico)</t>
  </si>
  <si>
    <t>08. Percentual de cirurgias eletivas realizadas com o TMAT (Expirado 1º ano)</t>
  </si>
  <si>
    <t>&lt; 50%</t>
  </si>
  <si>
    <t>Nº de cirurgias eletivas realizadas com TMAT expirado 1º ano</t>
  </si>
  <si>
    <t>Nº de cirurgias eletivas em lista de espera e encaminhado para a unidade</t>
  </si>
  <si>
    <t>09. Percentual de cirurgias eletivas realizadas com o TMAT (Expirado 2º ano)</t>
  </si>
  <si>
    <t>&lt; 25%</t>
  </si>
  <si>
    <t>Nº de cirurgias eletivas realizadas com TMAT expirado 2º ano</t>
  </si>
  <si>
    <t>8. Percentual de Suspensão de Cirurgias Programadas por condições operacionais (causas relacionadas à organização da Unidade)</t>
  </si>
  <si>
    <t>Nº de cirurgias programadas suspensas (causas relacionadas à organização da Unidade)</t>
  </si>
  <si>
    <t>9. Percentual de investigação da gravidade de reações adversas a medicamentos (Farmacovigilância)</t>
  </si>
  <si>
    <t>≥ 95%</t>
  </si>
  <si>
    <t>Nº de pacientes com RAM avaliada quanto à gravidade</t>
  </si>
  <si>
    <t>Nº total de pacientes com RAM</t>
  </si>
  <si>
    <t>10. Razão do quantitativo de consultas ofertadas</t>
  </si>
  <si>
    <t>Número de consultas ofertadas</t>
  </si>
  <si>
    <t>Número de consultas propostas nas metas da unidade</t>
  </si>
  <si>
    <t>11. Percentual de Exames de Imagem com resultado disponibilizado em até 10 dias</t>
  </si>
  <si>
    <t>≥ 70%</t>
  </si>
  <si>
    <t>Exames de Imagem com resultado disponibilizado em até 10 dias</t>
  </si>
  <si>
    <t>Total de exames de imagem realizados no período</t>
  </si>
  <si>
    <t>12. Percentual de casos de doenças/agravos/eventos de notificação compulsória imediata (DAEI) digitadas opertunamente - até 7 dias</t>
  </si>
  <si>
    <t>≥ 80%</t>
  </si>
  <si>
    <t>Número de casos DAEI digitadas em tempo oportuno - 7 dias</t>
  </si>
  <si>
    <t>Número de casos DAEI notificadas no período</t>
  </si>
  <si>
    <t>13. Percentual de casos de doenças/agravos/eventos de notificação compulsória imediata (DAEI) investigadas oportunamente - até 48h da data de notificação</t>
  </si>
  <si>
    <t>Número de casos DAEI investigados em tempo oportuno - 48 horas</t>
  </si>
  <si>
    <t>14. Percentual de perda de medicamentos por prazo de validade expirado.</t>
  </si>
  <si>
    <t>≤ 2%</t>
  </si>
  <si>
    <t>Valor financeiro da perda do segmento padronizado por validade expirada no hospital</t>
  </si>
  <si>
    <t>Valor financeiro inventariado na CAF no período</t>
  </si>
  <si>
    <t>12. Percentual de manifestações queixosas recebidas no sistema de ouvidoria do SUS</t>
  </si>
  <si>
    <t>Número de manifestações queixosas recebidas no sistema de ouvidoria do SUS</t>
  </si>
  <si>
    <t>Total de atendimentos realizados</t>
  </si>
  <si>
    <t>8. Índice de APGAR de recém-nascidos vivos</t>
  </si>
  <si>
    <t>&gt; 7</t>
  </si>
  <si>
    <t>Apgar do 1º minuto</t>
  </si>
  <si>
    <t>Apgar do 5º minuto</t>
  </si>
  <si>
    <t>Serviços</t>
  </si>
  <si>
    <t>Resolução das Queixas</t>
  </si>
  <si>
    <t xml:space="preserve">Indice de Satisfação Usuário </t>
  </si>
  <si>
    <t>Indicadores de Desempenho - Resumo</t>
  </si>
  <si>
    <t>META</t>
  </si>
  <si>
    <t>4. Taxa de Readmissão Hospitalar ( em até 29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</si>
</sst>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6]mmm\-yy;@"/>
    <numFmt numFmtId="165" formatCode="[$-416]mmmm\-yy;@"/>
    <numFmt numFmtId="166" formatCode="#,##0_ ;\-#,##0\ "/>
    <numFmt numFmtId="167" formatCode="0.0%"/>
    <numFmt numFmtId="168" formatCode="#,##0.0"/>
    <numFmt numFmtId="169" formatCode="[$-F400]h:mm:ss\ AM/PM"/>
    <numFmt numFmtId="170" formatCode="h:mm;@"/>
    <numFmt numFmtId="171" formatCode="&quot;R$&quot;\ #,##0.00"/>
  </numFmts>
  <fonts count="22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50"/>
      <color theme="0"/>
      <name val="Arial"/>
      <family val="2"/>
      <charset val="1"/>
    </font>
    <font>
      <sz val="50"/>
      <color rgb="FF000000"/>
      <name val="Arial"/>
      <family val="2"/>
      <charset val="1"/>
    </font>
    <font>
      <sz val="50"/>
      <color rgb="FF000000"/>
      <name val="Calibri"/>
      <family val="2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sz val="50"/>
      <color theme="0"/>
      <name val="Arial"/>
      <family val="2"/>
    </font>
    <font>
      <sz val="50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i/>
      <sz val="10"/>
      <color rgb="FF000000"/>
      <name val="Arial"/>
      <family val="2"/>
    </font>
    <font>
      <i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E2F0D9"/>
      </patternFill>
    </fill>
    <fill>
      <patternFill patternType="solid">
        <fgColor theme="8" tint="0.79998168889431442"/>
        <bgColor rgb="FFE2F0D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8" tint="0.79998168889431442"/>
        <bgColor rgb="FFCCFFCC"/>
      </patternFill>
    </fill>
    <fill>
      <patternFill patternType="solid">
        <fgColor rgb="FFCC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E7E6E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8" fillId="0" borderId="0"/>
    <xf numFmtId="0" fontId="3" fillId="0" borderId="0"/>
    <xf numFmtId="0" fontId="3" fillId="0" borderId="0"/>
    <xf numFmtId="9" fontId="18" fillId="0" borderId="0" applyBorder="0" applyProtection="0"/>
  </cellStyleXfs>
  <cellXfs count="389">
    <xf numFmtId="0" fontId="0" fillId="0" borderId="0" xfId="0"/>
    <xf numFmtId="0" fontId="4" fillId="2" borderId="0" xfId="2" applyFont="1" applyFill="1" applyAlignment="1">
      <alignment horizontal="left" vertical="center" wrapText="1"/>
    </xf>
    <xf numFmtId="3" fontId="5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3" fillId="0" borderId="0" xfId="2" applyAlignment="1">
      <alignment horizontal="center" vertical="center"/>
    </xf>
    <xf numFmtId="0" fontId="8" fillId="4" borderId="4" xfId="2" applyFont="1" applyFill="1" applyBorder="1" applyAlignment="1">
      <alignment horizontal="left" vertical="center"/>
    </xf>
    <xf numFmtId="0" fontId="8" fillId="4" borderId="2" xfId="2" applyFont="1" applyFill="1" applyBorder="1" applyAlignment="1">
      <alignment horizontal="left" vertical="center"/>
    </xf>
    <xf numFmtId="164" fontId="8" fillId="4" borderId="4" xfId="2" applyNumberFormat="1" applyFont="1" applyFill="1" applyBorder="1" applyAlignment="1">
      <alignment horizontal="left" vertical="center" wrapText="1"/>
    </xf>
    <xf numFmtId="164" fontId="8" fillId="4" borderId="4" xfId="2" applyNumberFormat="1" applyFont="1" applyFill="1" applyBorder="1" applyAlignment="1">
      <alignment horizontal="center" vertical="center" wrapText="1"/>
    </xf>
    <xf numFmtId="164" fontId="8" fillId="4" borderId="4" xfId="2" applyNumberFormat="1" applyFont="1" applyFill="1" applyBorder="1" applyAlignment="1">
      <alignment horizontal="center" vertical="center"/>
    </xf>
    <xf numFmtId="164" fontId="9" fillId="4" borderId="4" xfId="2" applyNumberFormat="1" applyFont="1" applyFill="1" applyBorder="1" applyAlignment="1">
      <alignment horizontal="center" vertical="center" wrapText="1"/>
    </xf>
    <xf numFmtId="164" fontId="8" fillId="4" borderId="1" xfId="2" quotePrefix="1" applyNumberFormat="1" applyFont="1" applyFill="1" applyBorder="1" applyAlignment="1">
      <alignment horizontal="center" vertical="center" wrapText="1"/>
    </xf>
    <xf numFmtId="164" fontId="8" fillId="4" borderId="1" xfId="2" applyNumberFormat="1" applyFont="1" applyFill="1" applyBorder="1" applyAlignment="1">
      <alignment horizontal="center" vertical="center" wrapText="1"/>
    </xf>
    <xf numFmtId="164" fontId="8" fillId="4" borderId="4" xfId="2" quotePrefix="1" applyNumberFormat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center" vertical="center"/>
    </xf>
    <xf numFmtId="3" fontId="11" fillId="2" borderId="4" xfId="2" applyNumberFormat="1" applyFont="1" applyFill="1" applyBorder="1" applyAlignment="1">
      <alignment horizontal="left" vertical="center" wrapText="1" indent="1"/>
    </xf>
    <xf numFmtId="3" fontId="11" fillId="2" borderId="4" xfId="2" applyNumberFormat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/>
    </xf>
    <xf numFmtId="3" fontId="12" fillId="2" borderId="4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left" vertical="center" indent="1"/>
    </xf>
    <xf numFmtId="3" fontId="3" fillId="0" borderId="0" xfId="2" applyNumberFormat="1" applyAlignment="1">
      <alignment horizontal="center" vertical="center"/>
    </xf>
    <xf numFmtId="3" fontId="11" fillId="0" borderId="4" xfId="2" applyNumberFormat="1" applyFont="1" applyBorder="1" applyAlignment="1">
      <alignment horizontal="left" vertical="center" wrapText="1" indent="1"/>
    </xf>
    <xf numFmtId="3" fontId="12" fillId="5" borderId="4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left" vertical="center" indent="1"/>
    </xf>
    <xf numFmtId="3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left" vertical="center" indent="1"/>
    </xf>
    <xf numFmtId="0" fontId="13" fillId="2" borderId="2" xfId="2" applyFont="1" applyFill="1" applyBorder="1" applyAlignment="1">
      <alignment horizontal="left" vertical="center" wrapText="1"/>
    </xf>
    <xf numFmtId="3" fontId="11" fillId="0" borderId="2" xfId="2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left" vertical="center"/>
    </xf>
    <xf numFmtId="164" fontId="8" fillId="6" borderId="4" xfId="2" applyNumberFormat="1" applyFont="1" applyFill="1" applyBorder="1" applyAlignment="1">
      <alignment horizontal="left" vertical="center" wrapText="1"/>
    </xf>
    <xf numFmtId="164" fontId="8" fillId="6" borderId="4" xfId="2" applyNumberFormat="1" applyFont="1" applyFill="1" applyBorder="1" applyAlignment="1">
      <alignment horizontal="center" vertical="center" wrapText="1"/>
    </xf>
    <xf numFmtId="164" fontId="8" fillId="6" borderId="4" xfId="2" applyNumberFormat="1" applyFont="1" applyFill="1" applyBorder="1" applyAlignment="1">
      <alignment horizontal="center" vertical="center"/>
    </xf>
    <xf numFmtId="164" fontId="9" fillId="6" borderId="4" xfId="2" applyNumberFormat="1" applyFont="1" applyFill="1" applyBorder="1" applyAlignment="1">
      <alignment horizontal="center" vertical="center"/>
    </xf>
    <xf numFmtId="164" fontId="8" fillId="7" borderId="1" xfId="2" quotePrefix="1" applyNumberFormat="1" applyFont="1" applyFill="1" applyBorder="1" applyAlignment="1">
      <alignment horizontal="center" vertical="center" wrapText="1"/>
    </xf>
    <xf numFmtId="164" fontId="8" fillId="8" borderId="4" xfId="2" applyNumberFormat="1" applyFont="1" applyFill="1" applyBorder="1" applyAlignment="1">
      <alignment horizontal="left" vertical="center"/>
    </xf>
    <xf numFmtId="164" fontId="8" fillId="8" borderId="4" xfId="2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  <protection locked="0"/>
    </xf>
    <xf numFmtId="3" fontId="14" fillId="2" borderId="1" xfId="2" applyNumberFormat="1" applyFont="1" applyFill="1" applyBorder="1" applyAlignment="1">
      <alignment horizontal="left" vertical="center" wrapText="1" inden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/>
    </xf>
    <xf numFmtId="3" fontId="8" fillId="2" borderId="4" xfId="2" applyNumberFormat="1" applyFont="1" applyFill="1" applyBorder="1" applyAlignment="1">
      <alignment horizontal="left" vertical="center" wrapText="1"/>
    </xf>
    <xf numFmtId="3" fontId="8" fillId="2" borderId="4" xfId="2" applyNumberFormat="1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/>
    </xf>
    <xf numFmtId="3" fontId="8" fillId="3" borderId="4" xfId="2" applyNumberFormat="1" applyFont="1" applyFill="1" applyBorder="1" applyAlignment="1">
      <alignment horizontal="left" vertical="center"/>
    </xf>
    <xf numFmtId="3" fontId="8" fillId="3" borderId="4" xfId="2" applyNumberFormat="1" applyFont="1" applyFill="1" applyBorder="1" applyAlignment="1">
      <alignment horizontal="center" vertical="center"/>
    </xf>
    <xf numFmtId="3" fontId="10" fillId="0" borderId="0" xfId="2" applyNumberFormat="1" applyFont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vertical="center"/>
    </xf>
    <xf numFmtId="164" fontId="15" fillId="0" borderId="0" xfId="2" applyNumberFormat="1" applyFont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164" fontId="8" fillId="4" borderId="4" xfId="2" applyNumberFormat="1" applyFont="1" applyFill="1" applyBorder="1" applyAlignment="1">
      <alignment horizontal="left" vertical="center"/>
    </xf>
    <xf numFmtId="3" fontId="12" fillId="2" borderId="4" xfId="2" applyNumberFormat="1" applyFont="1" applyFill="1" applyBorder="1" applyAlignment="1">
      <alignment horizontal="center" vertical="center" wrapText="1"/>
    </xf>
    <xf numFmtId="3" fontId="12" fillId="2" borderId="7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left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left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left" vertical="center" wrapText="1" indent="1"/>
    </xf>
    <xf numFmtId="3" fontId="9" fillId="5" borderId="4" xfId="0" applyNumberFormat="1" applyFont="1" applyFill="1" applyBorder="1" applyAlignment="1">
      <alignment horizontal="center" vertical="center"/>
    </xf>
    <xf numFmtId="3" fontId="9" fillId="9" borderId="4" xfId="0" applyNumberFormat="1" applyFont="1" applyFill="1" applyBorder="1" applyAlignment="1">
      <alignment horizontal="left" vertical="center"/>
    </xf>
    <xf numFmtId="3" fontId="9" fillId="9" borderId="4" xfId="0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left" vertical="center" wrapText="1" indent="1"/>
    </xf>
    <xf numFmtId="3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10" borderId="4" xfId="2" applyNumberFormat="1" applyFont="1" applyFill="1" applyBorder="1" applyAlignment="1">
      <alignment horizontal="left" vertical="center" indent="1"/>
    </xf>
    <xf numFmtId="3" fontId="12" fillId="5" borderId="5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 applyProtection="1">
      <alignment vertical="center" wrapText="1"/>
      <protection locked="0"/>
    </xf>
    <xf numFmtId="3" fontId="8" fillId="2" borderId="4" xfId="2" applyNumberFormat="1" applyFont="1" applyFill="1" applyBorder="1" applyAlignment="1">
      <alignment horizontal="left" vertical="center"/>
    </xf>
    <xf numFmtId="3" fontId="9" fillId="9" borderId="4" xfId="0" applyNumberFormat="1" applyFont="1" applyFill="1" applyBorder="1" applyAlignment="1">
      <alignment horizontal="left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3" fontId="12" fillId="2" borderId="4" xfId="2" applyNumberFormat="1" applyFont="1" applyFill="1" applyBorder="1" applyAlignment="1">
      <alignment horizontal="left" vertical="center" indent="1"/>
    </xf>
    <xf numFmtId="3" fontId="11" fillId="0" borderId="4" xfId="2" applyNumberFormat="1" applyFont="1" applyBorder="1" applyAlignment="1">
      <alignment horizontal="center" vertical="center" wrapText="1"/>
    </xf>
    <xf numFmtId="0" fontId="11" fillId="11" borderId="4" xfId="2" applyFont="1" applyFill="1" applyBorder="1" applyAlignment="1">
      <alignment horizontal="center" vertical="center" wrapText="1"/>
    </xf>
    <xf numFmtId="164" fontId="11" fillId="11" borderId="4" xfId="2" applyNumberFormat="1" applyFont="1" applyFill="1" applyBorder="1" applyAlignment="1">
      <alignment horizontal="center" vertical="center"/>
    </xf>
    <xf numFmtId="165" fontId="11" fillId="11" borderId="4" xfId="2" applyNumberFormat="1" applyFont="1" applyFill="1" applyBorder="1" applyAlignment="1">
      <alignment horizontal="center" vertical="center"/>
    </xf>
    <xf numFmtId="166" fontId="11" fillId="10" borderId="4" xfId="2" applyNumberFormat="1" applyFont="1" applyFill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 vertical="center" wrapText="1"/>
    </xf>
    <xf numFmtId="0" fontId="8" fillId="11" borderId="4" xfId="2" applyFont="1" applyFill="1" applyBorder="1" applyAlignment="1">
      <alignment horizontal="center" vertical="center" wrapText="1"/>
    </xf>
    <xf numFmtId="164" fontId="8" fillId="11" borderId="4" xfId="2" applyNumberFormat="1" applyFont="1" applyFill="1" applyBorder="1" applyAlignment="1">
      <alignment horizontal="center" vertical="center"/>
    </xf>
    <xf numFmtId="165" fontId="8" fillId="11" borderId="4" xfId="2" applyNumberFormat="1" applyFont="1" applyFill="1" applyBorder="1" applyAlignment="1">
      <alignment horizontal="center" vertical="center"/>
    </xf>
    <xf numFmtId="166" fontId="8" fillId="10" borderId="4" xfId="2" applyNumberFormat="1" applyFont="1" applyFill="1" applyBorder="1" applyAlignment="1">
      <alignment horizontal="center" vertical="center"/>
    </xf>
    <xf numFmtId="3" fontId="9" fillId="0" borderId="4" xfId="2" applyNumberFormat="1" applyFont="1" applyBorder="1" applyAlignment="1">
      <alignment horizontal="center" vertical="center" wrapText="1"/>
    </xf>
    <xf numFmtId="3" fontId="8" fillId="4" borderId="4" xfId="2" applyNumberFormat="1" applyFont="1" applyFill="1" applyBorder="1" applyAlignment="1">
      <alignment horizontal="left" vertical="center" wrapText="1"/>
    </xf>
    <xf numFmtId="3" fontId="8" fillId="4" borderId="4" xfId="2" applyNumberFormat="1" applyFont="1" applyFill="1" applyBorder="1" applyAlignment="1">
      <alignment horizontal="center" vertical="center" wrapText="1"/>
    </xf>
    <xf numFmtId="3" fontId="15" fillId="0" borderId="0" xfId="2" applyNumberFormat="1" applyFont="1" applyAlignment="1">
      <alignment horizontal="center" vertical="center"/>
    </xf>
    <xf numFmtId="164" fontId="8" fillId="6" borderId="1" xfId="2" applyNumberFormat="1" applyFont="1" applyFill="1" applyBorder="1" applyAlignment="1">
      <alignment horizontal="left" vertical="center" wrapText="1"/>
    </xf>
    <xf numFmtId="164" fontId="8" fillId="6" borderId="2" xfId="2" applyNumberFormat="1" applyFont="1" applyFill="1" applyBorder="1" applyAlignment="1">
      <alignment horizontal="center" vertical="center" wrapText="1"/>
    </xf>
    <xf numFmtId="164" fontId="8" fillId="6" borderId="2" xfId="2" applyNumberFormat="1" applyFont="1" applyFill="1" applyBorder="1" applyAlignment="1">
      <alignment horizontal="center" vertical="center"/>
    </xf>
    <xf numFmtId="164" fontId="9" fillId="6" borderId="2" xfId="2" applyNumberFormat="1" applyFont="1" applyFill="1" applyBorder="1" applyAlignment="1">
      <alignment horizontal="center" vertical="center"/>
    </xf>
    <xf numFmtId="164" fontId="9" fillId="6" borderId="3" xfId="2" applyNumberFormat="1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horizontal="left" vertical="center"/>
    </xf>
    <xf numFmtId="164" fontId="8" fillId="4" borderId="3" xfId="2" applyNumberFormat="1" applyFont="1" applyFill="1" applyBorder="1" applyAlignment="1">
      <alignment horizontal="center" vertical="center"/>
    </xf>
    <xf numFmtId="3" fontId="11" fillId="0" borderId="4" xfId="2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 indent="1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3" fontId="11" fillId="0" borderId="4" xfId="2" quotePrefix="1" applyNumberFormat="1" applyFont="1" applyBorder="1" applyAlignment="1">
      <alignment horizontal="center" vertical="center"/>
    </xf>
    <xf numFmtId="3" fontId="12" fillId="0" borderId="4" xfId="0" quotePrefix="1" applyNumberFormat="1" applyFont="1" applyBorder="1" applyAlignment="1">
      <alignment horizontal="left" vertical="center"/>
    </xf>
    <xf numFmtId="3" fontId="8" fillId="0" borderId="1" xfId="2" applyNumberFormat="1" applyFont="1" applyBorder="1" applyAlignment="1">
      <alignment horizontal="left" vertical="center" wrapText="1"/>
    </xf>
    <xf numFmtId="3" fontId="8" fillId="0" borderId="2" xfId="2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left" vertical="center"/>
    </xf>
    <xf numFmtId="3" fontId="9" fillId="4" borderId="3" xfId="0" applyNumberFormat="1" applyFont="1" applyFill="1" applyBorder="1" applyAlignment="1">
      <alignment horizontal="center" vertical="center"/>
    </xf>
    <xf numFmtId="3" fontId="11" fillId="11" borderId="4" xfId="2" applyNumberFormat="1" applyFont="1" applyFill="1" applyBorder="1" applyAlignment="1">
      <alignment horizontal="center" vertical="center" wrapText="1"/>
    </xf>
    <xf numFmtId="3" fontId="11" fillId="10" borderId="4" xfId="2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left" vertical="center" indent="1"/>
    </xf>
    <xf numFmtId="3" fontId="12" fillId="5" borderId="3" xfId="0" applyNumberFormat="1" applyFont="1" applyFill="1" applyBorder="1" applyAlignment="1">
      <alignment horizontal="center" vertical="center"/>
    </xf>
    <xf numFmtId="3" fontId="8" fillId="11" borderId="4" xfId="2" applyNumberFormat="1" applyFont="1" applyFill="1" applyBorder="1" applyAlignment="1">
      <alignment horizontal="center" vertical="center" wrapText="1"/>
    </xf>
    <xf numFmtId="3" fontId="8" fillId="10" borderId="4" xfId="2" applyNumberFormat="1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left" vertical="center" wrapText="1"/>
    </xf>
    <xf numFmtId="3" fontId="8" fillId="4" borderId="3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left" vertical="center" wrapText="1" indent="1"/>
    </xf>
    <xf numFmtId="3" fontId="11" fillId="0" borderId="2" xfId="2" applyNumberFormat="1" applyFont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9" borderId="1" xfId="0" applyNumberFormat="1" applyFont="1" applyFill="1" applyBorder="1" applyAlignment="1">
      <alignment horizontal="left" vertical="center"/>
    </xf>
    <xf numFmtId="3" fontId="9" fillId="9" borderId="3" xfId="0" applyNumberFormat="1" applyFont="1" applyFill="1" applyBorder="1" applyAlignment="1">
      <alignment horizontal="center" vertical="center"/>
    </xf>
    <xf numFmtId="3" fontId="12" fillId="0" borderId="3" xfId="2" applyNumberFormat="1" applyFont="1" applyBorder="1" applyAlignment="1">
      <alignment vertical="center" wrapText="1"/>
    </xf>
    <xf numFmtId="3" fontId="12" fillId="0" borderId="4" xfId="2" applyNumberFormat="1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 applyProtection="1">
      <alignment horizontal="center" vertical="center" wrapText="1"/>
      <protection locked="0"/>
    </xf>
    <xf numFmtId="3" fontId="12" fillId="0" borderId="2" xfId="2" applyNumberFormat="1" applyFont="1" applyBorder="1" applyAlignment="1">
      <alignment horizontal="center" vertical="center" wrapText="1"/>
    </xf>
    <xf numFmtId="3" fontId="12" fillId="0" borderId="3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Alignment="1">
      <alignment horizontal="left" vertical="center"/>
    </xf>
    <xf numFmtId="0" fontId="17" fillId="0" borderId="0" xfId="2" applyFont="1" applyAlignment="1">
      <alignment vertical="center"/>
    </xf>
    <xf numFmtId="0" fontId="17" fillId="0" borderId="0" xfId="2" applyFont="1"/>
    <xf numFmtId="0" fontId="12" fillId="0" borderId="0" xfId="2" applyFont="1" applyAlignment="1">
      <alignment vertical="center"/>
    </xf>
    <xf numFmtId="164" fontId="9" fillId="12" borderId="4" xfId="2" applyNumberFormat="1" applyFont="1" applyFill="1" applyBorder="1" applyAlignment="1">
      <alignment horizontal="center" vertical="center" wrapText="1"/>
    </xf>
    <xf numFmtId="164" fontId="9" fillId="12" borderId="4" xfId="2" applyNumberFormat="1" applyFont="1" applyFill="1" applyBorder="1" applyAlignment="1">
      <alignment horizontal="center" vertical="center"/>
    </xf>
    <xf numFmtId="164" fontId="9" fillId="12" borderId="4" xfId="2" applyNumberFormat="1" applyFont="1" applyFill="1" applyBorder="1" applyAlignment="1">
      <alignment horizontal="left" vertical="center" wrapText="1"/>
    </xf>
    <xf numFmtId="164" fontId="9" fillId="0" borderId="0" xfId="2" applyNumberFormat="1" applyFont="1" applyAlignment="1">
      <alignment vertical="center"/>
    </xf>
    <xf numFmtId="164" fontId="9" fillId="0" borderId="0" xfId="2" applyNumberFormat="1" applyFont="1"/>
    <xf numFmtId="10" fontId="9" fillId="8" borderId="4" xfId="2" applyNumberFormat="1" applyFont="1" applyFill="1" applyBorder="1" applyAlignment="1">
      <alignment horizontal="left" vertical="center" wrapText="1"/>
    </xf>
    <xf numFmtId="10" fontId="9" fillId="4" borderId="4" xfId="2" applyNumberFormat="1" applyFont="1" applyFill="1" applyBorder="1" applyAlignment="1">
      <alignment horizontal="center" vertical="center"/>
    </xf>
    <xf numFmtId="10" fontId="9" fillId="4" borderId="15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67" fontId="9" fillId="4" borderId="15" xfId="0" applyNumberFormat="1" applyFont="1" applyFill="1" applyBorder="1" applyAlignment="1">
      <alignment horizontal="center" vertical="center"/>
    </xf>
    <xf numFmtId="10" fontId="9" fillId="0" borderId="0" xfId="2" applyNumberFormat="1" applyFont="1" applyAlignment="1">
      <alignment vertical="center"/>
    </xf>
    <xf numFmtId="3" fontId="12" fillId="2" borderId="4" xfId="2" applyNumberFormat="1" applyFont="1" applyFill="1" applyBorder="1" applyAlignment="1">
      <alignment horizontal="left" vertical="center" wrapText="1" indent="2"/>
    </xf>
    <xf numFmtId="3" fontId="12" fillId="0" borderId="15" xfId="0" applyNumberFormat="1" applyFont="1" applyBorder="1" applyAlignment="1">
      <alignment horizontal="center" vertical="center"/>
    </xf>
    <xf numFmtId="3" fontId="12" fillId="0" borderId="0" xfId="2" applyNumberFormat="1" applyFont="1" applyAlignment="1">
      <alignment vertical="center"/>
    </xf>
    <xf numFmtId="3" fontId="12" fillId="0" borderId="0" xfId="2" applyNumberFormat="1" applyFont="1"/>
    <xf numFmtId="4" fontId="9" fillId="13" borderId="4" xfId="2" applyNumberFormat="1" applyFont="1" applyFill="1" applyBorder="1" applyAlignment="1">
      <alignment vertical="center" wrapText="1"/>
    </xf>
    <xf numFmtId="4" fontId="9" fillId="14" borderId="4" xfId="2" applyNumberFormat="1" applyFont="1" applyFill="1" applyBorder="1" applyAlignment="1">
      <alignment horizontal="center" vertical="center"/>
    </xf>
    <xf numFmtId="4" fontId="9" fillId="14" borderId="15" xfId="0" applyNumberFormat="1" applyFont="1" applyFill="1" applyBorder="1" applyAlignment="1">
      <alignment horizontal="center" vertical="center"/>
    </xf>
    <xf numFmtId="168" fontId="9" fillId="14" borderId="15" xfId="0" applyNumberFormat="1" applyFont="1" applyFill="1" applyBorder="1" applyAlignment="1">
      <alignment horizontal="center" vertical="center"/>
    </xf>
    <xf numFmtId="4" fontId="9" fillId="8" borderId="4" xfId="2" applyNumberFormat="1" applyFont="1" applyFill="1" applyBorder="1" applyAlignment="1">
      <alignment vertical="center" wrapText="1"/>
    </xf>
    <xf numFmtId="4" fontId="9" fillId="4" borderId="4" xfId="2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0" borderId="0" xfId="2" applyNumberFormat="1" applyFont="1" applyAlignment="1">
      <alignment vertical="center"/>
    </xf>
    <xf numFmtId="169" fontId="9" fillId="14" borderId="4" xfId="2" applyNumberFormat="1" applyFont="1" applyFill="1" applyBorder="1" applyAlignment="1">
      <alignment horizontal="center" vertical="center"/>
    </xf>
    <xf numFmtId="170" fontId="9" fillId="14" borderId="4" xfId="2" applyNumberFormat="1" applyFont="1" applyFill="1" applyBorder="1" applyAlignment="1">
      <alignment horizontal="center" vertical="center"/>
    </xf>
    <xf numFmtId="4" fontId="19" fillId="15" borderId="10" xfId="2" applyNumberFormat="1" applyFont="1" applyFill="1" applyBorder="1" applyAlignment="1">
      <alignment vertical="center" wrapText="1"/>
    </xf>
    <xf numFmtId="4" fontId="19" fillId="16" borderId="8" xfId="2" applyNumberFormat="1" applyFont="1" applyFill="1" applyBorder="1" applyAlignment="1">
      <alignment horizontal="center" vertical="center" wrapText="1"/>
    </xf>
    <xf numFmtId="4" fontId="19" fillId="16" borderId="8" xfId="0" applyNumberFormat="1" applyFont="1" applyFill="1" applyBorder="1" applyAlignment="1">
      <alignment horizontal="center" vertical="center"/>
    </xf>
    <xf numFmtId="4" fontId="19" fillId="16" borderId="11" xfId="0" applyNumberFormat="1" applyFont="1" applyFill="1" applyBorder="1" applyAlignment="1">
      <alignment horizontal="center" vertical="center"/>
    </xf>
    <xf numFmtId="4" fontId="9" fillId="4" borderId="4" xfId="2" applyNumberFormat="1" applyFont="1" applyFill="1" applyBorder="1" applyAlignment="1">
      <alignment horizontal="center" vertical="center" wrapText="1"/>
    </xf>
    <xf numFmtId="10" fontId="14" fillId="17" borderId="12" xfId="2" applyNumberFormat="1" applyFont="1" applyFill="1" applyBorder="1" applyAlignment="1">
      <alignment horizontal="left" vertical="center" wrapText="1" indent="2"/>
    </xf>
    <xf numFmtId="10" fontId="19" fillId="17" borderId="0" xfId="2" applyNumberFormat="1" applyFont="1" applyFill="1" applyAlignment="1">
      <alignment horizontal="center" vertical="center"/>
    </xf>
    <xf numFmtId="10" fontId="14" fillId="16" borderId="0" xfId="0" applyNumberFormat="1" applyFont="1" applyFill="1" applyAlignment="1">
      <alignment horizontal="center" vertical="center"/>
    </xf>
    <xf numFmtId="10" fontId="14" fillId="16" borderId="13" xfId="0" applyNumberFormat="1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horizontal="left" vertical="center" wrapText="1" indent="2"/>
    </xf>
    <xf numFmtId="10" fontId="12" fillId="0" borderId="15" xfId="0" applyNumberFormat="1" applyFont="1" applyBorder="1" applyAlignment="1">
      <alignment horizontal="center" vertical="center"/>
    </xf>
    <xf numFmtId="10" fontId="12" fillId="0" borderId="0" xfId="2" applyNumberFormat="1" applyFont="1" applyAlignment="1">
      <alignment vertical="center"/>
    </xf>
    <xf numFmtId="10" fontId="12" fillId="0" borderId="0" xfId="2" applyNumberFormat="1" applyFont="1"/>
    <xf numFmtId="4" fontId="14" fillId="17" borderId="14" xfId="2" applyNumberFormat="1" applyFont="1" applyFill="1" applyBorder="1" applyAlignment="1">
      <alignment horizontal="left" vertical="center" wrapText="1" indent="2"/>
    </xf>
    <xf numFmtId="4" fontId="19" fillId="17" borderId="9" xfId="2" applyNumberFormat="1" applyFont="1" applyFill="1" applyBorder="1" applyAlignment="1">
      <alignment horizontal="center" vertical="center"/>
    </xf>
    <xf numFmtId="4" fontId="14" fillId="16" borderId="16" xfId="0" applyNumberFormat="1" applyFont="1" applyFill="1" applyBorder="1" applyAlignment="1">
      <alignment horizontal="center" vertical="center"/>
    </xf>
    <xf numFmtId="4" fontId="14" fillId="16" borderId="17" xfId="0" applyNumberFormat="1" applyFont="1" applyFill="1" applyBorder="1" applyAlignment="1">
      <alignment horizontal="center" vertical="center"/>
    </xf>
    <xf numFmtId="4" fontId="12" fillId="2" borderId="4" xfId="2" applyNumberFormat="1" applyFont="1" applyFill="1" applyBorder="1" applyAlignment="1">
      <alignment horizontal="left" vertical="center" wrapText="1" indent="2"/>
    </xf>
    <xf numFmtId="4" fontId="12" fillId="0" borderId="15" xfId="0" applyNumberFormat="1" applyFont="1" applyBorder="1" applyAlignment="1">
      <alignment horizontal="center" vertical="center"/>
    </xf>
    <xf numFmtId="4" fontId="12" fillId="0" borderId="0" xfId="2" applyNumberFormat="1" applyFont="1" applyAlignment="1">
      <alignment vertical="center"/>
    </xf>
    <xf numFmtId="4" fontId="12" fillId="0" borderId="0" xfId="2" applyNumberFormat="1" applyFont="1"/>
    <xf numFmtId="10" fontId="9" fillId="13" borderId="4" xfId="2" applyNumberFormat="1" applyFont="1" applyFill="1" applyBorder="1" applyAlignment="1">
      <alignment vertical="center" wrapText="1"/>
    </xf>
    <xf numFmtId="10" fontId="9" fillId="14" borderId="4" xfId="2" applyNumberFormat="1" applyFont="1" applyFill="1" applyBorder="1" applyAlignment="1">
      <alignment horizontal="center" vertical="center"/>
    </xf>
    <xf numFmtId="10" fontId="9" fillId="14" borderId="15" xfId="0" applyNumberFormat="1" applyFont="1" applyFill="1" applyBorder="1" applyAlignment="1">
      <alignment horizontal="center" vertical="center" wrapText="1"/>
    </xf>
    <xf numFmtId="10" fontId="9" fillId="8" borderId="4" xfId="2" applyNumberFormat="1" applyFont="1" applyFill="1" applyBorder="1" applyAlignment="1">
      <alignment vertical="center" wrapText="1"/>
    </xf>
    <xf numFmtId="0" fontId="12" fillId="2" borderId="4" xfId="2" applyFont="1" applyFill="1" applyBorder="1" applyAlignment="1">
      <alignment horizontal="left" vertical="center" wrapText="1" indent="2"/>
    </xf>
    <xf numFmtId="0" fontId="9" fillId="0" borderId="4" xfId="2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0" fontId="9" fillId="18" borderId="15" xfId="0" applyNumberFormat="1" applyFont="1" applyFill="1" applyBorder="1" applyAlignment="1">
      <alignment vertical="center" wrapText="1"/>
    </xf>
    <xf numFmtId="10" fontId="9" fillId="14" borderId="15" xfId="0" applyNumberFormat="1" applyFont="1" applyFill="1" applyBorder="1" applyAlignment="1">
      <alignment horizontal="center" vertical="center"/>
    </xf>
    <xf numFmtId="9" fontId="9" fillId="14" borderId="15" xfId="0" applyNumberFormat="1" applyFont="1" applyFill="1" applyBorder="1" applyAlignment="1">
      <alignment horizontal="center" vertical="center" wrapText="1"/>
    </xf>
    <xf numFmtId="10" fontId="9" fillId="19" borderId="15" xfId="0" applyNumberFormat="1" applyFont="1" applyFill="1" applyBorder="1" applyAlignment="1">
      <alignment vertical="center" wrapText="1"/>
    </xf>
    <xf numFmtId="3" fontId="9" fillId="0" borderId="4" xfId="2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 wrapText="1"/>
    </xf>
    <xf numFmtId="164" fontId="9" fillId="20" borderId="4" xfId="2" applyNumberFormat="1" applyFont="1" applyFill="1" applyBorder="1" applyAlignment="1">
      <alignment horizontal="center" vertical="center" wrapText="1"/>
    </xf>
    <xf numFmtId="164" fontId="9" fillId="20" borderId="4" xfId="2" applyNumberFormat="1" applyFont="1" applyFill="1" applyBorder="1" applyAlignment="1">
      <alignment horizontal="center" vertical="center"/>
    </xf>
    <xf numFmtId="164" fontId="12" fillId="0" borderId="0" xfId="2" applyNumberFormat="1" applyFont="1" applyAlignment="1">
      <alignment vertical="center"/>
    </xf>
    <xf numFmtId="164" fontId="12" fillId="0" borderId="0" xfId="2" applyNumberFormat="1" applyFont="1"/>
    <xf numFmtId="10" fontId="9" fillId="14" borderId="4" xfId="4" applyNumberFormat="1" applyFont="1" applyFill="1" applyBorder="1" applyAlignment="1" applyProtection="1">
      <alignment horizontal="center" vertical="center" wrapText="1"/>
    </xf>
    <xf numFmtId="167" fontId="9" fillId="14" borderId="4" xfId="4" applyNumberFormat="1" applyFont="1" applyFill="1" applyBorder="1" applyAlignment="1" applyProtection="1">
      <alignment horizontal="center" vertical="center" wrapText="1"/>
    </xf>
    <xf numFmtId="10" fontId="9" fillId="4" borderId="4" xfId="4" applyNumberFormat="1" applyFont="1" applyFill="1" applyBorder="1" applyAlignment="1" applyProtection="1">
      <alignment horizontal="center" vertical="center" wrapText="1"/>
    </xf>
    <xf numFmtId="3" fontId="12" fillId="21" borderId="15" xfId="0" applyNumberFormat="1" applyFont="1" applyFill="1" applyBorder="1" applyAlignment="1">
      <alignment horizontal="center" vertical="center" wrapText="1"/>
    </xf>
    <xf numFmtId="3" fontId="12" fillId="21" borderId="15" xfId="0" applyNumberFormat="1" applyFont="1" applyFill="1" applyBorder="1" applyAlignment="1">
      <alignment horizontal="center" vertical="center"/>
    </xf>
    <xf numFmtId="10" fontId="9" fillId="14" borderId="4" xfId="2" applyNumberFormat="1" applyFont="1" applyFill="1" applyBorder="1" applyAlignment="1">
      <alignment horizontal="center" vertical="center" wrapText="1"/>
    </xf>
    <xf numFmtId="10" fontId="19" fillId="8" borderId="12" xfId="2" applyNumberFormat="1" applyFont="1" applyFill="1" applyBorder="1" applyAlignment="1">
      <alignment vertical="center" wrapText="1"/>
    </xf>
    <xf numFmtId="10" fontId="19" fillId="4" borderId="0" xfId="2" applyNumberFormat="1" applyFont="1" applyFill="1" applyAlignment="1">
      <alignment horizontal="center" vertical="center" wrapText="1"/>
    </xf>
    <xf numFmtId="10" fontId="19" fillId="4" borderId="0" xfId="0" applyNumberFormat="1" applyFont="1" applyFill="1" applyAlignment="1">
      <alignment horizontal="center" vertical="center" wrapText="1"/>
    </xf>
    <xf numFmtId="10" fontId="19" fillId="4" borderId="18" xfId="0" applyNumberFormat="1" applyFont="1" applyFill="1" applyBorder="1" applyAlignment="1">
      <alignment horizontal="center" vertical="center" wrapText="1"/>
    </xf>
    <xf numFmtId="10" fontId="9" fillId="4" borderId="15" xfId="0" applyNumberFormat="1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left" vertical="center" wrapText="1" indent="2"/>
    </xf>
    <xf numFmtId="0" fontId="9" fillId="0" borderId="4" xfId="2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left" vertical="center" wrapText="1" indent="2"/>
    </xf>
    <xf numFmtId="0" fontId="19" fillId="4" borderId="0" xfId="2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left" vertical="center" wrapText="1" indent="2"/>
    </xf>
    <xf numFmtId="0" fontId="19" fillId="4" borderId="9" xfId="2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10" fontId="19" fillId="15" borderId="10" xfId="2" applyNumberFormat="1" applyFont="1" applyFill="1" applyBorder="1" applyAlignment="1">
      <alignment vertical="center" wrapText="1"/>
    </xf>
    <xf numFmtId="10" fontId="19" fillId="16" borderId="8" xfId="2" applyNumberFormat="1" applyFont="1" applyFill="1" applyBorder="1" applyAlignment="1">
      <alignment horizontal="center" vertical="center" wrapText="1"/>
    </xf>
    <xf numFmtId="10" fontId="19" fillId="16" borderId="8" xfId="0" applyNumberFormat="1" applyFont="1" applyFill="1" applyBorder="1" applyAlignment="1">
      <alignment horizontal="center" vertical="center" wrapText="1"/>
    </xf>
    <xf numFmtId="10" fontId="19" fillId="16" borderId="11" xfId="0" applyNumberFormat="1" applyFont="1" applyFill="1" applyBorder="1" applyAlignment="1">
      <alignment horizontal="center" vertical="center" wrapText="1"/>
    </xf>
    <xf numFmtId="10" fontId="9" fillId="4" borderId="4" xfId="2" applyNumberFormat="1" applyFont="1" applyFill="1" applyBorder="1" applyAlignment="1">
      <alignment horizontal="center" vertical="center" wrapText="1"/>
    </xf>
    <xf numFmtId="0" fontId="21" fillId="17" borderId="12" xfId="2" applyFont="1" applyFill="1" applyBorder="1" applyAlignment="1">
      <alignment horizontal="left" vertical="center" wrapText="1" indent="2"/>
    </xf>
    <xf numFmtId="0" fontId="19" fillId="16" borderId="0" xfId="2" applyFont="1" applyFill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  <xf numFmtId="3" fontId="14" fillId="16" borderId="0" xfId="0" applyNumberFormat="1" applyFont="1" applyFill="1" applyAlignment="1">
      <alignment horizontal="center" vertical="center" wrapText="1"/>
    </xf>
    <xf numFmtId="3" fontId="14" fillId="16" borderId="13" xfId="0" applyNumberFormat="1" applyFont="1" applyFill="1" applyBorder="1" applyAlignment="1">
      <alignment horizontal="center" vertical="center" wrapText="1"/>
    </xf>
    <xf numFmtId="0" fontId="14" fillId="17" borderId="12" xfId="2" applyFont="1" applyFill="1" applyBorder="1" applyAlignment="1">
      <alignment horizontal="left" vertical="center" wrapText="1" indent="2"/>
    </xf>
    <xf numFmtId="0" fontId="14" fillId="22" borderId="0" xfId="0" applyFont="1" applyFill="1" applyAlignment="1">
      <alignment horizontal="center" vertical="center" wrapText="1"/>
    </xf>
    <xf numFmtId="3" fontId="14" fillId="22" borderId="0" xfId="0" applyNumberFormat="1" applyFont="1" applyFill="1" applyAlignment="1">
      <alignment horizontal="center" vertical="center" wrapText="1"/>
    </xf>
    <xf numFmtId="3" fontId="14" fillId="22" borderId="13" xfId="0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10" fontId="19" fillId="15" borderId="12" xfId="2" applyNumberFormat="1" applyFont="1" applyFill="1" applyBorder="1" applyAlignment="1">
      <alignment vertical="center" wrapText="1"/>
    </xf>
    <xf numFmtId="10" fontId="19" fillId="16" borderId="0" xfId="2" applyNumberFormat="1" applyFont="1" applyFill="1" applyAlignment="1">
      <alignment horizontal="center" vertical="center" wrapText="1"/>
    </xf>
    <xf numFmtId="10" fontId="19" fillId="16" borderId="0" xfId="0" applyNumberFormat="1" applyFont="1" applyFill="1" applyAlignment="1">
      <alignment horizontal="center" vertical="center" wrapText="1"/>
    </xf>
    <xf numFmtId="10" fontId="19" fillId="16" borderId="13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4" fillId="17" borderId="14" xfId="2" applyFont="1" applyFill="1" applyBorder="1" applyAlignment="1">
      <alignment horizontal="left" vertical="center" wrapText="1" indent="2"/>
    </xf>
    <xf numFmtId="0" fontId="19" fillId="16" borderId="9" xfId="2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3" fontId="14" fillId="22" borderId="16" xfId="0" applyNumberFormat="1" applyFont="1" applyFill="1" applyBorder="1" applyAlignment="1">
      <alignment horizontal="center" vertical="center" wrapText="1"/>
    </xf>
    <xf numFmtId="3" fontId="14" fillId="22" borderId="17" xfId="0" applyNumberFormat="1" applyFont="1" applyFill="1" applyBorder="1" applyAlignment="1">
      <alignment horizontal="center" vertical="center" wrapText="1"/>
    </xf>
    <xf numFmtId="10" fontId="19" fillId="16" borderId="20" xfId="0" applyNumberFormat="1" applyFont="1" applyFill="1" applyBorder="1" applyAlignment="1">
      <alignment horizontal="center" vertical="center" wrapText="1"/>
    </xf>
    <xf numFmtId="10" fontId="19" fillId="16" borderId="21" xfId="0" applyNumberFormat="1" applyFont="1" applyFill="1" applyBorder="1" applyAlignment="1">
      <alignment horizontal="center" vertical="center" wrapText="1"/>
    </xf>
    <xf numFmtId="10" fontId="19" fillId="16" borderId="22" xfId="0" applyNumberFormat="1" applyFont="1" applyFill="1" applyBorder="1" applyAlignment="1">
      <alignment horizontal="center" vertical="center" wrapText="1"/>
    </xf>
    <xf numFmtId="3" fontId="14" fillId="16" borderId="23" xfId="0" applyNumberFormat="1" applyFont="1" applyFill="1" applyBorder="1" applyAlignment="1">
      <alignment horizontal="center" vertical="center" wrapText="1"/>
    </xf>
    <xf numFmtId="3" fontId="14" fillId="16" borderId="18" xfId="0" applyNumberFormat="1" applyFont="1" applyFill="1" applyBorder="1" applyAlignment="1">
      <alignment horizontal="center" vertical="center" wrapText="1"/>
    </xf>
    <xf numFmtId="0" fontId="14" fillId="22" borderId="23" xfId="0" applyFont="1" applyFill="1" applyBorder="1" applyAlignment="1">
      <alignment horizontal="center" vertical="center" wrapText="1"/>
    </xf>
    <xf numFmtId="0" fontId="14" fillId="22" borderId="18" xfId="0" applyFont="1" applyFill="1" applyBorder="1" applyAlignment="1">
      <alignment horizontal="center" vertical="center" wrapText="1"/>
    </xf>
    <xf numFmtId="10" fontId="19" fillId="16" borderId="23" xfId="0" applyNumberFormat="1" applyFont="1" applyFill="1" applyBorder="1" applyAlignment="1">
      <alignment horizontal="center" vertical="center" wrapText="1"/>
    </xf>
    <xf numFmtId="10" fontId="19" fillId="16" borderId="18" xfId="0" applyNumberFormat="1" applyFont="1" applyFill="1" applyBorder="1" applyAlignment="1">
      <alignment horizontal="center" vertical="center" wrapText="1"/>
    </xf>
    <xf numFmtId="3" fontId="14" fillId="22" borderId="24" xfId="0" applyNumberFormat="1" applyFont="1" applyFill="1" applyBorder="1" applyAlignment="1">
      <alignment horizontal="center" vertical="center" wrapText="1"/>
    </xf>
    <xf numFmtId="3" fontId="14" fillId="22" borderId="25" xfId="0" applyNumberFormat="1" applyFont="1" applyFill="1" applyBorder="1" applyAlignment="1">
      <alignment horizontal="center" vertical="center" wrapText="1"/>
    </xf>
    <xf numFmtId="4" fontId="9" fillId="14" borderId="4" xfId="2" applyNumberFormat="1" applyFont="1" applyFill="1" applyBorder="1" applyAlignment="1">
      <alignment horizontal="center" vertical="center" wrapText="1"/>
    </xf>
    <xf numFmtId="4" fontId="9" fillId="14" borderId="15" xfId="0" applyNumberFormat="1" applyFont="1" applyFill="1" applyBorder="1" applyAlignment="1">
      <alignment horizontal="center" vertical="center" wrapText="1"/>
    </xf>
    <xf numFmtId="3" fontId="9" fillId="14" borderId="4" xfId="2" applyNumberFormat="1" applyFont="1" applyFill="1" applyBorder="1" applyAlignment="1">
      <alignment horizontal="center" vertical="center" wrapText="1"/>
    </xf>
    <xf numFmtId="3" fontId="9" fillId="4" borderId="4" xfId="2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20" fillId="2" borderId="4" xfId="2" applyNumberFormat="1" applyFont="1" applyFill="1" applyBorder="1" applyAlignment="1">
      <alignment horizontal="left" vertical="center" wrapText="1" indent="2"/>
    </xf>
    <xf numFmtId="3" fontId="12" fillId="16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 applyProtection="1">
      <alignment horizontal="center" vertical="center" wrapText="1"/>
      <protection locked="0"/>
    </xf>
    <xf numFmtId="3" fontId="12" fillId="5" borderId="15" xfId="0" applyNumberFormat="1" applyFont="1" applyFill="1" applyBorder="1" applyAlignment="1" applyProtection="1">
      <alignment horizontal="center" vertical="center" wrapText="1"/>
      <protection locked="0"/>
    </xf>
    <xf numFmtId="10" fontId="19" fillId="16" borderId="26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5" borderId="15" xfId="0" applyNumberFormat="1" applyFont="1" applyFill="1" applyBorder="1" applyAlignment="1">
      <alignment horizontal="center" vertical="center" wrapText="1"/>
    </xf>
    <xf numFmtId="171" fontId="21" fillId="17" borderId="12" xfId="2" applyNumberFormat="1" applyFont="1" applyFill="1" applyBorder="1" applyAlignment="1">
      <alignment horizontal="left" vertical="center" wrapText="1" indent="2"/>
    </xf>
    <xf numFmtId="171" fontId="19" fillId="16" borderId="0" xfId="2" applyNumberFormat="1" applyFont="1" applyFill="1" applyAlignment="1">
      <alignment horizontal="center" vertical="center" wrapText="1"/>
    </xf>
    <xf numFmtId="171" fontId="14" fillId="16" borderId="0" xfId="0" applyNumberFormat="1" applyFont="1" applyFill="1" applyAlignment="1">
      <alignment horizontal="center" vertical="center" wrapText="1"/>
    </xf>
    <xf numFmtId="171" fontId="14" fillId="16" borderId="13" xfId="0" applyNumberFormat="1" applyFont="1" applyFill="1" applyBorder="1" applyAlignment="1">
      <alignment horizontal="center" vertical="center" wrapText="1"/>
    </xf>
    <xf numFmtId="171" fontId="12" fillId="2" borderId="4" xfId="2" applyNumberFormat="1" applyFont="1" applyFill="1" applyBorder="1" applyAlignment="1">
      <alignment horizontal="left" vertical="center" wrapText="1" indent="2"/>
    </xf>
    <xf numFmtId="171" fontId="9" fillId="0" borderId="4" xfId="2" applyNumberFormat="1" applyFont="1" applyBorder="1" applyAlignment="1">
      <alignment horizontal="center" vertical="center" wrapText="1"/>
    </xf>
    <xf numFmtId="171" fontId="12" fillId="0" borderId="15" xfId="0" applyNumberFormat="1" applyFont="1" applyBorder="1" applyAlignment="1">
      <alignment horizontal="center" vertical="center" wrapText="1"/>
    </xf>
    <xf numFmtId="171" fontId="12" fillId="0" borderId="27" xfId="0" applyNumberFormat="1" applyFont="1" applyBorder="1" applyAlignment="1">
      <alignment horizontal="center" vertical="center" wrapText="1"/>
    </xf>
    <xf numFmtId="171" fontId="12" fillId="0" borderId="0" xfId="2" applyNumberFormat="1" applyFont="1" applyAlignment="1">
      <alignment vertical="center"/>
    </xf>
    <xf numFmtId="171" fontId="12" fillId="0" borderId="0" xfId="2" applyNumberFormat="1" applyFont="1"/>
    <xf numFmtId="171" fontId="14" fillId="17" borderId="14" xfId="2" applyNumberFormat="1" applyFont="1" applyFill="1" applyBorder="1" applyAlignment="1">
      <alignment horizontal="left" vertical="center" wrapText="1" indent="2"/>
    </xf>
    <xf numFmtId="171" fontId="19" fillId="16" borderId="9" xfId="2" applyNumberFormat="1" applyFont="1" applyFill="1" applyBorder="1" applyAlignment="1">
      <alignment horizontal="center" vertical="center" wrapText="1"/>
    </xf>
    <xf numFmtId="171" fontId="14" fillId="22" borderId="16" xfId="0" applyNumberFormat="1" applyFont="1" applyFill="1" applyBorder="1" applyAlignment="1">
      <alignment horizontal="center" vertical="center" wrapText="1"/>
    </xf>
    <xf numFmtId="171" fontId="14" fillId="22" borderId="17" xfId="0" applyNumberFormat="1" applyFont="1" applyFill="1" applyBorder="1" applyAlignment="1">
      <alignment horizontal="center" vertical="center" wrapText="1"/>
    </xf>
    <xf numFmtId="171" fontId="12" fillId="5" borderId="15" xfId="0" applyNumberFormat="1" applyFont="1" applyFill="1" applyBorder="1" applyAlignment="1">
      <alignment horizontal="center" vertical="center" wrapText="1"/>
    </xf>
    <xf numFmtId="171" fontId="12" fillId="5" borderId="28" xfId="0" applyNumberFormat="1" applyFont="1" applyFill="1" applyBorder="1" applyAlignment="1">
      <alignment horizontal="center" vertical="center" wrapText="1"/>
    </xf>
    <xf numFmtId="10" fontId="9" fillId="16" borderId="0" xfId="0" applyNumberFormat="1" applyFont="1" applyFill="1" applyAlignment="1">
      <alignment horizontal="center" vertical="center" wrapText="1"/>
    </xf>
    <xf numFmtId="10" fontId="9" fillId="14" borderId="29" xfId="0" applyNumberFormat="1" applyFont="1" applyFill="1" applyBorder="1" applyAlignment="1">
      <alignment horizontal="center" vertical="center" wrapText="1"/>
    </xf>
    <xf numFmtId="3" fontId="12" fillId="16" borderId="0" xfId="0" applyNumberFormat="1" applyFont="1" applyFill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3" fontId="14" fillId="22" borderId="23" xfId="0" applyNumberFormat="1" applyFont="1" applyFill="1" applyBorder="1" applyAlignment="1">
      <alignment horizontal="center" vertical="center" wrapText="1"/>
    </xf>
    <xf numFmtId="3" fontId="12" fillId="5" borderId="29" xfId="0" applyNumberFormat="1" applyFont="1" applyFill="1" applyBorder="1" applyAlignment="1">
      <alignment horizontal="center" vertical="center" wrapText="1"/>
    </xf>
    <xf numFmtId="3" fontId="9" fillId="13" borderId="4" xfId="2" applyNumberFormat="1" applyFont="1" applyFill="1" applyBorder="1" applyAlignment="1">
      <alignment vertical="center" wrapText="1"/>
    </xf>
    <xf numFmtId="3" fontId="9" fillId="14" borderId="15" xfId="0" applyNumberFormat="1" applyFont="1" applyFill="1" applyBorder="1" applyAlignment="1">
      <alignment horizontal="center" vertical="center" wrapText="1"/>
    </xf>
    <xf numFmtId="3" fontId="19" fillId="14" borderId="30" xfId="0" applyNumberFormat="1" applyFont="1" applyFill="1" applyBorder="1" applyAlignment="1">
      <alignment horizontal="center" vertical="center" wrapText="1"/>
    </xf>
    <xf numFmtId="3" fontId="19" fillId="14" borderId="24" xfId="0" applyNumberFormat="1" applyFont="1" applyFill="1" applyBorder="1" applyAlignment="1">
      <alignment horizontal="center" vertical="center" wrapText="1"/>
    </xf>
    <xf numFmtId="3" fontId="9" fillId="14" borderId="16" xfId="0" applyNumberFormat="1" applyFont="1" applyFill="1" applyBorder="1" applyAlignment="1">
      <alignment horizontal="center" vertical="center" wrapText="1"/>
    </xf>
    <xf numFmtId="3" fontId="9" fillId="14" borderId="29" xfId="0" applyNumberFormat="1" applyFont="1" applyFill="1" applyBorder="1" applyAlignment="1">
      <alignment horizontal="center" vertical="center" wrapText="1"/>
    </xf>
    <xf numFmtId="3" fontId="9" fillId="0" borderId="0" xfId="2" applyNumberFormat="1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164" fontId="9" fillId="13" borderId="1" xfId="2" applyNumberFormat="1" applyFont="1" applyFill="1" applyBorder="1" applyAlignment="1">
      <alignment horizontal="center" vertical="center" wrapText="1"/>
    </xf>
    <xf numFmtId="164" fontId="9" fillId="13" borderId="3" xfId="2" applyNumberFormat="1" applyFont="1" applyFill="1" applyBorder="1" applyAlignment="1">
      <alignment horizontal="center" vertical="center" wrapText="1"/>
    </xf>
    <xf numFmtId="164" fontId="9" fillId="13" borderId="4" xfId="2" applyNumberFormat="1" applyFont="1" applyFill="1" applyBorder="1" applyAlignment="1">
      <alignment horizontal="center" vertical="center" wrapText="1"/>
    </xf>
    <xf numFmtId="164" fontId="9" fillId="8" borderId="4" xfId="2" applyNumberFormat="1" applyFont="1" applyFill="1" applyBorder="1" applyAlignment="1">
      <alignment horizontal="center" vertical="center" wrapText="1"/>
    </xf>
    <xf numFmtId="10" fontId="12" fillId="2" borderId="1" xfId="2" applyNumberFormat="1" applyFont="1" applyFill="1" applyBorder="1" applyAlignment="1">
      <alignment vertical="center" wrapText="1"/>
    </xf>
    <xf numFmtId="10" fontId="9" fillId="0" borderId="3" xfId="2" applyNumberFormat="1" applyFont="1" applyBorder="1" applyAlignment="1">
      <alignment horizontal="center" vertical="center"/>
    </xf>
    <xf numFmtId="10" fontId="12" fillId="0" borderId="15" xfId="0" applyNumberFormat="1" applyFont="1" applyBorder="1" applyAlignment="1">
      <alignment horizontal="left" vertical="center"/>
    </xf>
    <xf numFmtId="10" fontId="12" fillId="0" borderId="1" xfId="2" applyNumberFormat="1" applyFont="1" applyBorder="1" applyAlignment="1">
      <alignment horizontal="left" vertical="center" wrapText="1"/>
    </xf>
    <xf numFmtId="164" fontId="9" fillId="14" borderId="4" xfId="2" applyNumberFormat="1" applyFont="1" applyFill="1" applyBorder="1" applyAlignment="1">
      <alignment horizontal="center" vertical="center"/>
    </xf>
    <xf numFmtId="164" fontId="9" fillId="18" borderId="4" xfId="2" applyNumberFormat="1" applyFont="1" applyFill="1" applyBorder="1" applyAlignment="1">
      <alignment horizontal="center" vertical="center"/>
    </xf>
    <xf numFmtId="164" fontId="9" fillId="4" borderId="4" xfId="2" applyNumberFormat="1" applyFont="1" applyFill="1" applyBorder="1" applyAlignment="1">
      <alignment horizontal="center" vertical="center"/>
    </xf>
    <xf numFmtId="164" fontId="9" fillId="19" borderId="4" xfId="2" applyNumberFormat="1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vertical="center" wrapText="1"/>
    </xf>
    <xf numFmtId="10" fontId="12" fillId="2" borderId="4" xfId="2" applyNumberFormat="1" applyFont="1" applyFill="1" applyBorder="1" applyAlignment="1">
      <alignment horizontal="center" vertical="center" wrapText="1"/>
    </xf>
    <xf numFmtId="10" fontId="12" fillId="23" borderId="4" xfId="2" applyNumberFormat="1" applyFont="1" applyFill="1" applyBorder="1" applyAlignment="1">
      <alignment horizontal="center" vertical="center" wrapText="1"/>
    </xf>
    <xf numFmtId="167" fontId="12" fillId="2" borderId="4" xfId="2" applyNumberFormat="1" applyFont="1" applyFill="1" applyBorder="1" applyAlignment="1">
      <alignment horizontal="center" vertical="center" wrapText="1"/>
    </xf>
    <xf numFmtId="10" fontId="12" fillId="2" borderId="4" xfId="2" applyNumberFormat="1" applyFont="1" applyFill="1" applyBorder="1" applyAlignment="1">
      <alignment horizontal="left" vertical="center" wrapText="1"/>
    </xf>
    <xf numFmtId="4" fontId="12" fillId="2" borderId="4" xfId="2" applyNumberFormat="1" applyFont="1" applyFill="1" applyBorder="1" applyAlignment="1">
      <alignment vertical="center" wrapText="1"/>
    </xf>
    <xf numFmtId="4" fontId="12" fillId="2" borderId="4" xfId="2" applyNumberFormat="1" applyFont="1" applyFill="1" applyBorder="1" applyAlignment="1">
      <alignment horizontal="center" vertical="center" wrapText="1"/>
    </xf>
    <xf numFmtId="4" fontId="12" fillId="23" borderId="4" xfId="2" applyNumberFormat="1" applyFont="1" applyFill="1" applyBorder="1" applyAlignment="1">
      <alignment horizontal="center" vertical="center" wrapText="1"/>
    </xf>
    <xf numFmtId="4" fontId="12" fillId="2" borderId="4" xfId="2" applyNumberFormat="1" applyFont="1" applyFill="1" applyBorder="1" applyAlignment="1">
      <alignment horizontal="left" vertical="center" wrapText="1"/>
    </xf>
    <xf numFmtId="169" fontId="12" fillId="0" borderId="4" xfId="2" applyNumberFormat="1" applyFont="1" applyBorder="1" applyAlignment="1">
      <alignment horizontal="center" vertical="center"/>
    </xf>
    <xf numFmtId="169" fontId="12" fillId="0" borderId="4" xfId="2" applyNumberFormat="1" applyFont="1" applyBorder="1" applyAlignment="1">
      <alignment horizontal="left" vertical="center"/>
    </xf>
    <xf numFmtId="4" fontId="12" fillId="0" borderId="4" xfId="2" applyNumberFormat="1" applyFont="1" applyBorder="1" applyAlignment="1">
      <alignment horizontal="center" vertical="center"/>
    </xf>
    <xf numFmtId="10" fontId="12" fillId="2" borderId="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/>
    </xf>
    <xf numFmtId="10" fontId="12" fillId="0" borderId="4" xfId="2" applyNumberFormat="1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>
      <alignment horizontal="center" vertical="center" wrapText="1"/>
    </xf>
    <xf numFmtId="3" fontId="11" fillId="2" borderId="7" xfId="2" applyNumberFormat="1" applyFont="1" applyFill="1" applyBorder="1" applyAlignment="1">
      <alignment horizontal="center" vertical="center" wrapText="1"/>
    </xf>
    <xf numFmtId="3" fontId="12" fillId="2" borderId="5" xfId="2" applyNumberFormat="1" applyFont="1" applyFill="1" applyBorder="1" applyAlignment="1">
      <alignment horizontal="center" vertical="center" wrapText="1"/>
    </xf>
    <xf numFmtId="3" fontId="12" fillId="2" borderId="6" xfId="2" applyNumberFormat="1" applyFont="1" applyFill="1" applyBorder="1" applyAlignment="1">
      <alignment horizontal="center" vertical="center" wrapText="1"/>
    </xf>
    <xf numFmtId="3" fontId="12" fillId="2" borderId="7" xfId="2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3" fontId="3" fillId="0" borderId="5" xfId="2" applyNumberFormat="1" applyBorder="1" applyAlignment="1">
      <alignment horizontal="center" vertical="center"/>
    </xf>
    <xf numFmtId="3" fontId="3" fillId="0" borderId="6" xfId="2" applyNumberFormat="1" applyBorder="1" applyAlignment="1">
      <alignment horizontal="center" vertical="center"/>
    </xf>
    <xf numFmtId="3" fontId="3" fillId="0" borderId="7" xfId="2" applyNumberFormat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3" fontId="11" fillId="2" borderId="7" xfId="2" applyNumberFormat="1" applyFont="1" applyFill="1" applyBorder="1" applyAlignment="1">
      <alignment horizontal="center" vertical="center"/>
    </xf>
    <xf numFmtId="3" fontId="12" fillId="2" borderId="5" xfId="2" applyNumberFormat="1" applyFont="1" applyFill="1" applyBorder="1" applyAlignment="1">
      <alignment horizontal="center" vertical="center"/>
    </xf>
    <xf numFmtId="3" fontId="12" fillId="2" borderId="6" xfId="2" applyNumberFormat="1" applyFont="1" applyFill="1" applyBorder="1" applyAlignment="1">
      <alignment horizontal="center" vertical="center"/>
    </xf>
    <xf numFmtId="3" fontId="12" fillId="2" borderId="7" xfId="2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12" fillId="0" borderId="8" xfId="2" applyNumberFormat="1" applyFont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164" fontId="9" fillId="12" borderId="4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 xr:uid="{C8376CAD-DEED-4FBC-8DA7-7E0E65E48F33}"/>
    <cellStyle name="Normal 5 2" xfId="2" xr:uid="{BB3420B4-760E-485F-A7AE-1F18E8DFFE50}"/>
    <cellStyle name="Normal 6 2" xfId="3" xr:uid="{317C893E-CB9A-48D0-BE06-49217663E379}"/>
    <cellStyle name="Porcentagem 2" xfId="4" xr:uid="{E5AE2D91-A245-478F-B8C7-24E491C4F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95250</xdr:colOff>
      <xdr:row>0</xdr:row>
      <xdr:rowOff>95250</xdr:rowOff>
    </xdr:from>
    <xdr:to>
      <xdr:col>59</xdr:col>
      <xdr:colOff>1762125</xdr:colOff>
      <xdr:row>0</xdr:row>
      <xdr:rowOff>590550</xdr:rowOff>
    </xdr:to>
    <xdr:pic>
      <xdr:nvPicPr>
        <xdr:cNvPr id="1029" name="Imagem 1" descr="Uma imagem contendo objeto, relógio&#10;&#10;Descrição gerada automaticamente">
          <a:extLst>
            <a:ext uri="{FF2B5EF4-FFF2-40B4-BE49-F238E27FC236}">
              <a16:creationId xmlns:a16="http://schemas.microsoft.com/office/drawing/2014/main" id="{0A87758B-E593-1BBD-C583-F40998C8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2181225</xdr:colOff>
      <xdr:row>0</xdr:row>
      <xdr:rowOff>95250</xdr:rowOff>
    </xdr:from>
    <xdr:to>
      <xdr:col>70</xdr:col>
      <xdr:colOff>352425</xdr:colOff>
      <xdr:row>0</xdr:row>
      <xdr:rowOff>628650</xdr:rowOff>
    </xdr:to>
    <xdr:pic>
      <xdr:nvPicPr>
        <xdr:cNvPr id="1030" name="Imagem 2">
          <a:extLst>
            <a:ext uri="{FF2B5EF4-FFF2-40B4-BE49-F238E27FC236}">
              <a16:creationId xmlns:a16="http://schemas.microsoft.com/office/drawing/2014/main" id="{865FD7D9-7D31-1042-E69C-B417EB33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95250"/>
          <a:ext cx="3600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133350</xdr:colOff>
      <xdr:row>0</xdr:row>
      <xdr:rowOff>152400</xdr:rowOff>
    </xdr:from>
    <xdr:to>
      <xdr:col>53</xdr:col>
      <xdr:colOff>1800225</xdr:colOff>
      <xdr:row>0</xdr:row>
      <xdr:rowOff>638175</xdr:rowOff>
    </xdr:to>
    <xdr:pic>
      <xdr:nvPicPr>
        <xdr:cNvPr id="2053" name="Imagem 3" descr="Uma imagem contendo objeto, relógio&#10;&#10;Descrição gerada automaticamente">
          <a:extLst>
            <a:ext uri="{FF2B5EF4-FFF2-40B4-BE49-F238E27FC236}">
              <a16:creationId xmlns:a16="http://schemas.microsoft.com/office/drawing/2014/main" id="{59D6D1C7-BD57-2BB6-C5F3-91D397C0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4019550</xdr:colOff>
      <xdr:row>0</xdr:row>
      <xdr:rowOff>152400</xdr:rowOff>
    </xdr:from>
    <xdr:to>
      <xdr:col>62</xdr:col>
      <xdr:colOff>1162050</xdr:colOff>
      <xdr:row>0</xdr:row>
      <xdr:rowOff>685800</xdr:rowOff>
    </xdr:to>
    <xdr:pic>
      <xdr:nvPicPr>
        <xdr:cNvPr id="2054" name="Imagem 2">
          <a:extLst>
            <a:ext uri="{FF2B5EF4-FFF2-40B4-BE49-F238E27FC236}">
              <a16:creationId xmlns:a16="http://schemas.microsoft.com/office/drawing/2014/main" id="{BD30C03F-751A-4895-2630-65C508D7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52400"/>
          <a:ext cx="3667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3AA93-79B0-477A-B6BF-36D10E456241}">
  <sheetPr>
    <tabColor theme="9" tint="0.59999389629810485"/>
  </sheetPr>
  <dimension ref="A1:BZ117"/>
  <sheetViews>
    <sheetView showGridLines="0" view="pageBreakPreview" topLeftCell="BH1" zoomScaleNormal="100" zoomScaleSheetLayoutView="100" workbookViewId="0">
      <selection activeCell="BH8" sqref="BH8"/>
    </sheetView>
  </sheetViews>
  <sheetFormatPr defaultColWidth="8.7109375" defaultRowHeight="15"/>
  <cols>
    <col min="1" max="1" width="49.5703125" style="144" hidden="1" customWidth="1"/>
    <col min="2" max="27" width="21.7109375" style="145" hidden="1" customWidth="1"/>
    <col min="28" max="34" width="15.7109375" style="145" hidden="1" customWidth="1"/>
    <col min="35" max="35" width="13.85546875" style="145" hidden="1" customWidth="1"/>
    <col min="36" max="36" width="15.7109375" style="146" hidden="1" customWidth="1"/>
    <col min="37" max="37" width="21.140625" style="145" hidden="1" customWidth="1"/>
    <col min="38" max="38" width="20.7109375" style="146" hidden="1" customWidth="1"/>
    <col min="39" max="39" width="13.85546875" style="145" hidden="1" customWidth="1"/>
    <col min="40" max="42" width="15.7109375" style="145" hidden="1" customWidth="1"/>
    <col min="43" max="44" width="20.7109375" style="145" hidden="1" customWidth="1"/>
    <col min="45" max="45" width="20.7109375" style="5" hidden="1" customWidth="1"/>
    <col min="46" max="46" width="12.7109375" style="5" hidden="1" customWidth="1"/>
    <col min="47" max="50" width="14.85546875" style="5" hidden="1" customWidth="1"/>
    <col min="51" max="52" width="20.7109375" style="5" hidden="1" customWidth="1"/>
    <col min="53" max="53" width="15.42578125" style="5" hidden="1" customWidth="1"/>
    <col min="54" max="54" width="16.42578125" style="5" hidden="1" customWidth="1"/>
    <col min="55" max="55" width="13.42578125" style="5" hidden="1" customWidth="1"/>
    <col min="56" max="56" width="14.85546875" style="5" hidden="1" customWidth="1"/>
    <col min="57" max="57" width="20.28515625" style="5" hidden="1" customWidth="1"/>
    <col min="58" max="58" width="15.140625" style="5" hidden="1" customWidth="1"/>
    <col min="59" max="59" width="13.5703125" style="5" hidden="1" customWidth="1"/>
    <col min="60" max="60" width="60.7109375" style="147" customWidth="1"/>
    <col min="61" max="61" width="20.7109375" style="5" customWidth="1"/>
    <col min="62" max="63" width="20.7109375" style="5" hidden="1" customWidth="1"/>
    <col min="64" max="64" width="15.7109375" style="5" hidden="1" customWidth="1"/>
    <col min="65" max="65" width="20.7109375" style="5" hidden="1" customWidth="1"/>
    <col min="66" max="69" width="21" style="5" hidden="1" customWidth="1"/>
    <col min="70" max="70" width="20.7109375" style="5" hidden="1" customWidth="1"/>
    <col min="71" max="71" width="20.7109375" style="5" customWidth="1"/>
    <col min="72" max="78" width="20.7109375" style="5" hidden="1" customWidth="1"/>
    <col min="79" max="79" width="8.7109375" style="5" customWidth="1"/>
    <col min="80" max="16384" width="8.7109375" style="5"/>
  </cols>
  <sheetData>
    <row r="1" spans="1:78" s="3" customFormat="1" ht="53.25" customHeight="1">
      <c r="A1" s="1">
        <f>COLUMN()</f>
        <v>1</v>
      </c>
      <c r="B1" s="1"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v>26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v>50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v>64</v>
      </c>
      <c r="AK1" s="1">
        <f>COLUMN()</f>
        <v>37</v>
      </c>
      <c r="AL1" s="1">
        <v>64</v>
      </c>
      <c r="AM1" s="1">
        <f>COLUMN()</f>
        <v>39</v>
      </c>
      <c r="AN1" s="2"/>
      <c r="AO1" s="2"/>
      <c r="AP1" s="2"/>
      <c r="AQ1" s="2"/>
      <c r="AR1" s="2"/>
      <c r="BH1" s="4"/>
    </row>
    <row r="2" spans="1:78">
      <c r="A2" s="354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6"/>
    </row>
    <row r="3" spans="1:78">
      <c r="A3" s="6" t="s">
        <v>1</v>
      </c>
      <c r="B3" s="357" t="s">
        <v>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9"/>
      <c r="AJ3" s="357" t="s">
        <v>3</v>
      </c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7" t="s">
        <v>4</v>
      </c>
      <c r="BI3" s="358" t="s">
        <v>5</v>
      </c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9"/>
    </row>
    <row r="4" spans="1:78" customFormat="1"/>
    <row r="5" spans="1:78" s="15" customFormat="1" ht="15" customHeight="1">
      <c r="A5" s="8" t="s">
        <v>6</v>
      </c>
      <c r="B5" s="9" t="s">
        <v>7</v>
      </c>
      <c r="C5" s="9">
        <v>43831</v>
      </c>
      <c r="D5" s="9">
        <v>43862</v>
      </c>
      <c r="E5" s="9">
        <v>43891</v>
      </c>
      <c r="F5" s="9">
        <v>43922</v>
      </c>
      <c r="G5" s="9">
        <v>43952</v>
      </c>
      <c r="H5" s="9">
        <v>43983</v>
      </c>
      <c r="I5" s="9">
        <v>44013</v>
      </c>
      <c r="J5" s="9">
        <v>44044</v>
      </c>
      <c r="K5" s="9">
        <v>44075</v>
      </c>
      <c r="L5" s="9">
        <v>44105</v>
      </c>
      <c r="M5" s="9">
        <v>44136</v>
      </c>
      <c r="N5" s="9">
        <v>44166</v>
      </c>
      <c r="O5" s="9" t="s">
        <v>7</v>
      </c>
      <c r="P5" s="9">
        <v>44197</v>
      </c>
      <c r="Q5" s="9">
        <v>44228</v>
      </c>
      <c r="R5" s="9">
        <v>44256</v>
      </c>
      <c r="S5" s="9">
        <v>44287</v>
      </c>
      <c r="T5" s="9">
        <v>44317</v>
      </c>
      <c r="U5" s="9">
        <v>44348</v>
      </c>
      <c r="V5" s="9">
        <v>44378</v>
      </c>
      <c r="W5" s="9">
        <v>44409</v>
      </c>
      <c r="X5" s="9">
        <v>44440</v>
      </c>
      <c r="Y5" s="9">
        <v>44470</v>
      </c>
      <c r="Z5" s="9">
        <v>44501</v>
      </c>
      <c r="AA5" s="9">
        <v>44531</v>
      </c>
      <c r="AB5" s="9" t="s">
        <v>7</v>
      </c>
      <c r="AC5" s="9">
        <v>44562</v>
      </c>
      <c r="AD5" s="9">
        <v>44593</v>
      </c>
      <c r="AE5" s="9">
        <v>44621</v>
      </c>
      <c r="AF5" s="9">
        <v>44652</v>
      </c>
      <c r="AG5" s="9">
        <v>44682</v>
      </c>
      <c r="AH5" s="10">
        <v>44713</v>
      </c>
      <c r="AI5" s="9" t="s">
        <v>8</v>
      </c>
      <c r="AJ5" s="11" t="s">
        <v>9</v>
      </c>
      <c r="AK5" s="9" t="s">
        <v>10</v>
      </c>
      <c r="AL5" s="11" t="s">
        <v>9</v>
      </c>
      <c r="AM5" s="9">
        <v>44743</v>
      </c>
      <c r="AN5" s="9">
        <v>44774</v>
      </c>
      <c r="AO5" s="9">
        <v>44805</v>
      </c>
      <c r="AP5" s="9">
        <v>44835</v>
      </c>
      <c r="AQ5" s="9">
        <v>44866</v>
      </c>
      <c r="AR5" s="9">
        <v>44896</v>
      </c>
      <c r="AS5" s="11" t="s">
        <v>11</v>
      </c>
      <c r="AT5" s="9" t="e">
        <f ca="1">_xll.FIMMÊS(AR5,0)+1</f>
        <v>#NAME?</v>
      </c>
      <c r="AU5" s="9" t="e">
        <f t="shared" ref="AU5:AZ5" ca="1" si="0">_xll.FIMMÊS(AT5,0)+1</f>
        <v>#NAME?</v>
      </c>
      <c r="AV5" s="9" t="e">
        <f t="shared" ca="1" si="0"/>
        <v>#NAME?</v>
      </c>
      <c r="AW5" s="9" t="e">
        <f t="shared" ca="1" si="0"/>
        <v>#NAME?</v>
      </c>
      <c r="AX5" s="9" t="e">
        <f t="shared" ca="1" si="0"/>
        <v>#NAME?</v>
      </c>
      <c r="AY5" s="9" t="e">
        <f t="shared" ca="1" si="0"/>
        <v>#NAME?</v>
      </c>
      <c r="AZ5" s="9" t="e">
        <f t="shared" ca="1" si="0"/>
        <v>#NAME?</v>
      </c>
      <c r="BA5" s="11" t="s">
        <v>12</v>
      </c>
      <c r="BB5" s="11" t="s">
        <v>13</v>
      </c>
      <c r="BC5" s="9" t="e">
        <f ca="1">_xll.FIMMÊS(AZ5,0)+1</f>
        <v>#NAME?</v>
      </c>
      <c r="BD5" s="9" t="e">
        <f ca="1">_xll.FIMMÊS(BC5,0)+1</f>
        <v>#NAME?</v>
      </c>
      <c r="BE5" s="12" t="s">
        <v>14</v>
      </c>
      <c r="BF5" s="12" t="s">
        <v>15</v>
      </c>
      <c r="BG5" s="13" t="e">
        <f ca="1">_xll.FIMMÊS(BD5,0)+1</f>
        <v>#NAME?</v>
      </c>
      <c r="BH5" s="8" t="s">
        <v>6</v>
      </c>
      <c r="BI5" s="9" t="s">
        <v>7</v>
      </c>
      <c r="BJ5" s="9" t="s">
        <v>16</v>
      </c>
      <c r="BK5" s="14" t="s">
        <v>17</v>
      </c>
      <c r="BL5" s="9" t="s">
        <v>18</v>
      </c>
      <c r="BM5" s="9">
        <v>45200</v>
      </c>
      <c r="BN5" s="9" t="e">
        <f t="shared" ref="BN5:BZ5" ca="1" si="1">_xll.FIMMÊS(BM5,0)+1</f>
        <v>#NAME?</v>
      </c>
      <c r="BO5" s="9" t="e">
        <f t="shared" ca="1" si="1"/>
        <v>#NAME?</v>
      </c>
      <c r="BP5" s="9" t="e">
        <f t="shared" ca="1" si="1"/>
        <v>#NAME?</v>
      </c>
      <c r="BQ5" s="9" t="e">
        <f t="shared" ca="1" si="1"/>
        <v>#NAME?</v>
      </c>
      <c r="BR5" s="9" t="e">
        <f t="shared" ca="1" si="1"/>
        <v>#NAME?</v>
      </c>
      <c r="BS5" s="9" t="e">
        <f t="shared" ca="1" si="1"/>
        <v>#NAME?</v>
      </c>
      <c r="BT5" s="9" t="e">
        <f t="shared" ca="1" si="1"/>
        <v>#NAME?</v>
      </c>
      <c r="BU5" s="9" t="e">
        <f t="shared" ca="1" si="1"/>
        <v>#NAME?</v>
      </c>
      <c r="BV5" s="9" t="e">
        <f t="shared" ca="1" si="1"/>
        <v>#NAME?</v>
      </c>
      <c r="BW5" s="9" t="e">
        <f t="shared" ca="1" si="1"/>
        <v>#NAME?</v>
      </c>
      <c r="BX5" s="9" t="e">
        <f t="shared" ca="1" si="1"/>
        <v>#NAME?</v>
      </c>
      <c r="BY5" s="9" t="e">
        <f t="shared" ca="1" si="1"/>
        <v>#NAME?</v>
      </c>
      <c r="BZ5" s="9" t="e">
        <f t="shared" ca="1" si="1"/>
        <v>#NAME?</v>
      </c>
    </row>
    <row r="6" spans="1:78" s="21" customFormat="1">
      <c r="A6" s="16" t="s">
        <v>19</v>
      </c>
      <c r="B6" s="17">
        <v>311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166</v>
      </c>
      <c r="K6" s="18">
        <v>176</v>
      </c>
      <c r="L6" s="18">
        <v>157</v>
      </c>
      <c r="M6" s="18">
        <v>114</v>
      </c>
      <c r="N6" s="18">
        <v>163</v>
      </c>
      <c r="O6" s="17">
        <v>311</v>
      </c>
      <c r="P6" s="18">
        <v>322</v>
      </c>
      <c r="Q6" s="18">
        <v>239</v>
      </c>
      <c r="R6" s="18">
        <v>171</v>
      </c>
      <c r="S6" s="18">
        <v>179</v>
      </c>
      <c r="T6" s="18">
        <v>190</v>
      </c>
      <c r="U6" s="18">
        <v>180</v>
      </c>
      <c r="V6" s="18">
        <v>189</v>
      </c>
      <c r="W6" s="18">
        <v>269</v>
      </c>
      <c r="X6" s="18">
        <v>272</v>
      </c>
      <c r="Y6" s="18">
        <v>229</v>
      </c>
      <c r="Z6" s="18">
        <v>218</v>
      </c>
      <c r="AA6" s="18">
        <v>265</v>
      </c>
      <c r="AB6" s="17">
        <v>435</v>
      </c>
      <c r="AC6" s="18">
        <v>348</v>
      </c>
      <c r="AD6" s="18">
        <v>155</v>
      </c>
      <c r="AE6" s="18">
        <v>362</v>
      </c>
      <c r="AF6" s="18">
        <v>346</v>
      </c>
      <c r="AG6" s="18">
        <v>361</v>
      </c>
      <c r="AH6" s="18">
        <v>221</v>
      </c>
      <c r="AI6" s="18">
        <v>38</v>
      </c>
      <c r="AJ6" s="19">
        <v>341</v>
      </c>
      <c r="AK6" s="18">
        <v>240</v>
      </c>
      <c r="AL6" s="19">
        <v>341</v>
      </c>
      <c r="AM6" s="18">
        <v>278</v>
      </c>
      <c r="AN6" s="18">
        <v>386</v>
      </c>
      <c r="AO6" s="18">
        <v>365</v>
      </c>
      <c r="AP6" s="18">
        <v>392</v>
      </c>
      <c r="AQ6" s="18">
        <v>351</v>
      </c>
      <c r="AR6" s="18">
        <v>363</v>
      </c>
      <c r="AS6" s="18">
        <f t="shared" ref="AS6:BG6" si="2">AS17</f>
        <v>341</v>
      </c>
      <c r="AT6" s="18">
        <f t="shared" si="2"/>
        <v>392</v>
      </c>
      <c r="AU6" s="18">
        <f t="shared" si="2"/>
        <v>349</v>
      </c>
      <c r="AV6" s="18">
        <f t="shared" si="2"/>
        <v>402</v>
      </c>
      <c r="AW6" s="18">
        <f t="shared" si="2"/>
        <v>344</v>
      </c>
      <c r="AX6" s="18">
        <f t="shared" si="2"/>
        <v>385</v>
      </c>
      <c r="AY6" s="18">
        <f t="shared" si="2"/>
        <v>354</v>
      </c>
      <c r="AZ6" s="18">
        <f t="shared" si="2"/>
        <v>362</v>
      </c>
      <c r="BA6" s="19">
        <f t="shared" si="2"/>
        <v>336</v>
      </c>
      <c r="BB6" s="19">
        <f t="shared" si="2"/>
        <v>93</v>
      </c>
      <c r="BC6" s="18">
        <f t="shared" si="2"/>
        <v>429</v>
      </c>
      <c r="BD6" s="18">
        <f t="shared" si="2"/>
        <v>396</v>
      </c>
      <c r="BE6" s="18">
        <v>165</v>
      </c>
      <c r="BF6" s="18">
        <f>BF17</f>
        <v>185</v>
      </c>
      <c r="BG6" s="18">
        <f t="shared" si="2"/>
        <v>385</v>
      </c>
      <c r="BH6" s="20" t="s">
        <v>19</v>
      </c>
      <c r="BI6" s="18">
        <f>BI17</f>
        <v>341</v>
      </c>
      <c r="BJ6" s="18">
        <v>176</v>
      </c>
      <c r="BK6" s="18">
        <f t="shared" ref="BK6:BZ6" si="3">BK17</f>
        <v>200</v>
      </c>
      <c r="BL6" s="18">
        <f t="shared" si="3"/>
        <v>341</v>
      </c>
      <c r="BM6" s="18">
        <f t="shared" si="3"/>
        <v>385</v>
      </c>
      <c r="BN6" s="18">
        <f t="shared" si="3"/>
        <v>381</v>
      </c>
      <c r="BO6" s="18">
        <f t="shared" si="3"/>
        <v>466</v>
      </c>
      <c r="BP6" s="18">
        <f t="shared" si="3"/>
        <v>436</v>
      </c>
      <c r="BQ6" s="18">
        <f t="shared" si="3"/>
        <v>418</v>
      </c>
      <c r="BR6" s="18">
        <f t="shared" si="3"/>
        <v>443</v>
      </c>
      <c r="BS6" s="18">
        <f t="shared" si="3"/>
        <v>453</v>
      </c>
      <c r="BT6" s="18">
        <f t="shared" si="3"/>
        <v>0</v>
      </c>
      <c r="BU6" s="18">
        <f t="shared" si="3"/>
        <v>0</v>
      </c>
      <c r="BV6" s="18">
        <f t="shared" si="3"/>
        <v>0</v>
      </c>
      <c r="BW6" s="18">
        <f t="shared" si="3"/>
        <v>0</v>
      </c>
      <c r="BX6" s="18">
        <f t="shared" si="3"/>
        <v>0</v>
      </c>
      <c r="BY6" s="18">
        <f t="shared" si="3"/>
        <v>0</v>
      </c>
      <c r="BZ6" s="18">
        <f t="shared" si="3"/>
        <v>0</v>
      </c>
    </row>
    <row r="7" spans="1:78" s="21" customFormat="1">
      <c r="A7" s="22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7"/>
      <c r="AC7" s="18"/>
      <c r="AD7" s="18"/>
      <c r="AE7" s="18"/>
      <c r="AF7" s="18"/>
      <c r="AG7" s="18"/>
      <c r="AH7" s="18"/>
      <c r="AI7" s="18"/>
      <c r="AJ7" s="19"/>
      <c r="AK7" s="18"/>
      <c r="AL7" s="19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  <c r="BB7" s="19"/>
      <c r="BC7" s="18"/>
      <c r="BD7" s="18"/>
      <c r="BE7" s="18"/>
      <c r="BF7" s="18"/>
      <c r="BG7" s="18"/>
      <c r="BH7" s="20" t="s">
        <v>20</v>
      </c>
      <c r="BI7" s="18">
        <f>BI20</f>
        <v>132</v>
      </c>
      <c r="BJ7" s="18">
        <v>68</v>
      </c>
      <c r="BK7" s="18">
        <v>72</v>
      </c>
      <c r="BL7" s="18">
        <f t="shared" ref="BL7:BZ7" si="4">BL20</f>
        <v>132</v>
      </c>
      <c r="BM7" s="18">
        <v>72</v>
      </c>
      <c r="BN7" s="18">
        <f t="shared" si="4"/>
        <v>134</v>
      </c>
      <c r="BO7" s="18">
        <f t="shared" si="4"/>
        <v>153</v>
      </c>
      <c r="BP7" s="18">
        <f t="shared" si="4"/>
        <v>253</v>
      </c>
      <c r="BQ7" s="18">
        <f t="shared" si="4"/>
        <v>142</v>
      </c>
      <c r="BR7" s="18">
        <f t="shared" si="4"/>
        <v>181</v>
      </c>
      <c r="BS7" s="18">
        <f t="shared" si="4"/>
        <v>131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18">
        <f t="shared" si="4"/>
        <v>0</v>
      </c>
    </row>
    <row r="8" spans="1:78" s="21" customFormat="1">
      <c r="A8" s="22" t="s">
        <v>21</v>
      </c>
      <c r="B8" s="23">
        <v>1721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386</v>
      </c>
      <c r="M8" s="23">
        <v>687</v>
      </c>
      <c r="N8" s="23">
        <v>2033</v>
      </c>
      <c r="O8" s="17">
        <v>1721</v>
      </c>
      <c r="P8" s="23">
        <v>2725</v>
      </c>
      <c r="Q8" s="23">
        <v>2708</v>
      </c>
      <c r="R8" s="23">
        <v>724</v>
      </c>
      <c r="S8" s="23">
        <v>0</v>
      </c>
      <c r="T8" s="23">
        <v>0</v>
      </c>
      <c r="U8" s="23">
        <v>0</v>
      </c>
      <c r="V8" s="23">
        <v>258</v>
      </c>
      <c r="W8" s="23">
        <v>1439</v>
      </c>
      <c r="X8" s="23">
        <v>1902</v>
      </c>
      <c r="Y8" s="23">
        <v>2057</v>
      </c>
      <c r="Z8" s="23">
        <v>1789</v>
      </c>
      <c r="AA8" s="23">
        <v>1308</v>
      </c>
      <c r="AB8" s="17">
        <v>1721</v>
      </c>
      <c r="AC8" s="23">
        <v>1801</v>
      </c>
      <c r="AD8" s="23">
        <v>321</v>
      </c>
      <c r="AE8" s="23">
        <v>1893</v>
      </c>
      <c r="AF8" s="23">
        <v>2497</v>
      </c>
      <c r="AG8" s="23">
        <v>3131</v>
      </c>
      <c r="AH8" s="23">
        <v>2307</v>
      </c>
      <c r="AI8" s="23">
        <v>687</v>
      </c>
      <c r="AJ8" s="23">
        <v>2000</v>
      </c>
      <c r="AK8" s="23">
        <v>1792</v>
      </c>
      <c r="AL8" s="23">
        <v>2132</v>
      </c>
      <c r="AM8" s="23">
        <v>2603</v>
      </c>
      <c r="AN8" s="23">
        <v>2493</v>
      </c>
      <c r="AO8" s="23">
        <v>2483</v>
      </c>
      <c r="AP8" s="23">
        <v>2485</v>
      </c>
      <c r="AQ8" s="23">
        <v>2963</v>
      </c>
      <c r="AR8" s="24">
        <v>2910</v>
      </c>
      <c r="AS8" s="24">
        <f t="shared" ref="AS8:BG8" si="5">AS42</f>
        <v>2132</v>
      </c>
      <c r="AT8" s="24">
        <f t="shared" si="5"/>
        <v>2491</v>
      </c>
      <c r="AU8" s="24">
        <f t="shared" si="5"/>
        <v>2336</v>
      </c>
      <c r="AV8" s="24">
        <f t="shared" si="5"/>
        <v>1868</v>
      </c>
      <c r="AW8" s="24">
        <f t="shared" si="5"/>
        <v>2441</v>
      </c>
      <c r="AX8" s="24">
        <f t="shared" si="5"/>
        <v>2261</v>
      </c>
      <c r="AY8" s="24">
        <f t="shared" si="5"/>
        <v>2263</v>
      </c>
      <c r="AZ8" s="24">
        <f t="shared" si="5"/>
        <v>2313</v>
      </c>
      <c r="BA8" s="24">
        <f t="shared" si="5"/>
        <v>2077</v>
      </c>
      <c r="BB8" s="24">
        <f t="shared" si="5"/>
        <v>350</v>
      </c>
      <c r="BC8" s="24">
        <f t="shared" si="5"/>
        <v>2427</v>
      </c>
      <c r="BD8" s="24">
        <f t="shared" si="5"/>
        <v>2528</v>
      </c>
      <c r="BE8" s="24">
        <v>1032</v>
      </c>
      <c r="BF8" s="24">
        <f>BF42</f>
        <v>1104</v>
      </c>
      <c r="BG8" s="24">
        <f t="shared" si="5"/>
        <v>2636</v>
      </c>
      <c r="BH8" s="25" t="s">
        <v>21</v>
      </c>
      <c r="BI8" s="24">
        <f>BI42</f>
        <v>2000</v>
      </c>
      <c r="BJ8" s="24">
        <v>1033</v>
      </c>
      <c r="BK8" s="24">
        <f t="shared" ref="BK8:BZ8" si="6">BK42</f>
        <v>1532</v>
      </c>
      <c r="BL8" s="24">
        <f t="shared" si="6"/>
        <v>2000</v>
      </c>
      <c r="BM8" s="24">
        <f t="shared" si="6"/>
        <v>2609</v>
      </c>
      <c r="BN8" s="24">
        <f t="shared" si="6"/>
        <v>2228</v>
      </c>
      <c r="BO8" s="24">
        <f t="shared" si="6"/>
        <v>2443</v>
      </c>
      <c r="BP8" s="24">
        <f t="shared" si="6"/>
        <v>2460</v>
      </c>
      <c r="BQ8" s="24">
        <f t="shared" si="6"/>
        <v>2384</v>
      </c>
      <c r="BR8" s="24">
        <f t="shared" si="6"/>
        <v>2183</v>
      </c>
      <c r="BS8" s="24">
        <f t="shared" si="6"/>
        <v>2322</v>
      </c>
      <c r="BT8" s="24">
        <f t="shared" si="6"/>
        <v>0</v>
      </c>
      <c r="BU8" s="24">
        <f t="shared" si="6"/>
        <v>0</v>
      </c>
      <c r="BV8" s="24">
        <f t="shared" si="6"/>
        <v>0</v>
      </c>
      <c r="BW8" s="24">
        <f t="shared" si="6"/>
        <v>0</v>
      </c>
      <c r="BX8" s="24">
        <f t="shared" si="6"/>
        <v>0</v>
      </c>
      <c r="BY8" s="24">
        <f t="shared" si="6"/>
        <v>0</v>
      </c>
      <c r="BZ8" s="24">
        <f t="shared" si="6"/>
        <v>0</v>
      </c>
    </row>
    <row r="9" spans="1:78" s="21" customFormat="1">
      <c r="A9" s="16" t="s">
        <v>22</v>
      </c>
      <c r="B9" s="17">
        <v>100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17">
        <v>100</v>
      </c>
      <c r="P9" s="24">
        <v>257</v>
      </c>
      <c r="Q9" s="24">
        <v>191</v>
      </c>
      <c r="R9" s="24">
        <v>31</v>
      </c>
      <c r="S9" s="24">
        <v>0</v>
      </c>
      <c r="T9" s="24">
        <v>0</v>
      </c>
      <c r="U9" s="24">
        <v>0</v>
      </c>
      <c r="V9" s="24">
        <v>0</v>
      </c>
      <c r="W9" s="24">
        <v>100</v>
      </c>
      <c r="X9" s="24">
        <v>122</v>
      </c>
      <c r="Y9" s="24">
        <v>128</v>
      </c>
      <c r="Z9" s="24">
        <v>112</v>
      </c>
      <c r="AA9" s="24">
        <v>103</v>
      </c>
      <c r="AB9" s="17">
        <v>100</v>
      </c>
      <c r="AC9" s="24">
        <v>180</v>
      </c>
      <c r="AD9" s="24">
        <v>0</v>
      </c>
      <c r="AE9" s="24">
        <v>222</v>
      </c>
      <c r="AF9" s="24">
        <v>171</v>
      </c>
      <c r="AG9" s="24">
        <v>221</v>
      </c>
      <c r="AH9" s="24">
        <v>82</v>
      </c>
      <c r="AI9" s="24">
        <v>0</v>
      </c>
      <c r="AJ9" s="24">
        <v>196</v>
      </c>
      <c r="AK9" s="24">
        <v>146</v>
      </c>
      <c r="AL9" s="24">
        <v>196</v>
      </c>
      <c r="AM9" s="24">
        <v>146</v>
      </c>
      <c r="AN9" s="24">
        <v>247</v>
      </c>
      <c r="AO9" s="24">
        <v>217</v>
      </c>
      <c r="AP9" s="24">
        <v>206</v>
      </c>
      <c r="AQ9" s="24">
        <v>196</v>
      </c>
      <c r="AR9" s="24">
        <v>228</v>
      </c>
      <c r="AS9" s="24">
        <f t="shared" ref="AS9:BG9" si="7">AS28</f>
        <v>196</v>
      </c>
      <c r="AT9" s="24">
        <f t="shared" si="7"/>
        <v>255</v>
      </c>
      <c r="AU9" s="24">
        <f t="shared" si="7"/>
        <v>210</v>
      </c>
      <c r="AV9" s="24">
        <f t="shared" si="7"/>
        <v>219</v>
      </c>
      <c r="AW9" s="24">
        <f t="shared" si="7"/>
        <v>197</v>
      </c>
      <c r="AX9" s="24">
        <f t="shared" si="7"/>
        <v>211</v>
      </c>
      <c r="AY9" s="24">
        <f t="shared" si="7"/>
        <v>201</v>
      </c>
      <c r="AZ9" s="24">
        <f t="shared" si="7"/>
        <v>205</v>
      </c>
      <c r="BA9" s="24">
        <f t="shared" si="7"/>
        <v>193</v>
      </c>
      <c r="BB9" s="24">
        <f t="shared" si="7"/>
        <v>42</v>
      </c>
      <c r="BC9" s="24">
        <f t="shared" si="7"/>
        <v>236</v>
      </c>
      <c r="BD9" s="24">
        <f t="shared" si="7"/>
        <v>207</v>
      </c>
      <c r="BE9" s="24">
        <v>95</v>
      </c>
      <c r="BF9" s="24">
        <f>BF28</f>
        <v>91</v>
      </c>
      <c r="BG9" s="24">
        <f t="shared" si="7"/>
        <v>203</v>
      </c>
      <c r="BH9" s="25" t="s">
        <v>22</v>
      </c>
      <c r="BI9" s="24">
        <f>BI28+BI36</f>
        <v>130</v>
      </c>
      <c r="BJ9" s="24">
        <v>67</v>
      </c>
      <c r="BK9" s="24">
        <f t="shared" ref="BK9:BZ9" si="8">BK28+BK36</f>
        <v>112</v>
      </c>
      <c r="BL9" s="24">
        <f t="shared" si="8"/>
        <v>130</v>
      </c>
      <c r="BM9" s="24">
        <f t="shared" si="8"/>
        <v>203</v>
      </c>
      <c r="BN9" s="24">
        <f t="shared" si="8"/>
        <v>146</v>
      </c>
      <c r="BO9" s="24">
        <f t="shared" si="8"/>
        <v>129</v>
      </c>
      <c r="BP9" s="24">
        <f t="shared" si="8"/>
        <v>131</v>
      </c>
      <c r="BQ9" s="24">
        <f t="shared" si="8"/>
        <v>132</v>
      </c>
      <c r="BR9" s="24">
        <f t="shared" si="8"/>
        <v>130</v>
      </c>
      <c r="BS9" s="24">
        <f t="shared" si="8"/>
        <v>131</v>
      </c>
      <c r="BT9" s="24">
        <f t="shared" si="8"/>
        <v>0</v>
      </c>
      <c r="BU9" s="24">
        <f t="shared" si="8"/>
        <v>0</v>
      </c>
      <c r="BV9" s="24">
        <f t="shared" si="8"/>
        <v>0</v>
      </c>
      <c r="BW9" s="24">
        <f t="shared" si="8"/>
        <v>0</v>
      </c>
      <c r="BX9" s="24">
        <f t="shared" si="8"/>
        <v>0</v>
      </c>
      <c r="BY9" s="24">
        <f t="shared" si="8"/>
        <v>0</v>
      </c>
      <c r="BZ9" s="24">
        <f t="shared" si="8"/>
        <v>0</v>
      </c>
    </row>
    <row r="10" spans="1:78" s="21" customFormat="1">
      <c r="A10" s="22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7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17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24">
        <f>AS72</f>
        <v>1000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>
        <f>BC72</f>
        <v>944</v>
      </c>
      <c r="BD10" s="24">
        <f>BD72</f>
        <v>851</v>
      </c>
      <c r="BE10" s="24">
        <v>484</v>
      </c>
      <c r="BF10" s="24">
        <f>BF72</f>
        <v>397</v>
      </c>
      <c r="BG10" s="24">
        <f>BG72</f>
        <v>961</v>
      </c>
      <c r="BH10" s="25" t="s">
        <v>23</v>
      </c>
      <c r="BI10" s="24">
        <f>BI72</f>
        <v>180</v>
      </c>
      <c r="BJ10" s="24">
        <v>93</v>
      </c>
      <c r="BK10" s="24">
        <f t="shared" ref="BK10:BZ10" si="9">BK72</f>
        <v>367</v>
      </c>
      <c r="BL10" s="24">
        <f t="shared" si="9"/>
        <v>180</v>
      </c>
      <c r="BM10" s="24">
        <f t="shared" si="9"/>
        <v>650</v>
      </c>
      <c r="BN10" s="24">
        <f t="shared" si="9"/>
        <v>432</v>
      </c>
      <c r="BO10" s="24">
        <f t="shared" si="9"/>
        <v>555</v>
      </c>
      <c r="BP10" s="24">
        <f t="shared" si="9"/>
        <v>605</v>
      </c>
      <c r="BQ10" s="24">
        <f t="shared" si="9"/>
        <v>612</v>
      </c>
      <c r="BR10" s="24">
        <f t="shared" si="9"/>
        <v>656</v>
      </c>
      <c r="BS10" s="24">
        <f t="shared" si="9"/>
        <v>657</v>
      </c>
      <c r="BT10" s="24">
        <f t="shared" si="9"/>
        <v>0</v>
      </c>
      <c r="BU10" s="24">
        <f t="shared" si="9"/>
        <v>0</v>
      </c>
      <c r="BV10" s="24">
        <f t="shared" si="9"/>
        <v>0</v>
      </c>
      <c r="BW10" s="24">
        <f t="shared" si="9"/>
        <v>0</v>
      </c>
      <c r="BX10" s="24">
        <f t="shared" si="9"/>
        <v>0</v>
      </c>
      <c r="BY10" s="24">
        <f t="shared" si="9"/>
        <v>0</v>
      </c>
      <c r="BZ10" s="24">
        <f t="shared" si="9"/>
        <v>0</v>
      </c>
    </row>
    <row r="11" spans="1:78" s="21" customFormat="1">
      <c r="A11" s="16" t="s">
        <v>24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18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18">
        <v>0</v>
      </c>
      <c r="AC11" s="26">
        <v>3419</v>
      </c>
      <c r="AD11" s="26">
        <v>4319</v>
      </c>
      <c r="AE11" s="26">
        <v>5376</v>
      </c>
      <c r="AF11" s="26">
        <v>5380</v>
      </c>
      <c r="AG11" s="26">
        <v>5477</v>
      </c>
      <c r="AH11" s="26">
        <v>5591</v>
      </c>
      <c r="AI11" s="26">
        <v>1736</v>
      </c>
      <c r="AJ11" s="26">
        <v>3500</v>
      </c>
      <c r="AK11" s="26">
        <v>3068</v>
      </c>
      <c r="AL11" s="26">
        <v>3500</v>
      </c>
      <c r="AM11" s="26">
        <v>4804</v>
      </c>
      <c r="AN11" s="26">
        <v>5021</v>
      </c>
      <c r="AO11" s="26">
        <v>5191</v>
      </c>
      <c r="AP11" s="26">
        <v>5519</v>
      </c>
      <c r="AQ11" s="26">
        <v>5758</v>
      </c>
      <c r="AR11" s="26">
        <v>6182</v>
      </c>
      <c r="AS11" s="26">
        <f t="shared" ref="AS11:BD11" si="10">AS103</f>
        <v>0</v>
      </c>
      <c r="AT11" s="26">
        <f t="shared" si="10"/>
        <v>6399</v>
      </c>
      <c r="AU11" s="26">
        <f t="shared" si="10"/>
        <v>6719</v>
      </c>
      <c r="AV11" s="26">
        <f t="shared" si="10"/>
        <v>7854</v>
      </c>
      <c r="AW11" s="26">
        <f t="shared" si="10"/>
        <v>7477</v>
      </c>
      <c r="AX11" s="26">
        <f t="shared" si="10"/>
        <v>6427</v>
      </c>
      <c r="AY11" s="26">
        <f t="shared" si="10"/>
        <v>5340</v>
      </c>
      <c r="AZ11" s="26">
        <f t="shared" si="10"/>
        <v>5358</v>
      </c>
      <c r="BA11" s="26">
        <f t="shared" si="10"/>
        <v>3981</v>
      </c>
      <c r="BB11" s="26">
        <f t="shared" si="10"/>
        <v>1277</v>
      </c>
      <c r="BC11" s="26">
        <f t="shared" si="10"/>
        <v>5258</v>
      </c>
      <c r="BD11" s="26">
        <f t="shared" si="10"/>
        <v>5605</v>
      </c>
      <c r="BE11" s="26">
        <v>0</v>
      </c>
      <c r="BF11" s="26">
        <f>BF103</f>
        <v>2819</v>
      </c>
      <c r="BG11" s="26">
        <f>BG103</f>
        <v>6080</v>
      </c>
      <c r="BH11" s="27" t="s">
        <v>24</v>
      </c>
      <c r="BI11" s="26">
        <f>BI103</f>
        <v>0</v>
      </c>
      <c r="BJ11" s="26">
        <v>0</v>
      </c>
      <c r="BK11" s="26">
        <f>BK103</f>
        <v>3261</v>
      </c>
      <c r="BL11" s="26" t="s">
        <v>25</v>
      </c>
      <c r="BM11" s="26">
        <f t="shared" ref="BM11:BZ11" si="11">BM103</f>
        <v>6080</v>
      </c>
      <c r="BN11" s="26">
        <f t="shared" si="11"/>
        <v>5722</v>
      </c>
      <c r="BO11" s="26">
        <f>BO110</f>
        <v>5873</v>
      </c>
      <c r="BP11" s="26">
        <f t="shared" si="11"/>
        <v>6326</v>
      </c>
      <c r="BQ11" s="26">
        <f t="shared" si="11"/>
        <v>6401</v>
      </c>
      <c r="BR11" s="26">
        <f t="shared" si="11"/>
        <v>7287</v>
      </c>
      <c r="BS11" s="26">
        <f t="shared" si="11"/>
        <v>8052</v>
      </c>
      <c r="BT11" s="26">
        <f t="shared" si="11"/>
        <v>0</v>
      </c>
      <c r="BU11" s="26">
        <f t="shared" si="11"/>
        <v>0</v>
      </c>
      <c r="BV11" s="26">
        <f t="shared" si="11"/>
        <v>0</v>
      </c>
      <c r="BW11" s="26">
        <f t="shared" si="11"/>
        <v>0</v>
      </c>
      <c r="BX11" s="26">
        <f t="shared" si="11"/>
        <v>0</v>
      </c>
      <c r="BY11" s="26">
        <f t="shared" si="11"/>
        <v>0</v>
      </c>
      <c r="BZ11" s="26">
        <f t="shared" si="11"/>
        <v>0</v>
      </c>
    </row>
    <row r="12" spans="1:78">
      <c r="A12" s="28" t="s">
        <v>26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26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  <c r="Y12" s="28">
        <v>25</v>
      </c>
      <c r="Z12" s="28">
        <v>26</v>
      </c>
      <c r="AA12" s="28">
        <v>27</v>
      </c>
      <c r="AB12" s="28">
        <v>50</v>
      </c>
      <c r="AC12" s="28">
        <v>29</v>
      </c>
      <c r="AD12" s="28">
        <v>30</v>
      </c>
      <c r="AE12" s="28">
        <v>31</v>
      </c>
      <c r="AF12" s="28">
        <v>32</v>
      </c>
      <c r="AG12" s="28">
        <v>33</v>
      </c>
      <c r="AH12" s="28">
        <v>34</v>
      </c>
      <c r="AI12" s="28">
        <v>35</v>
      </c>
      <c r="AJ12" s="28">
        <v>64</v>
      </c>
      <c r="AK12" s="28">
        <v>37</v>
      </c>
      <c r="AL12" s="28">
        <v>64</v>
      </c>
      <c r="AM12" s="28">
        <v>39</v>
      </c>
      <c r="AN12" s="29"/>
      <c r="AO12" s="29"/>
      <c r="AP12" s="29"/>
      <c r="AQ12" s="29"/>
      <c r="AR12" s="29"/>
      <c r="AS12" s="28">
        <v>64</v>
      </c>
      <c r="AT12" s="29"/>
      <c r="AU12" s="29"/>
      <c r="AV12" s="29"/>
      <c r="AW12" s="29"/>
      <c r="AX12" s="29"/>
      <c r="AY12" s="29"/>
      <c r="AZ12" s="29"/>
      <c r="BA12" s="30"/>
      <c r="BB12" s="30"/>
      <c r="BC12" s="29"/>
      <c r="BD12" s="29"/>
      <c r="BE12" s="29"/>
      <c r="BF12" s="29"/>
      <c r="BG12" s="29"/>
      <c r="BH12" s="31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15" customFormat="1">
      <c r="A13" s="32" t="s">
        <v>27</v>
      </c>
      <c r="B13" s="33" t="s">
        <v>7</v>
      </c>
      <c r="C13" s="34">
        <v>43831</v>
      </c>
      <c r="D13" s="34">
        <v>43862</v>
      </c>
      <c r="E13" s="34">
        <v>43891</v>
      </c>
      <c r="F13" s="34">
        <v>43922</v>
      </c>
      <c r="G13" s="34">
        <v>43952</v>
      </c>
      <c r="H13" s="34">
        <v>43983</v>
      </c>
      <c r="I13" s="34">
        <v>44013</v>
      </c>
      <c r="J13" s="34">
        <v>44044</v>
      </c>
      <c r="K13" s="34">
        <v>44075</v>
      </c>
      <c r="L13" s="34">
        <v>44105</v>
      </c>
      <c r="M13" s="34">
        <v>44136</v>
      </c>
      <c r="N13" s="34">
        <v>44166</v>
      </c>
      <c r="O13" s="33" t="s">
        <v>7</v>
      </c>
      <c r="P13" s="34">
        <v>44197</v>
      </c>
      <c r="Q13" s="34">
        <v>44228</v>
      </c>
      <c r="R13" s="34">
        <v>44256</v>
      </c>
      <c r="S13" s="34">
        <v>44287</v>
      </c>
      <c r="T13" s="34">
        <v>44317</v>
      </c>
      <c r="U13" s="34">
        <v>44348</v>
      </c>
      <c r="V13" s="34">
        <v>44378</v>
      </c>
      <c r="W13" s="34">
        <v>44409</v>
      </c>
      <c r="X13" s="34">
        <v>44440</v>
      </c>
      <c r="Y13" s="34">
        <v>44470</v>
      </c>
      <c r="Z13" s="34">
        <v>44501</v>
      </c>
      <c r="AA13" s="34">
        <v>44531</v>
      </c>
      <c r="AB13" s="33" t="s">
        <v>7</v>
      </c>
      <c r="AC13" s="34">
        <v>44562</v>
      </c>
      <c r="AD13" s="34">
        <v>44593</v>
      </c>
      <c r="AE13" s="34">
        <v>44621</v>
      </c>
      <c r="AF13" s="34">
        <v>44652</v>
      </c>
      <c r="AG13" s="34">
        <v>44682</v>
      </c>
      <c r="AH13" s="34">
        <v>44713</v>
      </c>
      <c r="AI13" s="34" t="s">
        <v>8</v>
      </c>
      <c r="AJ13" s="35" t="s">
        <v>7</v>
      </c>
      <c r="AK13" s="34" t="s">
        <v>10</v>
      </c>
      <c r="AL13" s="35" t="s">
        <v>7</v>
      </c>
      <c r="AM13" s="34">
        <v>44743</v>
      </c>
      <c r="AN13" s="34">
        <v>44774</v>
      </c>
      <c r="AO13" s="34">
        <v>44805</v>
      </c>
      <c r="AP13" s="34">
        <v>44835</v>
      </c>
      <c r="AQ13" s="34">
        <v>44866</v>
      </c>
      <c r="AR13" s="34">
        <v>44896</v>
      </c>
      <c r="AS13" s="35" t="s">
        <v>7</v>
      </c>
      <c r="AT13" s="34" t="e">
        <f t="shared" ref="AT13:BD13" ca="1" si="12">AT$5</f>
        <v>#NAME?</v>
      </c>
      <c r="AU13" s="34" t="e">
        <f t="shared" ca="1" si="12"/>
        <v>#NAME?</v>
      </c>
      <c r="AV13" s="34" t="e">
        <f t="shared" ca="1" si="12"/>
        <v>#NAME?</v>
      </c>
      <c r="AW13" s="34" t="e">
        <f t="shared" ca="1" si="12"/>
        <v>#NAME?</v>
      </c>
      <c r="AX13" s="34" t="e">
        <f t="shared" ca="1" si="12"/>
        <v>#NAME?</v>
      </c>
      <c r="AY13" s="34" t="e">
        <f t="shared" ca="1" si="12"/>
        <v>#NAME?</v>
      </c>
      <c r="AZ13" s="34" t="e">
        <f t="shared" ca="1" si="12"/>
        <v>#NAME?</v>
      </c>
      <c r="BA13" s="35" t="str">
        <f t="shared" si="12"/>
        <v>1 - 24 de Ago-23</v>
      </c>
      <c r="BB13" s="35" t="str">
        <f t="shared" si="12"/>
        <v>24 - 31 de Ago-23</v>
      </c>
      <c r="BC13" s="34" t="e">
        <f t="shared" ca="1" si="12"/>
        <v>#NAME?</v>
      </c>
      <c r="BD13" s="34" t="e">
        <f t="shared" ca="1" si="12"/>
        <v>#NAME?</v>
      </c>
      <c r="BE13" s="36" t="s">
        <v>14</v>
      </c>
      <c r="BF13" s="34" t="str">
        <f>BF$5</f>
        <v>01 - 15-Out-2023</v>
      </c>
      <c r="BG13" s="34" t="e">
        <f ca="1">BG$5</f>
        <v>#NAME?</v>
      </c>
      <c r="BH13" s="37" t="s">
        <v>27</v>
      </c>
      <c r="BI13" s="38" t="s">
        <v>7</v>
      </c>
      <c r="BJ13" s="38" t="str">
        <f>BJ5</f>
        <v>Meta 16 - 31-Out-2023</v>
      </c>
      <c r="BK13" s="38" t="str">
        <f t="shared" ref="BK13:BZ13" si="13">BK$5</f>
        <v>16 - 31-Out-2023</v>
      </c>
      <c r="BL13" s="38" t="str">
        <f>BL5</f>
        <v>Meta Mensal</v>
      </c>
      <c r="BM13" s="38">
        <f t="shared" si="13"/>
        <v>45200</v>
      </c>
      <c r="BN13" s="38" t="e">
        <f t="shared" ca="1" si="13"/>
        <v>#NAME?</v>
      </c>
      <c r="BO13" s="38" t="e">
        <f t="shared" ca="1" si="13"/>
        <v>#NAME?</v>
      </c>
      <c r="BP13" s="38" t="e">
        <f t="shared" ca="1" si="13"/>
        <v>#NAME?</v>
      </c>
      <c r="BQ13" s="38" t="e">
        <f t="shared" ca="1" si="13"/>
        <v>#NAME?</v>
      </c>
      <c r="BR13" s="38" t="e">
        <f t="shared" ca="1" si="13"/>
        <v>#NAME?</v>
      </c>
      <c r="BS13" s="38" t="e">
        <f t="shared" ca="1" si="13"/>
        <v>#NAME?</v>
      </c>
      <c r="BT13" s="38" t="e">
        <f t="shared" ca="1" si="13"/>
        <v>#NAME?</v>
      </c>
      <c r="BU13" s="38" t="e">
        <f t="shared" ca="1" si="13"/>
        <v>#NAME?</v>
      </c>
      <c r="BV13" s="38" t="e">
        <f t="shared" ca="1" si="13"/>
        <v>#NAME?</v>
      </c>
      <c r="BW13" s="38" t="e">
        <f t="shared" ca="1" si="13"/>
        <v>#NAME?</v>
      </c>
      <c r="BX13" s="38" t="e">
        <f t="shared" ca="1" si="13"/>
        <v>#NAME?</v>
      </c>
      <c r="BY13" s="38" t="e">
        <f t="shared" ca="1" si="13"/>
        <v>#NAME?</v>
      </c>
      <c r="BZ13" s="38" t="e">
        <f t="shared" ca="1" si="13"/>
        <v>#NAME?</v>
      </c>
    </row>
    <row r="14" spans="1:78" s="21" customFormat="1">
      <c r="A14" s="16" t="s">
        <v>28</v>
      </c>
      <c r="B14" s="18">
        <v>78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166</v>
      </c>
      <c r="K14" s="24">
        <v>176</v>
      </c>
      <c r="L14" s="24">
        <v>157</v>
      </c>
      <c r="M14" s="24">
        <v>114</v>
      </c>
      <c r="N14" s="24">
        <v>93</v>
      </c>
      <c r="O14" s="18">
        <v>78</v>
      </c>
      <c r="P14" s="24">
        <v>131</v>
      </c>
      <c r="Q14" s="24">
        <v>120</v>
      </c>
      <c r="R14" s="24">
        <v>166</v>
      </c>
      <c r="S14" s="24">
        <v>179</v>
      </c>
      <c r="T14" s="24">
        <v>190</v>
      </c>
      <c r="U14" s="24">
        <v>180</v>
      </c>
      <c r="V14" s="24">
        <v>189</v>
      </c>
      <c r="W14" s="24">
        <v>158</v>
      </c>
      <c r="X14" s="24">
        <v>148</v>
      </c>
      <c r="Y14" s="24">
        <v>98</v>
      </c>
      <c r="Z14" s="24">
        <v>109</v>
      </c>
      <c r="AA14" s="24">
        <v>146</v>
      </c>
      <c r="AB14" s="18">
        <v>78</v>
      </c>
      <c r="AC14" s="24">
        <v>153</v>
      </c>
      <c r="AD14" s="24">
        <v>155</v>
      </c>
      <c r="AE14" s="24">
        <v>139</v>
      </c>
      <c r="AF14" s="24">
        <v>122</v>
      </c>
      <c r="AG14" s="24">
        <v>120</v>
      </c>
      <c r="AH14" s="24">
        <v>135</v>
      </c>
      <c r="AI14" s="24">
        <v>37</v>
      </c>
      <c r="AJ14" s="24">
        <v>119</v>
      </c>
      <c r="AK14" s="24">
        <v>73</v>
      </c>
      <c r="AL14" s="24">
        <v>119</v>
      </c>
      <c r="AM14" s="24">
        <v>110</v>
      </c>
      <c r="AN14" s="24">
        <v>132</v>
      </c>
      <c r="AO14" s="24">
        <v>147</v>
      </c>
      <c r="AP14" s="24">
        <v>152</v>
      </c>
      <c r="AQ14" s="24">
        <v>128</v>
      </c>
      <c r="AR14" s="24">
        <v>136</v>
      </c>
      <c r="AS14" s="24">
        <v>119</v>
      </c>
      <c r="AT14" s="24">
        <v>132</v>
      </c>
      <c r="AU14" s="24">
        <v>136</v>
      </c>
      <c r="AV14" s="24">
        <v>162</v>
      </c>
      <c r="AW14" s="24">
        <v>146</v>
      </c>
      <c r="AX14" s="24">
        <v>172</v>
      </c>
      <c r="AY14" s="24">
        <v>154</v>
      </c>
      <c r="AZ14" s="24">
        <v>162</v>
      </c>
      <c r="BA14" s="24">
        <v>137</v>
      </c>
      <c r="BB14" s="24">
        <v>40</v>
      </c>
      <c r="BC14" s="24">
        <v>177</v>
      </c>
      <c r="BD14" s="24">
        <v>184</v>
      </c>
      <c r="BE14" s="24">
        <v>58</v>
      </c>
      <c r="BF14" s="24">
        <v>99</v>
      </c>
      <c r="BG14" s="24">
        <f>BF14+BK14</f>
        <v>179</v>
      </c>
      <c r="BH14" s="25" t="s">
        <v>29</v>
      </c>
      <c r="BI14" s="24">
        <v>119</v>
      </c>
      <c r="BJ14" s="24">
        <v>61</v>
      </c>
      <c r="BK14" s="24">
        <v>80</v>
      </c>
      <c r="BL14" s="24">
        <f>BI14</f>
        <v>119</v>
      </c>
      <c r="BM14" s="24">
        <f>BG14</f>
        <v>179</v>
      </c>
      <c r="BN14" s="24">
        <v>173</v>
      </c>
      <c r="BO14" s="24">
        <v>196</v>
      </c>
      <c r="BP14" s="24">
        <v>191</v>
      </c>
      <c r="BQ14" s="24">
        <v>175</v>
      </c>
      <c r="BR14" s="39">
        <v>219</v>
      </c>
      <c r="BS14" s="24">
        <v>208</v>
      </c>
      <c r="BT14" s="24"/>
      <c r="BU14" s="24"/>
      <c r="BV14" s="24"/>
      <c r="BW14" s="24"/>
      <c r="BX14" s="24"/>
      <c r="BY14" s="24"/>
      <c r="BZ14" s="24"/>
    </row>
    <row r="15" spans="1:78" s="21" customFormat="1">
      <c r="A15" s="16" t="s">
        <v>30</v>
      </c>
      <c r="B15" s="17">
        <v>233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70</v>
      </c>
      <c r="O15" s="17">
        <v>233</v>
      </c>
      <c r="P15" s="23">
        <v>191</v>
      </c>
      <c r="Q15" s="23">
        <v>119</v>
      </c>
      <c r="R15" s="23">
        <v>5</v>
      </c>
      <c r="S15" s="23">
        <v>0</v>
      </c>
      <c r="T15" s="23">
        <v>0</v>
      </c>
      <c r="U15" s="23">
        <v>0</v>
      </c>
      <c r="V15" s="23">
        <v>0</v>
      </c>
      <c r="W15" s="23">
        <v>111</v>
      </c>
      <c r="X15" s="23">
        <v>124</v>
      </c>
      <c r="Y15" s="23">
        <v>131</v>
      </c>
      <c r="Z15" s="23">
        <v>109</v>
      </c>
      <c r="AA15" s="23">
        <v>119</v>
      </c>
      <c r="AB15" s="17">
        <v>233</v>
      </c>
      <c r="AC15" s="23">
        <v>195</v>
      </c>
      <c r="AD15" s="23">
        <v>0</v>
      </c>
      <c r="AE15" s="23">
        <v>223</v>
      </c>
      <c r="AF15" s="23">
        <v>224</v>
      </c>
      <c r="AG15" s="23">
        <v>241</v>
      </c>
      <c r="AH15" s="23">
        <v>86</v>
      </c>
      <c r="AI15" s="23">
        <v>1</v>
      </c>
      <c r="AJ15" s="23">
        <v>222</v>
      </c>
      <c r="AK15" s="23">
        <v>167</v>
      </c>
      <c r="AL15" s="23">
        <v>222</v>
      </c>
      <c r="AM15" s="23">
        <v>168</v>
      </c>
      <c r="AN15" s="23">
        <v>254</v>
      </c>
      <c r="AO15" s="23">
        <v>218</v>
      </c>
      <c r="AP15" s="23">
        <v>240</v>
      </c>
      <c r="AQ15" s="23">
        <v>223</v>
      </c>
      <c r="AR15" s="24">
        <v>227</v>
      </c>
      <c r="AS15" s="23">
        <v>222</v>
      </c>
      <c r="AT15" s="24">
        <v>260</v>
      </c>
      <c r="AU15" s="24">
        <v>213</v>
      </c>
      <c r="AV15" s="24">
        <v>240</v>
      </c>
      <c r="AW15" s="24">
        <v>198</v>
      </c>
      <c r="AX15" s="24">
        <v>213</v>
      </c>
      <c r="AY15" s="24">
        <v>200</v>
      </c>
      <c r="AZ15" s="24">
        <v>200</v>
      </c>
      <c r="BA15" s="24">
        <v>199</v>
      </c>
      <c r="BB15" s="24">
        <v>53</v>
      </c>
      <c r="BC15" s="24">
        <v>252</v>
      </c>
      <c r="BD15" s="24">
        <v>212</v>
      </c>
      <c r="BE15" s="24">
        <v>107</v>
      </c>
      <c r="BF15" s="24">
        <v>86</v>
      </c>
      <c r="BG15" s="24">
        <f>BF15+BK15</f>
        <v>206</v>
      </c>
      <c r="BH15" s="25" t="s">
        <v>31</v>
      </c>
      <c r="BI15" s="24">
        <v>222</v>
      </c>
      <c r="BJ15" s="24">
        <v>115</v>
      </c>
      <c r="BK15" s="24">
        <v>120</v>
      </c>
      <c r="BL15" s="24">
        <f>BI15</f>
        <v>222</v>
      </c>
      <c r="BM15" s="24">
        <f>BG15</f>
        <v>206</v>
      </c>
      <c r="BN15" s="24">
        <v>208</v>
      </c>
      <c r="BO15" s="24">
        <v>270</v>
      </c>
      <c r="BP15" s="24">
        <v>245</v>
      </c>
      <c r="BQ15" s="24">
        <v>243</v>
      </c>
      <c r="BR15" s="39">
        <v>224</v>
      </c>
      <c r="BS15" s="24">
        <v>245</v>
      </c>
      <c r="BT15" s="24"/>
      <c r="BU15" s="24"/>
      <c r="BV15" s="24"/>
      <c r="BW15" s="24"/>
      <c r="BX15" s="24"/>
      <c r="BY15" s="24"/>
      <c r="BZ15" s="24"/>
    </row>
    <row r="16" spans="1:78" s="21" customFormat="1" ht="15" hidden="1" customHeight="1">
      <c r="A16" s="40" t="s">
        <v>32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1">
        <v>124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/>
      <c r="AK16" s="42"/>
      <c r="AL16" s="42"/>
      <c r="AM16" s="42"/>
      <c r="AN16" s="42"/>
      <c r="AO16" s="42"/>
      <c r="AP16" s="42"/>
      <c r="AQ16" s="42"/>
      <c r="AR16" s="43"/>
      <c r="AS16" s="42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25" t="s">
        <v>32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50" customFormat="1">
      <c r="A17" s="45" t="s">
        <v>33</v>
      </c>
      <c r="B17" s="46">
        <v>311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166</v>
      </c>
      <c r="K17" s="46">
        <v>176</v>
      </c>
      <c r="L17" s="46">
        <v>157</v>
      </c>
      <c r="M17" s="46">
        <v>114</v>
      </c>
      <c r="N17" s="46">
        <v>163</v>
      </c>
      <c r="O17" s="46">
        <v>311</v>
      </c>
      <c r="P17" s="46">
        <v>322</v>
      </c>
      <c r="Q17" s="46">
        <v>239</v>
      </c>
      <c r="R17" s="46">
        <v>171</v>
      </c>
      <c r="S17" s="46">
        <v>179</v>
      </c>
      <c r="T17" s="46">
        <v>190</v>
      </c>
      <c r="U17" s="46">
        <v>180</v>
      </c>
      <c r="V17" s="46">
        <v>189</v>
      </c>
      <c r="W17" s="46">
        <v>269</v>
      </c>
      <c r="X17" s="46">
        <v>272</v>
      </c>
      <c r="Y17" s="46">
        <v>229</v>
      </c>
      <c r="Z17" s="46">
        <v>218</v>
      </c>
      <c r="AA17" s="46">
        <v>265</v>
      </c>
      <c r="AB17" s="46">
        <v>435</v>
      </c>
      <c r="AC17" s="46">
        <v>348</v>
      </c>
      <c r="AD17" s="46">
        <v>155</v>
      </c>
      <c r="AE17" s="46">
        <v>362</v>
      </c>
      <c r="AF17" s="46">
        <v>346</v>
      </c>
      <c r="AG17" s="46">
        <v>361</v>
      </c>
      <c r="AH17" s="46">
        <v>221</v>
      </c>
      <c r="AI17" s="46">
        <v>38</v>
      </c>
      <c r="AJ17" s="47">
        <v>341</v>
      </c>
      <c r="AK17" s="46">
        <v>240</v>
      </c>
      <c r="AL17" s="47">
        <v>341</v>
      </c>
      <c r="AM17" s="46">
        <v>278</v>
      </c>
      <c r="AN17" s="46">
        <v>386</v>
      </c>
      <c r="AO17" s="46">
        <v>365</v>
      </c>
      <c r="AP17" s="46">
        <v>392</v>
      </c>
      <c r="AQ17" s="46">
        <v>351</v>
      </c>
      <c r="AR17" s="46">
        <v>363</v>
      </c>
      <c r="AS17" s="47">
        <f t="shared" ref="AS17:BM17" si="14">SUM(AS14:AS16)</f>
        <v>341</v>
      </c>
      <c r="AT17" s="46">
        <f t="shared" si="14"/>
        <v>392</v>
      </c>
      <c r="AU17" s="46">
        <f t="shared" si="14"/>
        <v>349</v>
      </c>
      <c r="AV17" s="46">
        <f t="shared" si="14"/>
        <v>402</v>
      </c>
      <c r="AW17" s="46">
        <f t="shared" si="14"/>
        <v>344</v>
      </c>
      <c r="AX17" s="46">
        <f t="shared" si="14"/>
        <v>385</v>
      </c>
      <c r="AY17" s="46">
        <f t="shared" si="14"/>
        <v>354</v>
      </c>
      <c r="AZ17" s="46">
        <f t="shared" si="14"/>
        <v>362</v>
      </c>
      <c r="BA17" s="47">
        <f t="shared" si="14"/>
        <v>336</v>
      </c>
      <c r="BB17" s="47">
        <f t="shared" si="14"/>
        <v>93</v>
      </c>
      <c r="BC17" s="46">
        <f t="shared" si="14"/>
        <v>429</v>
      </c>
      <c r="BD17" s="46">
        <f t="shared" si="14"/>
        <v>396</v>
      </c>
      <c r="BE17" s="46">
        <v>165</v>
      </c>
      <c r="BF17" s="46">
        <f>SUM(BF14:BF16)</f>
        <v>185</v>
      </c>
      <c r="BG17" s="46">
        <f t="shared" si="14"/>
        <v>385</v>
      </c>
      <c r="BH17" s="48" t="s">
        <v>33</v>
      </c>
      <c r="BI17" s="49">
        <f t="shared" si="14"/>
        <v>341</v>
      </c>
      <c r="BJ17" s="49">
        <f>SUM(BJ14:BJ15)</f>
        <v>176</v>
      </c>
      <c r="BK17" s="49">
        <f>SUM(BK14:BK16)</f>
        <v>200</v>
      </c>
      <c r="BL17" s="49">
        <f>SUM(BL14:BL15)</f>
        <v>341</v>
      </c>
      <c r="BM17" s="49">
        <f t="shared" si="14"/>
        <v>385</v>
      </c>
      <c r="BN17" s="49">
        <f t="shared" ref="BN17:BZ17" si="15">SUM(BN14:BN16)</f>
        <v>381</v>
      </c>
      <c r="BO17" s="49">
        <f t="shared" si="15"/>
        <v>466</v>
      </c>
      <c r="BP17" s="49">
        <f t="shared" si="15"/>
        <v>436</v>
      </c>
      <c r="BQ17" s="49">
        <f t="shared" si="15"/>
        <v>418</v>
      </c>
      <c r="BR17" s="49">
        <f t="shared" si="15"/>
        <v>443</v>
      </c>
      <c r="BS17" s="49">
        <f t="shared" si="15"/>
        <v>453</v>
      </c>
      <c r="BT17" s="49">
        <f t="shared" si="15"/>
        <v>0</v>
      </c>
      <c r="BU17" s="49">
        <f t="shared" si="15"/>
        <v>0</v>
      </c>
      <c r="BV17" s="49">
        <f t="shared" si="15"/>
        <v>0</v>
      </c>
      <c r="BW17" s="49">
        <f t="shared" si="15"/>
        <v>0</v>
      </c>
      <c r="BX17" s="49">
        <f t="shared" si="15"/>
        <v>0</v>
      </c>
      <c r="BY17" s="49">
        <f t="shared" si="15"/>
        <v>0</v>
      </c>
      <c r="BZ17" s="49">
        <f t="shared" si="15"/>
        <v>0</v>
      </c>
    </row>
    <row r="18" spans="1:78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51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s="53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8" t="s">
        <v>34</v>
      </c>
      <c r="BI19" s="38" t="s">
        <v>7</v>
      </c>
      <c r="BJ19" s="38" t="str">
        <f>BJ5</f>
        <v>Meta 16 - 31-Out-2023</v>
      </c>
      <c r="BK19" s="38" t="str">
        <f t="shared" ref="BK19:BZ19" si="16">BK$5</f>
        <v>16 - 31-Out-2023</v>
      </c>
      <c r="BL19" s="38" t="str">
        <f>BL5</f>
        <v>Meta Mensal</v>
      </c>
      <c r="BM19" s="38">
        <f t="shared" si="16"/>
        <v>45200</v>
      </c>
      <c r="BN19" s="38" t="e">
        <f t="shared" ca="1" si="16"/>
        <v>#NAME?</v>
      </c>
      <c r="BO19" s="38" t="e">
        <f t="shared" ca="1" si="16"/>
        <v>#NAME?</v>
      </c>
      <c r="BP19" s="38" t="e">
        <f t="shared" ca="1" si="16"/>
        <v>#NAME?</v>
      </c>
      <c r="BQ19" s="38" t="e">
        <f t="shared" ca="1" si="16"/>
        <v>#NAME?</v>
      </c>
      <c r="BR19" s="38" t="e">
        <f t="shared" ca="1" si="16"/>
        <v>#NAME?</v>
      </c>
      <c r="BS19" s="38" t="e">
        <f t="shared" ca="1" si="16"/>
        <v>#NAME?</v>
      </c>
      <c r="BT19" s="38" t="e">
        <f t="shared" ca="1" si="16"/>
        <v>#NAME?</v>
      </c>
      <c r="BU19" s="38" t="e">
        <f t="shared" ca="1" si="16"/>
        <v>#NAME?</v>
      </c>
      <c r="BV19" s="38" t="e">
        <f t="shared" ca="1" si="16"/>
        <v>#NAME?</v>
      </c>
      <c r="BW19" s="38" t="e">
        <f t="shared" ca="1" si="16"/>
        <v>#NAME?</v>
      </c>
      <c r="BX19" s="38" t="e">
        <f t="shared" ca="1" si="16"/>
        <v>#NAME?</v>
      </c>
      <c r="BY19" s="38" t="e">
        <f t="shared" ca="1" si="16"/>
        <v>#NAME?</v>
      </c>
      <c r="BZ19" s="38" t="e">
        <f t="shared" ca="1" si="16"/>
        <v>#NAME?</v>
      </c>
    </row>
    <row r="20" spans="1:78" s="21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20" t="s">
        <v>20</v>
      </c>
      <c r="BI20" s="24">
        <v>132</v>
      </c>
      <c r="BJ20" s="24">
        <v>68</v>
      </c>
      <c r="BK20" s="24">
        <v>72</v>
      </c>
      <c r="BL20" s="24">
        <f>BI20</f>
        <v>132</v>
      </c>
      <c r="BM20" s="24">
        <v>72</v>
      </c>
      <c r="BN20" s="24">
        <v>134</v>
      </c>
      <c r="BO20" s="24">
        <v>153</v>
      </c>
      <c r="BP20" s="24">
        <v>253</v>
      </c>
      <c r="BQ20" s="24">
        <v>142</v>
      </c>
      <c r="BR20" s="39">
        <v>181</v>
      </c>
      <c r="BS20" s="24">
        <v>131</v>
      </c>
      <c r="BT20" s="24"/>
      <c r="BU20" s="24"/>
      <c r="BV20" s="24"/>
      <c r="BW20" s="24"/>
      <c r="BX20" s="24"/>
      <c r="BY20" s="24"/>
      <c r="BZ20" s="24"/>
    </row>
    <row r="21" spans="1:7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 s="54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</row>
    <row r="22" spans="1:78" s="15" customFormat="1">
      <c r="A22" s="32" t="s">
        <v>35</v>
      </c>
      <c r="B22" s="33" t="s">
        <v>7</v>
      </c>
      <c r="C22" s="34">
        <v>43831</v>
      </c>
      <c r="D22" s="34">
        <v>43862</v>
      </c>
      <c r="E22" s="34">
        <v>43891</v>
      </c>
      <c r="F22" s="34">
        <v>43922</v>
      </c>
      <c r="G22" s="34">
        <v>43952</v>
      </c>
      <c r="H22" s="34">
        <v>43983</v>
      </c>
      <c r="I22" s="34">
        <v>44013</v>
      </c>
      <c r="J22" s="34">
        <v>44044</v>
      </c>
      <c r="K22" s="34">
        <v>44075</v>
      </c>
      <c r="L22" s="34">
        <v>44105</v>
      </c>
      <c r="M22" s="34">
        <v>44136</v>
      </c>
      <c r="N22" s="34">
        <v>44166</v>
      </c>
      <c r="O22" s="33" t="s">
        <v>7</v>
      </c>
      <c r="P22" s="34">
        <v>44197</v>
      </c>
      <c r="Q22" s="34">
        <v>44228</v>
      </c>
      <c r="R22" s="34">
        <v>44256</v>
      </c>
      <c r="S22" s="34">
        <v>44287</v>
      </c>
      <c r="T22" s="34">
        <v>44317</v>
      </c>
      <c r="U22" s="34">
        <v>44348</v>
      </c>
      <c r="V22" s="34">
        <v>44378</v>
      </c>
      <c r="W22" s="34">
        <v>44409</v>
      </c>
      <c r="X22" s="34">
        <v>44440</v>
      </c>
      <c r="Y22" s="34">
        <v>44470</v>
      </c>
      <c r="Z22" s="34">
        <v>44501</v>
      </c>
      <c r="AA22" s="34">
        <v>44531</v>
      </c>
      <c r="AB22" s="33" t="s">
        <v>7</v>
      </c>
      <c r="AC22" s="34">
        <v>44562</v>
      </c>
      <c r="AD22" s="34">
        <v>44593</v>
      </c>
      <c r="AE22" s="34">
        <v>44621</v>
      </c>
      <c r="AF22" s="34">
        <v>44652</v>
      </c>
      <c r="AG22" s="34">
        <v>44682</v>
      </c>
      <c r="AH22" s="34">
        <v>44713</v>
      </c>
      <c r="AI22" s="34" t="s">
        <v>8</v>
      </c>
      <c r="AJ22" s="35" t="s">
        <v>7</v>
      </c>
      <c r="AK22" s="34" t="s">
        <v>10</v>
      </c>
      <c r="AL22" s="35" t="s">
        <v>7</v>
      </c>
      <c r="AM22" s="34">
        <v>44743</v>
      </c>
      <c r="AN22" s="34">
        <v>44774</v>
      </c>
      <c r="AO22" s="34">
        <v>44805</v>
      </c>
      <c r="AP22" s="34">
        <v>44835</v>
      </c>
      <c r="AQ22" s="34">
        <v>44866</v>
      </c>
      <c r="AR22" s="34">
        <v>44896</v>
      </c>
      <c r="AS22" s="35" t="s">
        <v>7</v>
      </c>
      <c r="AT22" s="34" t="e">
        <f t="shared" ref="AT22:BD22" ca="1" si="17">AT$5</f>
        <v>#NAME?</v>
      </c>
      <c r="AU22" s="34" t="e">
        <f t="shared" ca="1" si="17"/>
        <v>#NAME?</v>
      </c>
      <c r="AV22" s="34" t="e">
        <f t="shared" ca="1" si="17"/>
        <v>#NAME?</v>
      </c>
      <c r="AW22" s="34" t="e">
        <f t="shared" ca="1" si="17"/>
        <v>#NAME?</v>
      </c>
      <c r="AX22" s="34" t="e">
        <f t="shared" ca="1" si="17"/>
        <v>#NAME?</v>
      </c>
      <c r="AY22" s="34" t="e">
        <f t="shared" ca="1" si="17"/>
        <v>#NAME?</v>
      </c>
      <c r="AZ22" s="34" t="e">
        <f t="shared" ca="1" si="17"/>
        <v>#NAME?</v>
      </c>
      <c r="BA22" s="35" t="str">
        <f t="shared" si="17"/>
        <v>1 - 24 de Ago-23</v>
      </c>
      <c r="BB22" s="35" t="str">
        <f t="shared" si="17"/>
        <v>24 - 31 de Ago-23</v>
      </c>
      <c r="BC22" s="34" t="e">
        <f t="shared" ca="1" si="17"/>
        <v>#NAME?</v>
      </c>
      <c r="BD22" s="34" t="e">
        <f t="shared" ca="1" si="17"/>
        <v>#NAME?</v>
      </c>
      <c r="BE22" s="36" t="s">
        <v>14</v>
      </c>
      <c r="BF22" s="34" t="str">
        <f>BF$5</f>
        <v>01 - 15-Out-2023</v>
      </c>
      <c r="BG22" s="34" t="e">
        <f ca="1">BG$5</f>
        <v>#NAME?</v>
      </c>
      <c r="BH22" s="56" t="s">
        <v>36</v>
      </c>
      <c r="BI22" s="10" t="s">
        <v>7</v>
      </c>
      <c r="BJ22" s="10" t="str">
        <f>BJ5</f>
        <v>Meta 16 - 31-Out-2023</v>
      </c>
      <c r="BK22" s="10" t="str">
        <f t="shared" ref="BK22:BZ22" si="18">BK$5</f>
        <v>16 - 31-Out-2023</v>
      </c>
      <c r="BL22" s="10" t="str">
        <f>BL5</f>
        <v>Meta Mensal</v>
      </c>
      <c r="BM22" s="10">
        <f t="shared" si="18"/>
        <v>45200</v>
      </c>
      <c r="BN22" s="38" t="e">
        <f t="shared" ca="1" si="18"/>
        <v>#NAME?</v>
      </c>
      <c r="BO22" s="38" t="e">
        <f t="shared" ca="1" si="18"/>
        <v>#NAME?</v>
      </c>
      <c r="BP22" s="38" t="e">
        <f t="shared" ca="1" si="18"/>
        <v>#NAME?</v>
      </c>
      <c r="BQ22" s="38" t="e">
        <f t="shared" ca="1" si="18"/>
        <v>#NAME?</v>
      </c>
      <c r="BR22" s="38" t="e">
        <f t="shared" ca="1" si="18"/>
        <v>#NAME?</v>
      </c>
      <c r="BS22" s="38" t="e">
        <f t="shared" ca="1" si="18"/>
        <v>#NAME?</v>
      </c>
      <c r="BT22" s="38" t="e">
        <f t="shared" ca="1" si="18"/>
        <v>#NAME?</v>
      </c>
      <c r="BU22" s="38" t="e">
        <f t="shared" ca="1" si="18"/>
        <v>#NAME?</v>
      </c>
      <c r="BV22" s="38" t="e">
        <f t="shared" ca="1" si="18"/>
        <v>#NAME?</v>
      </c>
      <c r="BW22" s="38" t="e">
        <f t="shared" ca="1" si="18"/>
        <v>#NAME?</v>
      </c>
      <c r="BX22" s="38" t="e">
        <f t="shared" ca="1" si="18"/>
        <v>#NAME?</v>
      </c>
      <c r="BY22" s="38" t="e">
        <f t="shared" ca="1" si="18"/>
        <v>#NAME?</v>
      </c>
      <c r="BZ22" s="38" t="e">
        <f t="shared" ca="1" si="18"/>
        <v>#NAME?</v>
      </c>
    </row>
    <row r="23" spans="1:78" s="21" customFormat="1">
      <c r="A23" s="22" t="s">
        <v>37</v>
      </c>
      <c r="B23" s="360">
        <v>100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360">
        <v>100</v>
      </c>
      <c r="P23" s="24">
        <v>166</v>
      </c>
      <c r="Q23" s="24">
        <v>127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94</v>
      </c>
      <c r="X23" s="24">
        <v>117</v>
      </c>
      <c r="Y23" s="24">
        <v>115</v>
      </c>
      <c r="Z23" s="24">
        <v>104</v>
      </c>
      <c r="AA23" s="24">
        <v>69</v>
      </c>
      <c r="AB23" s="360">
        <v>100</v>
      </c>
      <c r="AC23" s="24">
        <v>157</v>
      </c>
      <c r="AD23" s="24">
        <v>0</v>
      </c>
      <c r="AE23" s="24">
        <v>186</v>
      </c>
      <c r="AF23" s="24">
        <v>119</v>
      </c>
      <c r="AG23" s="24">
        <v>182</v>
      </c>
      <c r="AH23" s="24">
        <v>58</v>
      </c>
      <c r="AI23" s="24">
        <v>0</v>
      </c>
      <c r="AJ23" s="363">
        <v>196</v>
      </c>
      <c r="AK23" s="24">
        <v>96</v>
      </c>
      <c r="AL23" s="363">
        <v>196</v>
      </c>
      <c r="AM23" s="24">
        <v>96</v>
      </c>
      <c r="AN23" s="24">
        <v>175</v>
      </c>
      <c r="AO23" s="24">
        <v>148</v>
      </c>
      <c r="AP23" s="24">
        <v>158</v>
      </c>
      <c r="AQ23" s="24">
        <v>159</v>
      </c>
      <c r="AR23" s="24">
        <v>154</v>
      </c>
      <c r="AS23" s="363">
        <v>196</v>
      </c>
      <c r="AT23" s="24">
        <v>206</v>
      </c>
      <c r="AU23" s="24">
        <v>109</v>
      </c>
      <c r="AV23" s="24">
        <v>125</v>
      </c>
      <c r="AW23" s="24">
        <v>87</v>
      </c>
      <c r="AX23" s="24">
        <v>173</v>
      </c>
      <c r="AY23" s="24">
        <v>136</v>
      </c>
      <c r="AZ23" s="24">
        <v>112</v>
      </c>
      <c r="BA23" s="24">
        <v>142</v>
      </c>
      <c r="BB23" s="24">
        <v>21</v>
      </c>
      <c r="BC23" s="24">
        <v>164</v>
      </c>
      <c r="BD23" s="24">
        <v>145</v>
      </c>
      <c r="BE23" s="366">
        <v>95</v>
      </c>
      <c r="BF23" s="24">
        <v>47</v>
      </c>
      <c r="BG23" s="24">
        <f>BF23+BK23+BK31</f>
        <v>114</v>
      </c>
      <c r="BH23" s="25" t="s">
        <v>37</v>
      </c>
      <c r="BI23" s="366">
        <v>100</v>
      </c>
      <c r="BJ23" s="369">
        <v>52</v>
      </c>
      <c r="BK23" s="24">
        <v>34</v>
      </c>
      <c r="BL23" s="369">
        <f>BI23</f>
        <v>100</v>
      </c>
      <c r="BM23" s="24">
        <f>BG23-BM31</f>
        <v>56</v>
      </c>
      <c r="BN23" s="24">
        <v>64</v>
      </c>
      <c r="BO23" s="24">
        <v>61</v>
      </c>
      <c r="BP23" s="24">
        <v>53</v>
      </c>
      <c r="BQ23" s="24">
        <v>40</v>
      </c>
      <c r="BR23" s="39">
        <v>47</v>
      </c>
      <c r="BS23" s="24">
        <v>37</v>
      </c>
      <c r="BT23" s="24"/>
      <c r="BU23" s="24"/>
      <c r="BV23" s="24"/>
      <c r="BW23" s="24"/>
      <c r="BX23" s="24"/>
      <c r="BY23" s="24"/>
      <c r="BZ23" s="24"/>
    </row>
    <row r="24" spans="1:78" s="21" customFormat="1">
      <c r="A24" s="22" t="s">
        <v>38</v>
      </c>
      <c r="B24" s="36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361"/>
      <c r="P24" s="24">
        <v>84</v>
      </c>
      <c r="Q24" s="24">
        <v>63</v>
      </c>
      <c r="R24" s="24">
        <v>31</v>
      </c>
      <c r="S24" s="24">
        <v>0</v>
      </c>
      <c r="T24" s="24">
        <v>0</v>
      </c>
      <c r="U24" s="24">
        <v>0</v>
      </c>
      <c r="V24" s="24">
        <v>0</v>
      </c>
      <c r="W24" s="24">
        <v>6</v>
      </c>
      <c r="X24" s="24">
        <v>5</v>
      </c>
      <c r="Y24" s="24">
        <v>13</v>
      </c>
      <c r="Z24" s="24">
        <v>8</v>
      </c>
      <c r="AA24" s="24">
        <v>25</v>
      </c>
      <c r="AB24" s="361"/>
      <c r="AC24" s="24">
        <v>20</v>
      </c>
      <c r="AD24" s="24">
        <v>0</v>
      </c>
      <c r="AE24" s="24">
        <v>22</v>
      </c>
      <c r="AF24" s="24">
        <v>45</v>
      </c>
      <c r="AG24" s="24">
        <v>24</v>
      </c>
      <c r="AH24" s="24">
        <v>16</v>
      </c>
      <c r="AI24" s="24">
        <v>0</v>
      </c>
      <c r="AJ24" s="364"/>
      <c r="AK24" s="24">
        <v>40</v>
      </c>
      <c r="AL24" s="364"/>
      <c r="AM24" s="24">
        <v>40</v>
      </c>
      <c r="AN24" s="24">
        <v>37</v>
      </c>
      <c r="AO24" s="24">
        <v>51</v>
      </c>
      <c r="AP24" s="24">
        <v>48</v>
      </c>
      <c r="AQ24" s="24">
        <v>37</v>
      </c>
      <c r="AR24" s="24">
        <v>42</v>
      </c>
      <c r="AS24" s="364"/>
      <c r="AT24" s="24">
        <v>25</v>
      </c>
      <c r="AU24" s="24">
        <v>47</v>
      </c>
      <c r="AV24" s="24">
        <v>39</v>
      </c>
      <c r="AW24" s="24">
        <v>50</v>
      </c>
      <c r="AX24" s="24">
        <v>26</v>
      </c>
      <c r="AY24" s="24">
        <v>30</v>
      </c>
      <c r="AZ24" s="24">
        <v>50</v>
      </c>
      <c r="BA24" s="24">
        <v>29</v>
      </c>
      <c r="BB24" s="24">
        <v>8</v>
      </c>
      <c r="BC24" s="24">
        <v>37</v>
      </c>
      <c r="BD24" s="24">
        <v>25</v>
      </c>
      <c r="BE24" s="367"/>
      <c r="BF24" s="24">
        <v>25</v>
      </c>
      <c r="BG24" s="24">
        <f>BF24+BK24+BK32</f>
        <v>42</v>
      </c>
      <c r="BH24" s="25" t="s">
        <v>38</v>
      </c>
      <c r="BI24" s="367"/>
      <c r="BJ24" s="370"/>
      <c r="BK24" s="24">
        <v>8</v>
      </c>
      <c r="BL24" s="370"/>
      <c r="BM24" s="24">
        <f>BG24-BM32</f>
        <v>26</v>
      </c>
      <c r="BN24" s="24">
        <v>13</v>
      </c>
      <c r="BO24" s="24">
        <v>10</v>
      </c>
      <c r="BP24" s="24">
        <v>17</v>
      </c>
      <c r="BQ24" s="24">
        <v>17</v>
      </c>
      <c r="BR24" s="39">
        <v>19</v>
      </c>
      <c r="BS24" s="24">
        <v>19</v>
      </c>
      <c r="BT24" s="24"/>
      <c r="BU24" s="24"/>
      <c r="BV24" s="24"/>
      <c r="BW24" s="24"/>
      <c r="BX24" s="24"/>
      <c r="BY24" s="24"/>
      <c r="BZ24" s="24"/>
    </row>
    <row r="25" spans="1:78" s="21" customFormat="1">
      <c r="A25" s="22" t="s">
        <v>39</v>
      </c>
      <c r="B25" s="362"/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362"/>
      <c r="P25" s="24">
        <v>7</v>
      </c>
      <c r="Q25" s="24">
        <v>1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9</v>
      </c>
      <c r="AB25" s="362"/>
      <c r="AC25" s="24">
        <v>3</v>
      </c>
      <c r="AD25" s="24">
        <v>0</v>
      </c>
      <c r="AE25" s="24">
        <v>14</v>
      </c>
      <c r="AF25" s="24">
        <v>7</v>
      </c>
      <c r="AG25" s="24">
        <v>15</v>
      </c>
      <c r="AH25" s="24">
        <v>8</v>
      </c>
      <c r="AI25" s="24">
        <v>0</v>
      </c>
      <c r="AJ25" s="365"/>
      <c r="AK25" s="24">
        <v>10</v>
      </c>
      <c r="AL25" s="364"/>
      <c r="AM25" s="24">
        <v>10</v>
      </c>
      <c r="AN25" s="24">
        <v>35</v>
      </c>
      <c r="AO25" s="24">
        <v>18</v>
      </c>
      <c r="AP25" s="24">
        <v>0</v>
      </c>
      <c r="AQ25" s="24">
        <v>0</v>
      </c>
      <c r="AR25" s="24">
        <v>27</v>
      </c>
      <c r="AS25" s="364"/>
      <c r="AT25" s="24">
        <v>22</v>
      </c>
      <c r="AU25" s="24">
        <v>51</v>
      </c>
      <c r="AV25" s="24">
        <v>48</v>
      </c>
      <c r="AW25" s="24">
        <v>55</v>
      </c>
      <c r="AX25" s="24">
        <v>9</v>
      </c>
      <c r="AY25" s="24">
        <v>29</v>
      </c>
      <c r="AZ25" s="24">
        <v>34</v>
      </c>
      <c r="BA25" s="24">
        <v>22</v>
      </c>
      <c r="BB25" s="24">
        <v>13</v>
      </c>
      <c r="BC25" s="24">
        <v>35</v>
      </c>
      <c r="BD25" s="24">
        <v>29</v>
      </c>
      <c r="BE25" s="367"/>
      <c r="BF25" s="24">
        <v>19</v>
      </c>
      <c r="BG25" s="24">
        <f>BF25+BK25</f>
        <v>43</v>
      </c>
      <c r="BH25" s="25" t="s">
        <v>39</v>
      </c>
      <c r="BI25" s="367"/>
      <c r="BJ25" s="370"/>
      <c r="BK25" s="24">
        <v>24</v>
      </c>
      <c r="BL25" s="370"/>
      <c r="BM25" s="24">
        <f>BG25</f>
        <v>43</v>
      </c>
      <c r="BN25" s="24">
        <v>33</v>
      </c>
      <c r="BO25" s="24">
        <v>22</v>
      </c>
      <c r="BP25" s="24">
        <v>26</v>
      </c>
      <c r="BQ25" s="24">
        <v>38</v>
      </c>
      <c r="BR25" s="39">
        <v>29</v>
      </c>
      <c r="BS25" s="24">
        <v>38</v>
      </c>
      <c r="BT25" s="24"/>
      <c r="BU25" s="24"/>
      <c r="BV25" s="24"/>
      <c r="BW25" s="24"/>
      <c r="BX25" s="24"/>
      <c r="BY25" s="24"/>
      <c r="BZ25" s="24"/>
    </row>
    <row r="26" spans="1:78" s="21" customFormat="1">
      <c r="A26" s="22" t="s">
        <v>40</v>
      </c>
      <c r="B26" s="1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7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17"/>
      <c r="AC26" s="24"/>
      <c r="AD26" s="24"/>
      <c r="AE26" s="24"/>
      <c r="AF26" s="24"/>
      <c r="AG26" s="24"/>
      <c r="AH26" s="24"/>
      <c r="AI26" s="24"/>
      <c r="AJ26" s="57"/>
      <c r="AK26" s="24"/>
      <c r="AL26" s="365"/>
      <c r="AM26" s="24"/>
      <c r="AN26" s="24"/>
      <c r="AO26" s="24"/>
      <c r="AP26" s="24"/>
      <c r="AQ26" s="24"/>
      <c r="AR26" s="24">
        <v>5</v>
      </c>
      <c r="AS26" s="364"/>
      <c r="AT26" s="24">
        <v>2</v>
      </c>
      <c r="AU26" s="24">
        <v>3</v>
      </c>
      <c r="AV26" s="24">
        <v>7</v>
      </c>
      <c r="AW26" s="24">
        <v>5</v>
      </c>
      <c r="AX26" s="24">
        <v>3</v>
      </c>
      <c r="AY26" s="24">
        <v>6</v>
      </c>
      <c r="AZ26" s="24">
        <v>9</v>
      </c>
      <c r="BA26" s="24">
        <v>0</v>
      </c>
      <c r="BB26" s="24">
        <v>0</v>
      </c>
      <c r="BC26" s="24">
        <v>0</v>
      </c>
      <c r="BD26" s="24">
        <v>8</v>
      </c>
      <c r="BE26" s="367"/>
      <c r="BF26" s="24">
        <v>0</v>
      </c>
      <c r="BG26" s="24">
        <f>BF26+BK26</f>
        <v>4</v>
      </c>
      <c r="BH26" s="25" t="s">
        <v>40</v>
      </c>
      <c r="BI26" s="367"/>
      <c r="BJ26" s="370"/>
      <c r="BK26" s="24">
        <v>4</v>
      </c>
      <c r="BL26" s="370"/>
      <c r="BM26" s="24">
        <f>BG26</f>
        <v>4</v>
      </c>
      <c r="BN26" s="24">
        <v>6</v>
      </c>
      <c r="BO26" s="24">
        <v>6</v>
      </c>
      <c r="BP26" s="24">
        <v>5</v>
      </c>
      <c r="BQ26" s="24">
        <v>6</v>
      </c>
      <c r="BR26" s="39">
        <v>5</v>
      </c>
      <c r="BS26" s="24">
        <v>6</v>
      </c>
      <c r="BT26" s="24"/>
      <c r="BU26" s="24"/>
      <c r="BV26" s="24"/>
      <c r="BW26" s="24"/>
      <c r="BX26" s="24"/>
      <c r="BY26" s="24"/>
      <c r="BZ26" s="24"/>
    </row>
    <row r="27" spans="1:78" s="21" customFormat="1">
      <c r="A27" s="22"/>
      <c r="B27" s="1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7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7"/>
      <c r="AC27" s="24"/>
      <c r="AD27" s="24"/>
      <c r="AE27" s="24"/>
      <c r="AF27" s="24"/>
      <c r="AG27" s="24"/>
      <c r="AH27" s="24"/>
      <c r="AI27" s="24"/>
      <c r="AJ27" s="57"/>
      <c r="AK27" s="24"/>
      <c r="AL27" s="58"/>
      <c r="AM27" s="24"/>
      <c r="AN27" s="24"/>
      <c r="AO27" s="24"/>
      <c r="AP27" s="24"/>
      <c r="AQ27" s="24"/>
      <c r="AR27" s="24"/>
      <c r="AS27" s="365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68"/>
      <c r="BF27" s="24"/>
      <c r="BG27" s="24"/>
      <c r="BH27" s="25" t="s">
        <v>41</v>
      </c>
      <c r="BI27" s="368"/>
      <c r="BJ27" s="371"/>
      <c r="BK27" s="24">
        <v>0</v>
      </c>
      <c r="BL27" s="371"/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39">
        <v>0</v>
      </c>
      <c r="BS27" s="24">
        <v>0</v>
      </c>
      <c r="BT27" s="24"/>
      <c r="BU27" s="24"/>
      <c r="BV27" s="24"/>
      <c r="BW27" s="24"/>
      <c r="BX27" s="24"/>
      <c r="BY27" s="24"/>
      <c r="BZ27" s="24"/>
    </row>
    <row r="28" spans="1:78" s="50" customFormat="1">
      <c r="A28" s="59" t="s">
        <v>33</v>
      </c>
      <c r="B28" s="60">
        <v>100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100</v>
      </c>
      <c r="P28" s="60">
        <v>257</v>
      </c>
      <c r="Q28" s="60">
        <v>191</v>
      </c>
      <c r="R28" s="60">
        <v>31</v>
      </c>
      <c r="S28" s="60">
        <v>0</v>
      </c>
      <c r="T28" s="60">
        <v>0</v>
      </c>
      <c r="U28" s="60">
        <v>0</v>
      </c>
      <c r="V28" s="60">
        <v>0</v>
      </c>
      <c r="W28" s="60">
        <v>100</v>
      </c>
      <c r="X28" s="60">
        <v>122</v>
      </c>
      <c r="Y28" s="60">
        <v>128</v>
      </c>
      <c r="Z28" s="60">
        <v>112</v>
      </c>
      <c r="AA28" s="60">
        <v>103</v>
      </c>
      <c r="AB28" s="60">
        <v>100</v>
      </c>
      <c r="AC28" s="60">
        <v>180</v>
      </c>
      <c r="AD28" s="60">
        <v>0</v>
      </c>
      <c r="AE28" s="60">
        <v>222</v>
      </c>
      <c r="AF28" s="60">
        <v>171</v>
      </c>
      <c r="AG28" s="60">
        <v>221</v>
      </c>
      <c r="AH28" s="60">
        <v>82</v>
      </c>
      <c r="AI28" s="60">
        <v>0</v>
      </c>
      <c r="AJ28" s="60">
        <v>196</v>
      </c>
      <c r="AK28" s="60">
        <v>146</v>
      </c>
      <c r="AL28" s="60">
        <v>196</v>
      </c>
      <c r="AM28" s="60">
        <v>146</v>
      </c>
      <c r="AN28" s="60">
        <v>247</v>
      </c>
      <c r="AO28" s="60">
        <v>217</v>
      </c>
      <c r="AP28" s="60">
        <v>206</v>
      </c>
      <c r="AQ28" s="60">
        <v>196</v>
      </c>
      <c r="AR28" s="61">
        <v>228</v>
      </c>
      <c r="AS28" s="60">
        <v>196</v>
      </c>
      <c r="AT28" s="61">
        <f t="shared" ref="AT28:BD28" si="19">SUM(AT23:AT26)</f>
        <v>255</v>
      </c>
      <c r="AU28" s="61">
        <f t="shared" si="19"/>
        <v>210</v>
      </c>
      <c r="AV28" s="61">
        <f t="shared" si="19"/>
        <v>219</v>
      </c>
      <c r="AW28" s="61">
        <f t="shared" si="19"/>
        <v>197</v>
      </c>
      <c r="AX28" s="61">
        <f t="shared" si="19"/>
        <v>211</v>
      </c>
      <c r="AY28" s="61">
        <f t="shared" si="19"/>
        <v>201</v>
      </c>
      <c r="AZ28" s="61">
        <f t="shared" si="19"/>
        <v>205</v>
      </c>
      <c r="BA28" s="61">
        <f t="shared" si="19"/>
        <v>193</v>
      </c>
      <c r="BB28" s="61">
        <f t="shared" si="19"/>
        <v>42</v>
      </c>
      <c r="BC28" s="61">
        <f t="shared" si="19"/>
        <v>236</v>
      </c>
      <c r="BD28" s="61">
        <f t="shared" si="19"/>
        <v>207</v>
      </c>
      <c r="BE28" s="61">
        <v>95</v>
      </c>
      <c r="BF28" s="61">
        <f>SUM(BF23:BF26)</f>
        <v>91</v>
      </c>
      <c r="BG28" s="61">
        <f>SUM(BG23:BG26)</f>
        <v>203</v>
      </c>
      <c r="BH28" s="62" t="s">
        <v>33</v>
      </c>
      <c r="BI28" s="63">
        <f>SUM(BI23)</f>
        <v>100</v>
      </c>
      <c r="BJ28" s="63">
        <v>52</v>
      </c>
      <c r="BK28" s="63">
        <f>SUM(BK23:BK27)</f>
        <v>70</v>
      </c>
      <c r="BL28" s="63">
        <f>BI28</f>
        <v>100</v>
      </c>
      <c r="BM28" s="63">
        <f>SUM(BM23:BM27)</f>
        <v>129</v>
      </c>
      <c r="BN28" s="63">
        <f t="shared" ref="BN28:BZ28" si="20">SUM(BN23:BN27)</f>
        <v>116</v>
      </c>
      <c r="BO28" s="63">
        <f t="shared" si="20"/>
        <v>99</v>
      </c>
      <c r="BP28" s="63">
        <f t="shared" si="20"/>
        <v>101</v>
      </c>
      <c r="BQ28" s="63">
        <f t="shared" si="20"/>
        <v>101</v>
      </c>
      <c r="BR28" s="63">
        <f t="shared" si="20"/>
        <v>100</v>
      </c>
      <c r="BS28" s="63">
        <f t="shared" si="20"/>
        <v>100</v>
      </c>
      <c r="BT28" s="63">
        <f t="shared" si="20"/>
        <v>0</v>
      </c>
      <c r="BU28" s="63">
        <f t="shared" si="20"/>
        <v>0</v>
      </c>
      <c r="BV28" s="63">
        <f t="shared" si="20"/>
        <v>0</v>
      </c>
      <c r="BW28" s="63">
        <f t="shared" si="20"/>
        <v>0</v>
      </c>
      <c r="BX28" s="63">
        <f t="shared" si="20"/>
        <v>0</v>
      </c>
      <c r="BY28" s="63">
        <f t="shared" si="20"/>
        <v>0</v>
      </c>
      <c r="BZ28" s="63">
        <f t="shared" si="20"/>
        <v>0</v>
      </c>
    </row>
    <row r="29" spans="1:7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54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</row>
    <row r="30" spans="1:78" s="15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56" t="s">
        <v>42</v>
      </c>
      <c r="BI30" s="10" t="s">
        <v>7</v>
      </c>
      <c r="BJ30" s="10" t="str">
        <f>BJ5</f>
        <v>Meta 16 - 31-Out-2023</v>
      </c>
      <c r="BK30" s="10" t="str">
        <f t="shared" ref="BK30:BZ30" si="21">BK$5</f>
        <v>16 - 31-Out-2023</v>
      </c>
      <c r="BL30" s="10" t="str">
        <f>BL5</f>
        <v>Meta Mensal</v>
      </c>
      <c r="BM30" s="10">
        <f t="shared" si="21"/>
        <v>45200</v>
      </c>
      <c r="BN30" s="38" t="e">
        <f t="shared" ca="1" si="21"/>
        <v>#NAME?</v>
      </c>
      <c r="BO30" s="38" t="e">
        <f t="shared" ca="1" si="21"/>
        <v>#NAME?</v>
      </c>
      <c r="BP30" s="38" t="e">
        <f t="shared" ca="1" si="21"/>
        <v>#NAME?</v>
      </c>
      <c r="BQ30" s="38" t="e">
        <f t="shared" ca="1" si="21"/>
        <v>#NAME?</v>
      </c>
      <c r="BR30" s="38" t="e">
        <f t="shared" ca="1" si="21"/>
        <v>#NAME?</v>
      </c>
      <c r="BS30" s="38" t="e">
        <f t="shared" ca="1" si="21"/>
        <v>#NAME?</v>
      </c>
      <c r="BT30" s="38" t="e">
        <f t="shared" ca="1" si="21"/>
        <v>#NAME?</v>
      </c>
      <c r="BU30" s="38" t="e">
        <f t="shared" ca="1" si="21"/>
        <v>#NAME?</v>
      </c>
      <c r="BV30" s="38" t="e">
        <f t="shared" ca="1" si="21"/>
        <v>#NAME?</v>
      </c>
      <c r="BW30" s="38" t="e">
        <f t="shared" ca="1" si="21"/>
        <v>#NAME?</v>
      </c>
      <c r="BX30" s="38" t="e">
        <f t="shared" ca="1" si="21"/>
        <v>#NAME?</v>
      </c>
      <c r="BY30" s="38" t="e">
        <f t="shared" ca="1" si="21"/>
        <v>#NAME?</v>
      </c>
      <c r="BZ30" s="38" t="e">
        <f t="shared" ca="1" si="21"/>
        <v>#NAME?</v>
      </c>
    </row>
    <row r="31" spans="1:78" s="21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25" t="s">
        <v>37</v>
      </c>
      <c r="BI31" s="366">
        <v>30</v>
      </c>
      <c r="BJ31" s="366">
        <v>15</v>
      </c>
      <c r="BK31" s="24">
        <v>33</v>
      </c>
      <c r="BL31" s="366">
        <f>BI31</f>
        <v>30</v>
      </c>
      <c r="BM31" s="24">
        <f>SUM(BK31+25)</f>
        <v>58</v>
      </c>
      <c r="BN31" s="24">
        <v>23</v>
      </c>
      <c r="BO31" s="24">
        <v>22</v>
      </c>
      <c r="BP31" s="24">
        <v>22</v>
      </c>
      <c r="BQ31" s="24">
        <v>25</v>
      </c>
      <c r="BR31" s="39">
        <v>24</v>
      </c>
      <c r="BS31" s="24">
        <v>26</v>
      </c>
      <c r="BT31" s="24"/>
      <c r="BU31" s="24"/>
      <c r="BV31" s="24"/>
      <c r="BW31" s="24"/>
      <c r="BX31" s="24"/>
      <c r="BY31" s="24"/>
      <c r="BZ31" s="24"/>
    </row>
    <row r="32" spans="1:78" s="21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25" t="s">
        <v>38</v>
      </c>
      <c r="BI32" s="367"/>
      <c r="BJ32" s="367"/>
      <c r="BK32" s="24">
        <v>9</v>
      </c>
      <c r="BL32" s="367"/>
      <c r="BM32" s="24">
        <f>SUM(BK32+7)</f>
        <v>16</v>
      </c>
      <c r="BN32" s="24">
        <v>7</v>
      </c>
      <c r="BO32" s="24">
        <v>8</v>
      </c>
      <c r="BP32" s="24">
        <v>8</v>
      </c>
      <c r="BQ32" s="24">
        <v>6</v>
      </c>
      <c r="BR32" s="39">
        <v>6</v>
      </c>
      <c r="BS32" s="24">
        <v>5</v>
      </c>
      <c r="BT32" s="24"/>
      <c r="BU32" s="24"/>
      <c r="BV32" s="24"/>
      <c r="BW32" s="24"/>
      <c r="BX32" s="24"/>
      <c r="BY32" s="24"/>
      <c r="BZ32" s="24"/>
    </row>
    <row r="33" spans="1:78" s="21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25" t="s">
        <v>39</v>
      </c>
      <c r="BI33" s="367"/>
      <c r="BJ33" s="367"/>
      <c r="BK33" s="24">
        <v>0</v>
      </c>
      <c r="BL33" s="367"/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39">
        <v>0</v>
      </c>
      <c r="BS33" s="24">
        <v>0</v>
      </c>
      <c r="BT33" s="24"/>
      <c r="BU33" s="24"/>
      <c r="BV33" s="24"/>
      <c r="BW33" s="24"/>
      <c r="BX33" s="24"/>
      <c r="BY33" s="24"/>
      <c r="BZ33" s="24"/>
    </row>
    <row r="34" spans="1:78" s="21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25" t="s">
        <v>40</v>
      </c>
      <c r="BI34" s="367"/>
      <c r="BJ34" s="367"/>
      <c r="BK34" s="24">
        <v>0</v>
      </c>
      <c r="BL34" s="367"/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39">
        <v>0</v>
      </c>
      <c r="BS34" s="24">
        <v>0</v>
      </c>
      <c r="BT34" s="24"/>
      <c r="BU34" s="24"/>
      <c r="BV34" s="24"/>
      <c r="BW34" s="24"/>
      <c r="BX34" s="24"/>
      <c r="BY34" s="24"/>
      <c r="BZ34" s="24"/>
    </row>
    <row r="35" spans="1:78" s="21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25" t="s">
        <v>41</v>
      </c>
      <c r="BI35" s="368"/>
      <c r="BJ35" s="368"/>
      <c r="BK35" s="24">
        <v>0</v>
      </c>
      <c r="BL35" s="368"/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39">
        <v>0</v>
      </c>
      <c r="BS35" s="24">
        <v>0</v>
      </c>
      <c r="BT35" s="24"/>
      <c r="BU35" s="24"/>
      <c r="BV35" s="24"/>
      <c r="BW35" s="24"/>
      <c r="BX35" s="24"/>
      <c r="BY35" s="24"/>
      <c r="BZ35" s="24"/>
    </row>
    <row r="36" spans="1:78" s="50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62" t="s">
        <v>33</v>
      </c>
      <c r="BI36" s="63">
        <f>SUM(BI31)</f>
        <v>30</v>
      </c>
      <c r="BJ36" s="63">
        <v>15</v>
      </c>
      <c r="BK36" s="63">
        <f>SUM(BK31:BK35)</f>
        <v>42</v>
      </c>
      <c r="BL36" s="63">
        <f>BI36</f>
        <v>30</v>
      </c>
      <c r="BM36" s="63">
        <f>SUM(BM31:BM35)</f>
        <v>74</v>
      </c>
      <c r="BN36" s="63">
        <f t="shared" ref="BN36:BZ36" si="22">SUM(BN31:BN35)</f>
        <v>30</v>
      </c>
      <c r="BO36" s="63">
        <f t="shared" si="22"/>
        <v>30</v>
      </c>
      <c r="BP36" s="63">
        <f t="shared" si="22"/>
        <v>30</v>
      </c>
      <c r="BQ36" s="63">
        <f t="shared" si="22"/>
        <v>31</v>
      </c>
      <c r="BR36" s="63">
        <f t="shared" si="22"/>
        <v>30</v>
      </c>
      <c r="BS36" s="63">
        <f t="shared" si="22"/>
        <v>31</v>
      </c>
      <c r="BT36" s="63">
        <f t="shared" si="22"/>
        <v>0</v>
      </c>
      <c r="BU36" s="63">
        <f t="shared" si="22"/>
        <v>0</v>
      </c>
      <c r="BV36" s="63">
        <f t="shared" si="22"/>
        <v>0</v>
      </c>
      <c r="BW36" s="63">
        <f t="shared" si="22"/>
        <v>0</v>
      </c>
      <c r="BX36" s="63">
        <f t="shared" si="22"/>
        <v>0</v>
      </c>
      <c r="BY36" s="63">
        <f t="shared" si="22"/>
        <v>0</v>
      </c>
      <c r="BZ36" s="63">
        <f t="shared" si="22"/>
        <v>0</v>
      </c>
    </row>
    <row r="37" spans="1:7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 s="54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</row>
    <row r="38" spans="1:78" s="15" customFormat="1">
      <c r="A38" s="32" t="s">
        <v>43</v>
      </c>
      <c r="B38" s="33" t="s">
        <v>7</v>
      </c>
      <c r="C38" s="34">
        <v>43831</v>
      </c>
      <c r="D38" s="34">
        <v>43862</v>
      </c>
      <c r="E38" s="34">
        <v>43891</v>
      </c>
      <c r="F38" s="34">
        <v>43922</v>
      </c>
      <c r="G38" s="34">
        <v>43952</v>
      </c>
      <c r="H38" s="34">
        <v>43983</v>
      </c>
      <c r="I38" s="34">
        <v>44013</v>
      </c>
      <c r="J38" s="34">
        <v>44044</v>
      </c>
      <c r="K38" s="34">
        <v>44075</v>
      </c>
      <c r="L38" s="34">
        <v>44105</v>
      </c>
      <c r="M38" s="34">
        <v>44136</v>
      </c>
      <c r="N38" s="34">
        <v>44166</v>
      </c>
      <c r="O38" s="33" t="s">
        <v>7</v>
      </c>
      <c r="P38" s="34">
        <v>44197</v>
      </c>
      <c r="Q38" s="34">
        <v>44228</v>
      </c>
      <c r="R38" s="34">
        <v>44256</v>
      </c>
      <c r="S38" s="34">
        <v>44287</v>
      </c>
      <c r="T38" s="34">
        <v>44317</v>
      </c>
      <c r="U38" s="34">
        <v>44348</v>
      </c>
      <c r="V38" s="34">
        <v>44378</v>
      </c>
      <c r="W38" s="34">
        <v>44409</v>
      </c>
      <c r="X38" s="34">
        <v>44440</v>
      </c>
      <c r="Y38" s="34">
        <v>44470</v>
      </c>
      <c r="Z38" s="34">
        <v>44501</v>
      </c>
      <c r="AA38" s="34">
        <v>44531</v>
      </c>
      <c r="AB38" s="33" t="s">
        <v>7</v>
      </c>
      <c r="AC38" s="34">
        <v>44562</v>
      </c>
      <c r="AD38" s="34">
        <v>44593</v>
      </c>
      <c r="AE38" s="34">
        <v>44621</v>
      </c>
      <c r="AF38" s="34">
        <v>44652</v>
      </c>
      <c r="AG38" s="34">
        <v>44682</v>
      </c>
      <c r="AH38" s="34">
        <v>44713</v>
      </c>
      <c r="AI38" s="34" t="s">
        <v>8</v>
      </c>
      <c r="AJ38" s="35" t="s">
        <v>7</v>
      </c>
      <c r="AK38" s="34" t="s">
        <v>10</v>
      </c>
      <c r="AL38" s="35" t="s">
        <v>7</v>
      </c>
      <c r="AM38" s="34">
        <v>44743</v>
      </c>
      <c r="AN38" s="34">
        <v>44774</v>
      </c>
      <c r="AO38" s="34">
        <v>44805</v>
      </c>
      <c r="AP38" s="34">
        <v>44835</v>
      </c>
      <c r="AQ38" s="34">
        <v>44866</v>
      </c>
      <c r="AR38" s="34">
        <v>44896</v>
      </c>
      <c r="AS38" s="35" t="s">
        <v>7</v>
      </c>
      <c r="AT38" s="34" t="e">
        <f t="shared" ref="AT38:BD38" ca="1" si="23">AT$5</f>
        <v>#NAME?</v>
      </c>
      <c r="AU38" s="34" t="e">
        <f t="shared" ca="1" si="23"/>
        <v>#NAME?</v>
      </c>
      <c r="AV38" s="34" t="e">
        <f t="shared" ca="1" si="23"/>
        <v>#NAME?</v>
      </c>
      <c r="AW38" s="34" t="e">
        <f t="shared" ca="1" si="23"/>
        <v>#NAME?</v>
      </c>
      <c r="AX38" s="34" t="e">
        <f t="shared" ca="1" si="23"/>
        <v>#NAME?</v>
      </c>
      <c r="AY38" s="34" t="e">
        <f t="shared" ca="1" si="23"/>
        <v>#NAME?</v>
      </c>
      <c r="AZ38" s="34" t="e">
        <f t="shared" ca="1" si="23"/>
        <v>#NAME?</v>
      </c>
      <c r="BA38" s="35" t="str">
        <f t="shared" si="23"/>
        <v>1 - 24 de Ago-23</v>
      </c>
      <c r="BB38" s="35" t="str">
        <f t="shared" si="23"/>
        <v>24 - 31 de Ago-23</v>
      </c>
      <c r="BC38" s="34" t="e">
        <f t="shared" ca="1" si="23"/>
        <v>#NAME?</v>
      </c>
      <c r="BD38" s="34" t="e">
        <f t="shared" ca="1" si="23"/>
        <v>#NAME?</v>
      </c>
      <c r="BE38" s="36" t="s">
        <v>14</v>
      </c>
      <c r="BF38" s="34" t="str">
        <f>BF$5</f>
        <v>01 - 15-Out-2023</v>
      </c>
      <c r="BG38" s="34" t="e">
        <f ca="1">BG$5</f>
        <v>#NAME?</v>
      </c>
      <c r="BH38" s="56" t="s">
        <v>44</v>
      </c>
      <c r="BI38" s="10" t="s">
        <v>7</v>
      </c>
      <c r="BJ38" s="10" t="str">
        <f>BJ5</f>
        <v>Meta 16 - 31-Out-2023</v>
      </c>
      <c r="BK38" s="10" t="str">
        <f t="shared" ref="BK38:BZ38" si="24">BK$5</f>
        <v>16 - 31-Out-2023</v>
      </c>
      <c r="BL38" s="10" t="str">
        <f>BL5</f>
        <v>Meta Mensal</v>
      </c>
      <c r="BM38" s="10">
        <f t="shared" si="24"/>
        <v>45200</v>
      </c>
      <c r="BN38" s="38" t="e">
        <f t="shared" ca="1" si="24"/>
        <v>#NAME?</v>
      </c>
      <c r="BO38" s="38" t="e">
        <f t="shared" ca="1" si="24"/>
        <v>#NAME?</v>
      </c>
      <c r="BP38" s="38" t="e">
        <f t="shared" ca="1" si="24"/>
        <v>#NAME?</v>
      </c>
      <c r="BQ38" s="38" t="e">
        <f t="shared" ca="1" si="24"/>
        <v>#NAME?</v>
      </c>
      <c r="BR38" s="38" t="e">
        <f t="shared" ca="1" si="24"/>
        <v>#NAME?</v>
      </c>
      <c r="BS38" s="38" t="e">
        <f t="shared" ca="1" si="24"/>
        <v>#NAME?</v>
      </c>
      <c r="BT38" s="38" t="e">
        <f t="shared" ca="1" si="24"/>
        <v>#NAME?</v>
      </c>
      <c r="BU38" s="38" t="e">
        <f t="shared" ca="1" si="24"/>
        <v>#NAME?</v>
      </c>
      <c r="BV38" s="38" t="e">
        <f t="shared" ca="1" si="24"/>
        <v>#NAME?</v>
      </c>
      <c r="BW38" s="38" t="e">
        <f t="shared" ca="1" si="24"/>
        <v>#NAME?</v>
      </c>
      <c r="BX38" s="38" t="e">
        <f t="shared" ca="1" si="24"/>
        <v>#NAME?</v>
      </c>
      <c r="BY38" s="38" t="e">
        <f t="shared" ca="1" si="24"/>
        <v>#NAME?</v>
      </c>
      <c r="BZ38" s="38" t="e">
        <f t="shared" ca="1" si="24"/>
        <v>#NAME?</v>
      </c>
    </row>
    <row r="39" spans="1:78" s="21" customFormat="1">
      <c r="A39" s="22" t="s">
        <v>45</v>
      </c>
      <c r="B39" s="24">
        <v>1071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157</v>
      </c>
      <c r="M39" s="24">
        <v>181</v>
      </c>
      <c r="N39" s="24">
        <v>807</v>
      </c>
      <c r="O39" s="17">
        <v>1071</v>
      </c>
      <c r="P39" s="24">
        <v>1315</v>
      </c>
      <c r="Q39" s="24">
        <v>1362</v>
      </c>
      <c r="R39" s="24">
        <v>405</v>
      </c>
      <c r="S39" s="24">
        <v>0</v>
      </c>
      <c r="T39" s="24">
        <v>0</v>
      </c>
      <c r="U39" s="24">
        <v>0</v>
      </c>
      <c r="V39" s="24">
        <v>129</v>
      </c>
      <c r="W39" s="24">
        <v>645</v>
      </c>
      <c r="X39" s="24">
        <v>1161</v>
      </c>
      <c r="Y39" s="24">
        <v>1019</v>
      </c>
      <c r="Z39" s="24">
        <v>927</v>
      </c>
      <c r="AA39" s="24">
        <v>561</v>
      </c>
      <c r="AB39" s="17">
        <v>1071</v>
      </c>
      <c r="AC39" s="24">
        <v>972</v>
      </c>
      <c r="AD39" s="24">
        <v>94</v>
      </c>
      <c r="AE39" s="24">
        <v>775</v>
      </c>
      <c r="AF39" s="24">
        <v>1253</v>
      </c>
      <c r="AG39" s="24">
        <v>1445</v>
      </c>
      <c r="AH39" s="24">
        <v>1065</v>
      </c>
      <c r="AI39" s="24">
        <v>303</v>
      </c>
      <c r="AJ39" s="24">
        <v>1200</v>
      </c>
      <c r="AK39" s="24">
        <v>871</v>
      </c>
      <c r="AL39" s="24">
        <v>1200</v>
      </c>
      <c r="AM39" s="24">
        <v>1174</v>
      </c>
      <c r="AN39" s="24">
        <v>1252</v>
      </c>
      <c r="AO39" s="24">
        <v>1268</v>
      </c>
      <c r="AP39" s="24">
        <v>1140</v>
      </c>
      <c r="AQ39" s="24">
        <v>1457</v>
      </c>
      <c r="AR39" s="24">
        <v>1368</v>
      </c>
      <c r="AS39" s="24">
        <f t="shared" ref="AS39:AZ39" si="25">AS52</f>
        <v>1200</v>
      </c>
      <c r="AT39" s="24">
        <f t="shared" si="25"/>
        <v>1220</v>
      </c>
      <c r="AU39" s="24">
        <f t="shared" si="25"/>
        <v>1129</v>
      </c>
      <c r="AV39" s="24">
        <f t="shared" si="25"/>
        <v>951</v>
      </c>
      <c r="AW39" s="24">
        <f t="shared" si="25"/>
        <v>1176</v>
      </c>
      <c r="AX39" s="24">
        <f t="shared" si="25"/>
        <v>1085</v>
      </c>
      <c r="AY39" s="24">
        <f t="shared" si="25"/>
        <v>1102</v>
      </c>
      <c r="AZ39" s="24">
        <f t="shared" si="25"/>
        <v>1084</v>
      </c>
      <c r="BA39" s="24">
        <v>941</v>
      </c>
      <c r="BB39" s="24">
        <f>BC39-BA39</f>
        <v>122</v>
      </c>
      <c r="BC39" s="24">
        <f>BC52</f>
        <v>1063</v>
      </c>
      <c r="BD39" s="24">
        <f>BD52</f>
        <v>1159</v>
      </c>
      <c r="BE39" s="24">
        <v>581</v>
      </c>
      <c r="BF39" s="24">
        <f>BF52</f>
        <v>515</v>
      </c>
      <c r="BG39" s="24">
        <f>BG52</f>
        <v>1239</v>
      </c>
      <c r="BH39" s="25" t="s">
        <v>45</v>
      </c>
      <c r="BI39" s="24">
        <f>BI52</f>
        <v>1100</v>
      </c>
      <c r="BJ39" s="24">
        <f t="shared" ref="BJ39:BZ39" si="26">BJ52</f>
        <v>568</v>
      </c>
      <c r="BK39" s="24">
        <f t="shared" si="26"/>
        <v>724</v>
      </c>
      <c r="BL39" s="24">
        <f t="shared" si="26"/>
        <v>1100</v>
      </c>
      <c r="BM39" s="24">
        <f t="shared" si="26"/>
        <v>1239</v>
      </c>
      <c r="BN39" s="24">
        <f t="shared" si="26"/>
        <v>1088</v>
      </c>
      <c r="BO39" s="24">
        <f t="shared" si="26"/>
        <v>1238</v>
      </c>
      <c r="BP39" s="24">
        <f t="shared" si="26"/>
        <v>1244</v>
      </c>
      <c r="BQ39" s="24">
        <f t="shared" si="26"/>
        <v>1181</v>
      </c>
      <c r="BR39" s="24">
        <f t="shared" si="26"/>
        <v>1104</v>
      </c>
      <c r="BS39" s="24">
        <f t="shared" si="26"/>
        <v>1196</v>
      </c>
      <c r="BT39" s="24">
        <f t="shared" si="26"/>
        <v>0</v>
      </c>
      <c r="BU39" s="24">
        <f t="shared" si="26"/>
        <v>0</v>
      </c>
      <c r="BV39" s="24">
        <f t="shared" si="26"/>
        <v>0</v>
      </c>
      <c r="BW39" s="24">
        <f t="shared" si="26"/>
        <v>0</v>
      </c>
      <c r="BX39" s="24">
        <f t="shared" si="26"/>
        <v>0</v>
      </c>
      <c r="BY39" s="24">
        <f t="shared" si="26"/>
        <v>0</v>
      </c>
      <c r="BZ39" s="24">
        <f t="shared" si="26"/>
        <v>0</v>
      </c>
    </row>
    <row r="40" spans="1:78" s="21" customFormat="1">
      <c r="A40" s="22" t="s">
        <v>46</v>
      </c>
      <c r="B40" s="24">
        <v>500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229</v>
      </c>
      <c r="M40" s="24">
        <v>506</v>
      </c>
      <c r="N40" s="24">
        <v>1226</v>
      </c>
      <c r="O40" s="17">
        <v>500</v>
      </c>
      <c r="P40" s="24">
        <v>1410</v>
      </c>
      <c r="Q40" s="24">
        <v>1346</v>
      </c>
      <c r="R40" s="24">
        <v>319</v>
      </c>
      <c r="S40" s="24">
        <v>0</v>
      </c>
      <c r="T40" s="24">
        <v>0</v>
      </c>
      <c r="U40" s="24">
        <v>0</v>
      </c>
      <c r="V40" s="24">
        <v>129</v>
      </c>
      <c r="W40" s="24">
        <v>794</v>
      </c>
      <c r="X40" s="24">
        <v>741</v>
      </c>
      <c r="Y40" s="24">
        <v>1038</v>
      </c>
      <c r="Z40" s="24">
        <v>862</v>
      </c>
      <c r="AA40" s="24">
        <v>747</v>
      </c>
      <c r="AB40" s="17">
        <v>500</v>
      </c>
      <c r="AC40" s="24">
        <v>685</v>
      </c>
      <c r="AD40" s="24">
        <v>51</v>
      </c>
      <c r="AE40" s="24">
        <v>898</v>
      </c>
      <c r="AF40" s="24">
        <v>1040</v>
      </c>
      <c r="AG40" s="24">
        <v>1286</v>
      </c>
      <c r="AH40" s="24">
        <v>898</v>
      </c>
      <c r="AI40" s="24">
        <v>281</v>
      </c>
      <c r="AJ40" s="24">
        <v>800</v>
      </c>
      <c r="AK40" s="24">
        <v>706</v>
      </c>
      <c r="AL40" s="24">
        <v>800</v>
      </c>
      <c r="AM40" s="24">
        <v>1111</v>
      </c>
      <c r="AN40" s="24">
        <v>925</v>
      </c>
      <c r="AO40" s="24">
        <v>941</v>
      </c>
      <c r="AP40" s="24">
        <v>991</v>
      </c>
      <c r="AQ40" s="24">
        <v>1201</v>
      </c>
      <c r="AR40" s="24">
        <v>1318</v>
      </c>
      <c r="AS40" s="24">
        <f t="shared" ref="AS40:AZ40" si="27">AS61</f>
        <v>800</v>
      </c>
      <c r="AT40" s="24">
        <f t="shared" si="27"/>
        <v>1039</v>
      </c>
      <c r="AU40" s="24">
        <f t="shared" si="27"/>
        <v>947</v>
      </c>
      <c r="AV40" s="24">
        <f t="shared" si="27"/>
        <v>705</v>
      </c>
      <c r="AW40" s="24">
        <f t="shared" si="27"/>
        <v>1019</v>
      </c>
      <c r="AX40" s="24">
        <f t="shared" si="27"/>
        <v>977</v>
      </c>
      <c r="AY40" s="24">
        <f t="shared" si="27"/>
        <v>949</v>
      </c>
      <c r="AZ40" s="24">
        <f t="shared" si="27"/>
        <v>1033</v>
      </c>
      <c r="BA40" s="24">
        <v>992</v>
      </c>
      <c r="BB40" s="24">
        <f>BC40-BA40</f>
        <v>174</v>
      </c>
      <c r="BC40" s="24">
        <f>BC61</f>
        <v>1166</v>
      </c>
      <c r="BD40" s="24">
        <f>BD61</f>
        <v>1173</v>
      </c>
      <c r="BE40" s="24">
        <v>387</v>
      </c>
      <c r="BF40" s="24">
        <f>BF61</f>
        <v>478</v>
      </c>
      <c r="BG40" s="24">
        <f>BG61</f>
        <v>1134</v>
      </c>
      <c r="BH40" s="25" t="s">
        <v>46</v>
      </c>
      <c r="BI40" s="24">
        <f>BI61</f>
        <v>800</v>
      </c>
      <c r="BJ40" s="24">
        <f t="shared" ref="BJ40:BZ40" si="28">BJ61</f>
        <v>413</v>
      </c>
      <c r="BK40" s="24">
        <f t="shared" si="28"/>
        <v>656</v>
      </c>
      <c r="BL40" s="24">
        <f t="shared" si="28"/>
        <v>800</v>
      </c>
      <c r="BM40" s="24">
        <f t="shared" si="28"/>
        <v>1107</v>
      </c>
      <c r="BN40" s="24">
        <f t="shared" si="28"/>
        <v>911</v>
      </c>
      <c r="BO40" s="24">
        <f t="shared" si="28"/>
        <v>924</v>
      </c>
      <c r="BP40" s="24">
        <f t="shared" si="28"/>
        <v>937</v>
      </c>
      <c r="BQ40" s="24">
        <f t="shared" si="28"/>
        <v>989</v>
      </c>
      <c r="BR40" s="24">
        <f t="shared" si="28"/>
        <v>895</v>
      </c>
      <c r="BS40" s="24">
        <f t="shared" si="28"/>
        <v>914</v>
      </c>
      <c r="BT40" s="24">
        <f t="shared" si="28"/>
        <v>0</v>
      </c>
      <c r="BU40" s="24">
        <f t="shared" si="28"/>
        <v>0</v>
      </c>
      <c r="BV40" s="24">
        <f t="shared" si="28"/>
        <v>0</v>
      </c>
      <c r="BW40" s="24">
        <f t="shared" si="28"/>
        <v>0</v>
      </c>
      <c r="BX40" s="24">
        <f t="shared" si="28"/>
        <v>0</v>
      </c>
      <c r="BY40" s="24">
        <f t="shared" si="28"/>
        <v>0</v>
      </c>
      <c r="BZ40" s="24">
        <f t="shared" si="28"/>
        <v>0</v>
      </c>
    </row>
    <row r="41" spans="1:78" s="21" customFormat="1">
      <c r="A41" s="22" t="s">
        <v>47</v>
      </c>
      <c r="B41" s="24">
        <v>150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17">
        <v>150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17">
        <v>150</v>
      </c>
      <c r="AC41" s="24">
        <v>144</v>
      </c>
      <c r="AD41" s="24">
        <v>176</v>
      </c>
      <c r="AE41" s="24">
        <v>220</v>
      </c>
      <c r="AF41" s="24">
        <v>204</v>
      </c>
      <c r="AG41" s="24">
        <v>400</v>
      </c>
      <c r="AH41" s="24">
        <v>344</v>
      </c>
      <c r="AI41" s="24">
        <v>103</v>
      </c>
      <c r="AJ41" s="24">
        <v>0</v>
      </c>
      <c r="AK41" s="24">
        <v>215</v>
      </c>
      <c r="AL41" s="24">
        <v>132</v>
      </c>
      <c r="AM41" s="24">
        <v>318</v>
      </c>
      <c r="AN41" s="24">
        <v>316</v>
      </c>
      <c r="AO41" s="24">
        <v>274</v>
      </c>
      <c r="AP41" s="24">
        <v>354</v>
      </c>
      <c r="AQ41" s="24">
        <v>305</v>
      </c>
      <c r="AR41" s="24">
        <v>224</v>
      </c>
      <c r="AS41" s="24">
        <f t="shared" ref="AS41:AZ41" si="29">AS64</f>
        <v>132</v>
      </c>
      <c r="AT41" s="24">
        <f t="shared" si="29"/>
        <v>232</v>
      </c>
      <c r="AU41" s="24">
        <f t="shared" si="29"/>
        <v>260</v>
      </c>
      <c r="AV41" s="24">
        <f t="shared" si="29"/>
        <v>212</v>
      </c>
      <c r="AW41" s="24">
        <f t="shared" si="29"/>
        <v>246</v>
      </c>
      <c r="AX41" s="24">
        <f t="shared" si="29"/>
        <v>199</v>
      </c>
      <c r="AY41" s="24">
        <f t="shared" si="29"/>
        <v>212</v>
      </c>
      <c r="AZ41" s="24">
        <f t="shared" si="29"/>
        <v>196</v>
      </c>
      <c r="BA41" s="24">
        <v>144</v>
      </c>
      <c r="BB41" s="24">
        <f>BC41-BA41</f>
        <v>54</v>
      </c>
      <c r="BC41" s="24">
        <f>BC64</f>
        <v>198</v>
      </c>
      <c r="BD41" s="24">
        <f>BD64</f>
        <v>196</v>
      </c>
      <c r="BE41" s="24">
        <v>64</v>
      </c>
      <c r="BF41" s="24">
        <f>BF64</f>
        <v>111</v>
      </c>
      <c r="BG41" s="24">
        <f>BG64</f>
        <v>263</v>
      </c>
      <c r="BH41" s="25" t="s">
        <v>47</v>
      </c>
      <c r="BI41" s="24">
        <f>BI64</f>
        <v>100</v>
      </c>
      <c r="BJ41" s="24">
        <f t="shared" ref="BJ41:BZ41" si="30">BJ64</f>
        <v>52</v>
      </c>
      <c r="BK41" s="24">
        <f t="shared" si="30"/>
        <v>152</v>
      </c>
      <c r="BL41" s="24">
        <f t="shared" si="30"/>
        <v>100</v>
      </c>
      <c r="BM41" s="24">
        <f t="shared" si="30"/>
        <v>263</v>
      </c>
      <c r="BN41" s="24">
        <v>229</v>
      </c>
      <c r="BO41" s="24">
        <f t="shared" si="30"/>
        <v>281</v>
      </c>
      <c r="BP41" s="24">
        <v>279</v>
      </c>
      <c r="BQ41" s="24">
        <f t="shared" si="30"/>
        <v>214</v>
      </c>
      <c r="BR41" s="24">
        <f t="shared" si="30"/>
        <v>184</v>
      </c>
      <c r="BS41" s="24">
        <f t="shared" si="30"/>
        <v>212</v>
      </c>
      <c r="BT41" s="24">
        <f t="shared" si="30"/>
        <v>0</v>
      </c>
      <c r="BU41" s="24">
        <f t="shared" si="30"/>
        <v>0</v>
      </c>
      <c r="BV41" s="24">
        <f t="shared" si="30"/>
        <v>0</v>
      </c>
      <c r="BW41" s="24">
        <f t="shared" si="30"/>
        <v>0</v>
      </c>
      <c r="BX41" s="24">
        <f t="shared" si="30"/>
        <v>0</v>
      </c>
      <c r="BY41" s="24">
        <f t="shared" si="30"/>
        <v>0</v>
      </c>
      <c r="BZ41" s="24">
        <f t="shared" si="30"/>
        <v>0</v>
      </c>
    </row>
    <row r="42" spans="1:78" s="50" customFormat="1">
      <c r="A42" s="59" t="s">
        <v>33</v>
      </c>
      <c r="B42" s="60">
        <v>1721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386</v>
      </c>
      <c r="M42" s="60">
        <v>687</v>
      </c>
      <c r="N42" s="60">
        <v>2033</v>
      </c>
      <c r="O42" s="60">
        <v>1721</v>
      </c>
      <c r="P42" s="60">
        <v>2725</v>
      </c>
      <c r="Q42" s="60">
        <v>2708</v>
      </c>
      <c r="R42" s="60">
        <v>724</v>
      </c>
      <c r="S42" s="60">
        <v>0</v>
      </c>
      <c r="T42" s="60">
        <v>0</v>
      </c>
      <c r="U42" s="60">
        <v>0</v>
      </c>
      <c r="V42" s="60">
        <v>258</v>
      </c>
      <c r="W42" s="60">
        <v>1439</v>
      </c>
      <c r="X42" s="60">
        <v>1902</v>
      </c>
      <c r="Y42" s="60">
        <v>2057</v>
      </c>
      <c r="Z42" s="60">
        <v>1789</v>
      </c>
      <c r="AA42" s="60">
        <v>1308</v>
      </c>
      <c r="AB42" s="60">
        <v>1721</v>
      </c>
      <c r="AC42" s="60">
        <v>1801</v>
      </c>
      <c r="AD42" s="60">
        <v>321</v>
      </c>
      <c r="AE42" s="60">
        <v>1893</v>
      </c>
      <c r="AF42" s="60">
        <v>2497</v>
      </c>
      <c r="AG42" s="60">
        <v>3131</v>
      </c>
      <c r="AH42" s="60">
        <v>2307</v>
      </c>
      <c r="AI42" s="60">
        <v>687</v>
      </c>
      <c r="AJ42" s="60">
        <v>2000</v>
      </c>
      <c r="AK42" s="60">
        <v>1792</v>
      </c>
      <c r="AL42" s="60">
        <v>2132</v>
      </c>
      <c r="AM42" s="60">
        <v>2603</v>
      </c>
      <c r="AN42" s="60">
        <v>2493</v>
      </c>
      <c r="AO42" s="60">
        <v>2483</v>
      </c>
      <c r="AP42" s="60">
        <v>2485</v>
      </c>
      <c r="AQ42" s="60">
        <v>2963</v>
      </c>
      <c r="AR42" s="60">
        <v>2910</v>
      </c>
      <c r="AS42" s="60">
        <f t="shared" ref="AS42:BZ42" si="31">SUM(AS39:AS41)</f>
        <v>2132</v>
      </c>
      <c r="AT42" s="60">
        <f t="shared" si="31"/>
        <v>2491</v>
      </c>
      <c r="AU42" s="60">
        <f t="shared" si="31"/>
        <v>2336</v>
      </c>
      <c r="AV42" s="60">
        <f t="shared" si="31"/>
        <v>1868</v>
      </c>
      <c r="AW42" s="60">
        <f t="shared" si="31"/>
        <v>2441</v>
      </c>
      <c r="AX42" s="60">
        <f t="shared" si="31"/>
        <v>2261</v>
      </c>
      <c r="AY42" s="60">
        <f t="shared" si="31"/>
        <v>2263</v>
      </c>
      <c r="AZ42" s="60">
        <f t="shared" si="31"/>
        <v>2313</v>
      </c>
      <c r="BA42" s="60">
        <f t="shared" si="31"/>
        <v>2077</v>
      </c>
      <c r="BB42" s="60">
        <f t="shared" si="31"/>
        <v>350</v>
      </c>
      <c r="BC42" s="60">
        <f t="shared" si="31"/>
        <v>2427</v>
      </c>
      <c r="BD42" s="60">
        <f t="shared" si="31"/>
        <v>2528</v>
      </c>
      <c r="BE42" s="60">
        <v>1032</v>
      </c>
      <c r="BF42" s="60">
        <f>SUM(BF39:BF41)</f>
        <v>1104</v>
      </c>
      <c r="BG42" s="60">
        <f t="shared" si="31"/>
        <v>2636</v>
      </c>
      <c r="BH42" s="64" t="s">
        <v>33</v>
      </c>
      <c r="BI42" s="65">
        <f t="shared" si="31"/>
        <v>2000</v>
      </c>
      <c r="BJ42" s="65">
        <f>SUM(BJ39:BJ41)</f>
        <v>1033</v>
      </c>
      <c r="BK42" s="65">
        <f>SUM(BK39:BK41)</f>
        <v>1532</v>
      </c>
      <c r="BL42" s="65">
        <f>SUM(BL39:BL41)</f>
        <v>2000</v>
      </c>
      <c r="BM42" s="65">
        <f t="shared" si="31"/>
        <v>2609</v>
      </c>
      <c r="BN42" s="65">
        <f t="shared" si="31"/>
        <v>2228</v>
      </c>
      <c r="BO42" s="65">
        <f t="shared" si="31"/>
        <v>2443</v>
      </c>
      <c r="BP42" s="65">
        <f t="shared" si="31"/>
        <v>2460</v>
      </c>
      <c r="BQ42" s="65">
        <f t="shared" si="31"/>
        <v>2384</v>
      </c>
      <c r="BR42" s="65">
        <f t="shared" si="31"/>
        <v>2183</v>
      </c>
      <c r="BS42" s="65">
        <f t="shared" si="31"/>
        <v>2322</v>
      </c>
      <c r="BT42" s="65">
        <f t="shared" si="31"/>
        <v>0</v>
      </c>
      <c r="BU42" s="65">
        <f t="shared" si="31"/>
        <v>0</v>
      </c>
      <c r="BV42" s="65">
        <f t="shared" si="31"/>
        <v>0</v>
      </c>
      <c r="BW42" s="65">
        <f t="shared" si="31"/>
        <v>0</v>
      </c>
      <c r="BX42" s="65">
        <f t="shared" si="31"/>
        <v>0</v>
      </c>
      <c r="BY42" s="65">
        <f t="shared" si="31"/>
        <v>0</v>
      </c>
      <c r="BZ42" s="65">
        <f t="shared" si="31"/>
        <v>0</v>
      </c>
    </row>
    <row r="43" spans="1:78">
      <c r="A43" s="6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67"/>
      <c r="AD43" s="55"/>
      <c r="AE43" s="55"/>
      <c r="AF43" s="55"/>
      <c r="AG43" s="55"/>
      <c r="AH43" s="55"/>
      <c r="AI43" s="55"/>
      <c r="AJ43" s="68"/>
      <c r="AK43" s="55"/>
      <c r="AL43" s="68"/>
      <c r="AM43" s="55"/>
      <c r="AN43" s="55"/>
      <c r="AO43" s="55"/>
      <c r="AP43" s="55"/>
      <c r="AQ43" s="55"/>
      <c r="AR43" s="55"/>
      <c r="AS43" s="68"/>
      <c r="AT43" s="55"/>
      <c r="AU43" s="55"/>
      <c r="AV43" s="55"/>
      <c r="AW43" s="55"/>
      <c r="AX43" s="55"/>
      <c r="AY43" s="55"/>
      <c r="AZ43" s="55"/>
      <c r="BA43" s="68"/>
      <c r="BB43" s="68"/>
      <c r="BC43" s="55"/>
      <c r="BD43" s="55"/>
      <c r="BE43" s="55"/>
      <c r="BF43" s="55"/>
      <c r="BG43" s="55"/>
      <c r="BH43" s="54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s="15" customFormat="1" ht="25.5">
      <c r="A44" s="32" t="s">
        <v>48</v>
      </c>
      <c r="B44" s="33" t="s">
        <v>7</v>
      </c>
      <c r="C44" s="34">
        <v>43831</v>
      </c>
      <c r="D44" s="34">
        <v>43862</v>
      </c>
      <c r="E44" s="34">
        <v>43891</v>
      </c>
      <c r="F44" s="34">
        <v>43922</v>
      </c>
      <c r="G44" s="34">
        <v>43952</v>
      </c>
      <c r="H44" s="34">
        <v>43983</v>
      </c>
      <c r="I44" s="34">
        <v>44013</v>
      </c>
      <c r="J44" s="34">
        <v>44044</v>
      </c>
      <c r="K44" s="34">
        <v>44075</v>
      </c>
      <c r="L44" s="34">
        <v>44105</v>
      </c>
      <c r="M44" s="34">
        <v>44136</v>
      </c>
      <c r="N44" s="34">
        <v>44166</v>
      </c>
      <c r="O44" s="33" t="s">
        <v>7</v>
      </c>
      <c r="P44" s="34">
        <v>44197</v>
      </c>
      <c r="Q44" s="34">
        <v>44228</v>
      </c>
      <c r="R44" s="34">
        <v>44256</v>
      </c>
      <c r="S44" s="34">
        <v>44287</v>
      </c>
      <c r="T44" s="34">
        <v>44317</v>
      </c>
      <c r="U44" s="34">
        <v>44348</v>
      </c>
      <c r="V44" s="34">
        <v>44378</v>
      </c>
      <c r="W44" s="34">
        <v>44409</v>
      </c>
      <c r="X44" s="34">
        <v>44440</v>
      </c>
      <c r="Y44" s="34">
        <v>44470</v>
      </c>
      <c r="Z44" s="34">
        <v>44501</v>
      </c>
      <c r="AA44" s="34">
        <v>44531</v>
      </c>
      <c r="AB44" s="33" t="s">
        <v>7</v>
      </c>
      <c r="AC44" s="34">
        <v>44562</v>
      </c>
      <c r="AD44" s="34">
        <v>44593</v>
      </c>
      <c r="AE44" s="34">
        <v>44621</v>
      </c>
      <c r="AF44" s="34">
        <v>44652</v>
      </c>
      <c r="AG44" s="34">
        <v>44682</v>
      </c>
      <c r="AH44" s="34">
        <v>44713</v>
      </c>
      <c r="AI44" s="34" t="s">
        <v>8</v>
      </c>
      <c r="AJ44" s="35" t="s">
        <v>7</v>
      </c>
      <c r="AK44" s="34" t="s">
        <v>10</v>
      </c>
      <c r="AL44" s="35" t="s">
        <v>7</v>
      </c>
      <c r="AM44" s="34">
        <v>44743</v>
      </c>
      <c r="AN44" s="34">
        <v>44774</v>
      </c>
      <c r="AO44" s="34">
        <v>44805</v>
      </c>
      <c r="AP44" s="34">
        <v>44835</v>
      </c>
      <c r="AQ44" s="34">
        <v>44866</v>
      </c>
      <c r="AR44" s="34">
        <v>44896</v>
      </c>
      <c r="AS44" s="35" t="s">
        <v>7</v>
      </c>
      <c r="AT44" s="34" t="e">
        <f t="shared" ref="AT44:BD44" ca="1" si="32">AT$5</f>
        <v>#NAME?</v>
      </c>
      <c r="AU44" s="34" t="e">
        <f t="shared" ca="1" si="32"/>
        <v>#NAME?</v>
      </c>
      <c r="AV44" s="34" t="e">
        <f t="shared" ca="1" si="32"/>
        <v>#NAME?</v>
      </c>
      <c r="AW44" s="34" t="e">
        <f t="shared" ca="1" si="32"/>
        <v>#NAME?</v>
      </c>
      <c r="AX44" s="34" t="e">
        <f t="shared" ca="1" si="32"/>
        <v>#NAME?</v>
      </c>
      <c r="AY44" s="34" t="e">
        <f t="shared" ca="1" si="32"/>
        <v>#NAME?</v>
      </c>
      <c r="AZ44" s="34" t="e">
        <f t="shared" ca="1" si="32"/>
        <v>#NAME?</v>
      </c>
      <c r="BA44" s="35" t="str">
        <f t="shared" si="32"/>
        <v>1 - 24 de Ago-23</v>
      </c>
      <c r="BB44" s="35" t="str">
        <f t="shared" si="32"/>
        <v>24 - 31 de Ago-23</v>
      </c>
      <c r="BC44" s="34" t="e">
        <f t="shared" ca="1" si="32"/>
        <v>#NAME?</v>
      </c>
      <c r="BD44" s="34" t="e">
        <f t="shared" ca="1" si="32"/>
        <v>#NAME?</v>
      </c>
      <c r="BE44" s="36" t="s">
        <v>14</v>
      </c>
      <c r="BF44" s="34" t="str">
        <f>BF$5</f>
        <v>01 - 15-Out-2023</v>
      </c>
      <c r="BG44" s="34" t="e">
        <f ca="1">BG$5</f>
        <v>#NAME?</v>
      </c>
      <c r="BH44" s="56" t="s">
        <v>49</v>
      </c>
      <c r="BI44" s="10" t="s">
        <v>7</v>
      </c>
      <c r="BJ44" s="10" t="str">
        <f>BJ5</f>
        <v>Meta 16 - 31-Out-2023</v>
      </c>
      <c r="BK44" s="10" t="str">
        <f t="shared" ref="BK44:BZ44" si="33">BK$5</f>
        <v>16 - 31-Out-2023</v>
      </c>
      <c r="BL44" s="10" t="str">
        <f>BL5</f>
        <v>Meta Mensal</v>
      </c>
      <c r="BM44" s="10">
        <f t="shared" si="33"/>
        <v>45200</v>
      </c>
      <c r="BN44" s="38" t="e">
        <f t="shared" ca="1" si="33"/>
        <v>#NAME?</v>
      </c>
      <c r="BO44" s="38" t="e">
        <f t="shared" ca="1" si="33"/>
        <v>#NAME?</v>
      </c>
      <c r="BP44" s="38" t="e">
        <f t="shared" ca="1" si="33"/>
        <v>#NAME?</v>
      </c>
      <c r="BQ44" s="38" t="e">
        <f t="shared" ca="1" si="33"/>
        <v>#NAME?</v>
      </c>
      <c r="BR44" s="38" t="e">
        <f t="shared" ca="1" si="33"/>
        <v>#NAME?</v>
      </c>
      <c r="BS44" s="38" t="e">
        <f t="shared" ca="1" si="33"/>
        <v>#NAME?</v>
      </c>
      <c r="BT44" s="38" t="e">
        <f t="shared" ca="1" si="33"/>
        <v>#NAME?</v>
      </c>
      <c r="BU44" s="38" t="e">
        <f t="shared" ca="1" si="33"/>
        <v>#NAME?</v>
      </c>
      <c r="BV44" s="38" t="e">
        <f t="shared" ca="1" si="33"/>
        <v>#NAME?</v>
      </c>
      <c r="BW44" s="38" t="e">
        <f t="shared" ca="1" si="33"/>
        <v>#NAME?</v>
      </c>
      <c r="BX44" s="38" t="e">
        <f t="shared" ca="1" si="33"/>
        <v>#NAME?</v>
      </c>
      <c r="BY44" s="38" t="e">
        <f t="shared" ca="1" si="33"/>
        <v>#NAME?</v>
      </c>
      <c r="BZ44" s="38" t="e">
        <f t="shared" ca="1" si="33"/>
        <v>#NAME?</v>
      </c>
    </row>
    <row r="45" spans="1:78" s="21" customFormat="1">
      <c r="A45" s="22" t="s">
        <v>37</v>
      </c>
      <c r="B45" s="372">
        <v>1071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21</v>
      </c>
      <c r="M45" s="24">
        <v>0</v>
      </c>
      <c r="N45" s="24">
        <v>470</v>
      </c>
      <c r="O45" s="372">
        <v>1071</v>
      </c>
      <c r="P45" s="24">
        <v>907</v>
      </c>
      <c r="Q45" s="24">
        <v>1086</v>
      </c>
      <c r="R45" s="24">
        <v>280</v>
      </c>
      <c r="S45" s="24">
        <v>0</v>
      </c>
      <c r="T45" s="24">
        <v>0</v>
      </c>
      <c r="U45" s="24">
        <v>0</v>
      </c>
      <c r="V45" s="24">
        <v>116</v>
      </c>
      <c r="W45" s="24">
        <v>542</v>
      </c>
      <c r="X45" s="24">
        <v>791</v>
      </c>
      <c r="Y45" s="24">
        <v>750</v>
      </c>
      <c r="Z45" s="24">
        <v>614</v>
      </c>
      <c r="AA45" s="24">
        <v>403</v>
      </c>
      <c r="AB45" s="372">
        <v>1071</v>
      </c>
      <c r="AC45" s="24">
        <v>702</v>
      </c>
      <c r="AD45" s="24">
        <v>94</v>
      </c>
      <c r="AE45" s="24">
        <v>504</v>
      </c>
      <c r="AF45" s="24">
        <v>804</v>
      </c>
      <c r="AG45" s="24">
        <v>922</v>
      </c>
      <c r="AH45" s="24">
        <v>625</v>
      </c>
      <c r="AI45" s="24">
        <v>172</v>
      </c>
      <c r="AJ45" s="375">
        <v>1200</v>
      </c>
      <c r="AK45" s="24">
        <v>455</v>
      </c>
      <c r="AL45" s="375">
        <v>1200</v>
      </c>
      <c r="AM45" s="24">
        <v>627</v>
      </c>
      <c r="AN45" s="24">
        <v>806</v>
      </c>
      <c r="AO45" s="24">
        <v>694</v>
      </c>
      <c r="AP45" s="24">
        <v>602</v>
      </c>
      <c r="AQ45" s="24">
        <v>859</v>
      </c>
      <c r="AR45" s="24">
        <v>710</v>
      </c>
      <c r="AS45" s="375">
        <v>1200</v>
      </c>
      <c r="AT45" s="24">
        <v>702</v>
      </c>
      <c r="AU45" s="24">
        <v>623</v>
      </c>
      <c r="AV45" s="24">
        <v>423</v>
      </c>
      <c r="AW45" s="24">
        <v>656</v>
      </c>
      <c r="AX45" s="24">
        <v>623</v>
      </c>
      <c r="AY45" s="24">
        <v>533</v>
      </c>
      <c r="AZ45" s="24">
        <v>556</v>
      </c>
      <c r="BA45" s="24">
        <v>443</v>
      </c>
      <c r="BB45" s="24">
        <f t="shared" ref="BB45:BB50" si="34">BC45-BA45</f>
        <v>82</v>
      </c>
      <c r="BC45" s="24">
        <v>525</v>
      </c>
      <c r="BD45" s="24">
        <v>570</v>
      </c>
      <c r="BE45" s="366">
        <v>581</v>
      </c>
      <c r="BF45" s="24">
        <v>281</v>
      </c>
      <c r="BG45" s="24">
        <f t="shared" ref="BG45:BG51" si="35">BK45+BF45</f>
        <v>674</v>
      </c>
      <c r="BH45" s="25" t="s">
        <v>37</v>
      </c>
      <c r="BI45" s="366">
        <v>1100</v>
      </c>
      <c r="BJ45" s="366">
        <v>568</v>
      </c>
      <c r="BK45" s="24">
        <v>393</v>
      </c>
      <c r="BL45" s="366">
        <f>BI45</f>
        <v>1100</v>
      </c>
      <c r="BM45" s="24">
        <f>BG45</f>
        <v>674</v>
      </c>
      <c r="BN45" s="24">
        <v>505</v>
      </c>
      <c r="BO45" s="24">
        <v>430</v>
      </c>
      <c r="BP45" s="24">
        <v>447</v>
      </c>
      <c r="BQ45" s="24">
        <v>403</v>
      </c>
      <c r="BR45" s="39">
        <v>367</v>
      </c>
      <c r="BS45" s="24">
        <v>418</v>
      </c>
      <c r="BT45" s="24"/>
      <c r="BU45" s="24"/>
      <c r="BV45" s="24"/>
      <c r="BW45" s="24"/>
      <c r="BX45" s="24"/>
      <c r="BY45" s="24"/>
      <c r="BZ45" s="24"/>
    </row>
    <row r="46" spans="1:78" s="21" customFormat="1">
      <c r="A46" s="69" t="s">
        <v>50</v>
      </c>
      <c r="B46" s="373"/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136</v>
      </c>
      <c r="M46" s="24">
        <v>181</v>
      </c>
      <c r="N46" s="24">
        <v>302</v>
      </c>
      <c r="O46" s="373"/>
      <c r="P46" s="24">
        <v>316</v>
      </c>
      <c r="Q46" s="24">
        <v>150</v>
      </c>
      <c r="R46" s="24">
        <v>120</v>
      </c>
      <c r="S46" s="24">
        <v>0</v>
      </c>
      <c r="T46" s="24">
        <v>0</v>
      </c>
      <c r="U46" s="24">
        <v>0</v>
      </c>
      <c r="V46" s="24">
        <v>9</v>
      </c>
      <c r="W46" s="24">
        <v>79</v>
      </c>
      <c r="X46" s="24">
        <v>122</v>
      </c>
      <c r="Y46" s="24">
        <v>109</v>
      </c>
      <c r="Z46" s="24">
        <v>75</v>
      </c>
      <c r="AA46" s="24">
        <v>45</v>
      </c>
      <c r="AB46" s="373"/>
      <c r="AC46" s="24">
        <v>114</v>
      </c>
      <c r="AD46" s="24">
        <v>0</v>
      </c>
      <c r="AE46" s="24">
        <v>92</v>
      </c>
      <c r="AF46" s="24">
        <v>109</v>
      </c>
      <c r="AG46" s="24">
        <v>155</v>
      </c>
      <c r="AH46" s="24">
        <v>83</v>
      </c>
      <c r="AI46" s="24">
        <v>41</v>
      </c>
      <c r="AJ46" s="376"/>
      <c r="AK46" s="24">
        <v>124</v>
      </c>
      <c r="AL46" s="376"/>
      <c r="AM46" s="24">
        <v>165</v>
      </c>
      <c r="AN46" s="24">
        <v>151</v>
      </c>
      <c r="AO46" s="24">
        <v>222</v>
      </c>
      <c r="AP46" s="24">
        <v>170</v>
      </c>
      <c r="AQ46" s="24">
        <v>176</v>
      </c>
      <c r="AR46" s="24">
        <v>181</v>
      </c>
      <c r="AS46" s="376"/>
      <c r="AT46" s="24">
        <v>165</v>
      </c>
      <c r="AU46" s="24">
        <v>163</v>
      </c>
      <c r="AV46" s="24">
        <v>191</v>
      </c>
      <c r="AW46" s="24">
        <v>168</v>
      </c>
      <c r="AX46" s="24">
        <v>166</v>
      </c>
      <c r="AY46" s="24">
        <v>157</v>
      </c>
      <c r="AZ46" s="24">
        <v>163</v>
      </c>
      <c r="BA46" s="24">
        <v>139</v>
      </c>
      <c r="BB46" s="24">
        <f t="shared" si="34"/>
        <v>0</v>
      </c>
      <c r="BC46" s="24">
        <v>139</v>
      </c>
      <c r="BD46" s="24">
        <v>102</v>
      </c>
      <c r="BE46" s="367"/>
      <c r="BF46" s="24">
        <v>40</v>
      </c>
      <c r="BG46" s="24">
        <f t="shared" si="35"/>
        <v>133</v>
      </c>
      <c r="BH46" s="25" t="s">
        <v>51</v>
      </c>
      <c r="BI46" s="367"/>
      <c r="BJ46" s="367"/>
      <c r="BK46" s="24">
        <v>93</v>
      </c>
      <c r="BL46" s="367"/>
      <c r="BM46" s="24">
        <f t="shared" ref="BM46:BM51" si="36">BG46</f>
        <v>133</v>
      </c>
      <c r="BN46" s="24">
        <v>167</v>
      </c>
      <c r="BO46" s="24">
        <v>214</v>
      </c>
      <c r="BP46" s="24">
        <v>171</v>
      </c>
      <c r="BQ46" s="24">
        <v>186</v>
      </c>
      <c r="BR46" s="39">
        <v>145</v>
      </c>
      <c r="BS46" s="24">
        <v>169</v>
      </c>
      <c r="BT46" s="24"/>
      <c r="BU46" s="24"/>
      <c r="BV46" s="24"/>
      <c r="BW46" s="24"/>
      <c r="BX46" s="24"/>
      <c r="BY46" s="24"/>
      <c r="BZ46" s="24"/>
    </row>
    <row r="47" spans="1:78" s="21" customFormat="1">
      <c r="A47" s="22" t="s">
        <v>52</v>
      </c>
      <c r="B47" s="373"/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373"/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200</v>
      </c>
      <c r="Y47" s="24">
        <v>160</v>
      </c>
      <c r="Z47" s="24">
        <v>238</v>
      </c>
      <c r="AA47" s="24">
        <v>113</v>
      </c>
      <c r="AB47" s="373"/>
      <c r="AC47" s="24">
        <v>101</v>
      </c>
      <c r="AD47" s="24">
        <v>0</v>
      </c>
      <c r="AE47" s="24">
        <v>118</v>
      </c>
      <c r="AF47" s="24">
        <v>253</v>
      </c>
      <c r="AG47" s="24">
        <v>253</v>
      </c>
      <c r="AH47" s="24">
        <v>256</v>
      </c>
      <c r="AI47" s="24">
        <v>47</v>
      </c>
      <c r="AJ47" s="376"/>
      <c r="AK47" s="24">
        <v>142</v>
      </c>
      <c r="AL47" s="376"/>
      <c r="AM47" s="24">
        <v>189</v>
      </c>
      <c r="AN47" s="24">
        <v>185</v>
      </c>
      <c r="AO47" s="24">
        <v>215</v>
      </c>
      <c r="AP47" s="24">
        <v>206</v>
      </c>
      <c r="AQ47" s="24">
        <v>214</v>
      </c>
      <c r="AR47" s="24">
        <v>307</v>
      </c>
      <c r="AS47" s="376"/>
      <c r="AT47" s="24">
        <v>197</v>
      </c>
      <c r="AU47" s="24">
        <v>191</v>
      </c>
      <c r="AV47" s="24">
        <v>170</v>
      </c>
      <c r="AW47" s="24">
        <v>182</v>
      </c>
      <c r="AX47" s="24">
        <v>175</v>
      </c>
      <c r="AY47" s="24">
        <v>232</v>
      </c>
      <c r="AZ47" s="24">
        <v>179</v>
      </c>
      <c r="BA47" s="24">
        <v>171</v>
      </c>
      <c r="BB47" s="24">
        <f t="shared" si="34"/>
        <v>0</v>
      </c>
      <c r="BC47" s="24">
        <v>171</v>
      </c>
      <c r="BD47" s="24">
        <v>289</v>
      </c>
      <c r="BE47" s="367"/>
      <c r="BF47" s="24">
        <v>105</v>
      </c>
      <c r="BG47" s="24">
        <f t="shared" si="35"/>
        <v>210</v>
      </c>
      <c r="BH47" s="25" t="s">
        <v>53</v>
      </c>
      <c r="BI47" s="367"/>
      <c r="BJ47" s="367"/>
      <c r="BK47" s="24">
        <v>105</v>
      </c>
      <c r="BL47" s="367"/>
      <c r="BM47" s="24">
        <f t="shared" si="36"/>
        <v>210</v>
      </c>
      <c r="BN47" s="24">
        <v>211</v>
      </c>
      <c r="BO47" s="24">
        <v>223</v>
      </c>
      <c r="BP47" s="24">
        <v>191</v>
      </c>
      <c r="BQ47" s="24">
        <v>180</v>
      </c>
      <c r="BR47" s="39">
        <v>177</v>
      </c>
      <c r="BS47" s="24">
        <v>170</v>
      </c>
      <c r="BT47" s="24"/>
      <c r="BU47" s="24"/>
      <c r="BV47" s="24"/>
      <c r="BW47" s="24"/>
      <c r="BX47" s="24"/>
      <c r="BY47" s="24"/>
      <c r="BZ47" s="24"/>
    </row>
    <row r="48" spans="1:78" s="21" customFormat="1" ht="15" hidden="1" customHeight="1">
      <c r="A48" s="22" t="s">
        <v>54</v>
      </c>
      <c r="B48" s="37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37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373"/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376"/>
      <c r="AK48" s="24"/>
      <c r="AL48" s="376"/>
      <c r="AM48" s="24"/>
      <c r="AN48" s="24"/>
      <c r="AO48" s="24"/>
      <c r="AP48" s="24"/>
      <c r="AQ48" s="24"/>
      <c r="AR48" s="24"/>
      <c r="AS48" s="376"/>
      <c r="AT48" s="24"/>
      <c r="AU48" s="24"/>
      <c r="AV48" s="24"/>
      <c r="AW48" s="24"/>
      <c r="AX48" s="24"/>
      <c r="AY48" s="24"/>
      <c r="AZ48" s="24"/>
      <c r="BA48" s="24"/>
      <c r="BB48" s="24">
        <f t="shared" si="34"/>
        <v>0</v>
      </c>
      <c r="BC48" s="24"/>
      <c r="BD48" s="24"/>
      <c r="BE48" s="367"/>
      <c r="BF48" s="24"/>
      <c r="BG48" s="24">
        <f t="shared" si="35"/>
        <v>0</v>
      </c>
      <c r="BH48" s="25"/>
      <c r="BI48" s="367"/>
      <c r="BJ48" s="367"/>
      <c r="BK48" s="24"/>
      <c r="BL48" s="367"/>
      <c r="BM48" s="24">
        <f t="shared" si="36"/>
        <v>0</v>
      </c>
      <c r="BN48" s="24"/>
      <c r="BO48" s="24"/>
      <c r="BP48" s="24"/>
      <c r="BQ48" s="24"/>
      <c r="BR48" s="39"/>
      <c r="BS48" s="24"/>
      <c r="BT48" s="24"/>
      <c r="BU48" s="24"/>
      <c r="BV48" s="24"/>
      <c r="BW48" s="24"/>
      <c r="BX48" s="24"/>
      <c r="BY48" s="24"/>
      <c r="BZ48" s="24"/>
    </row>
    <row r="49" spans="1:78" s="21" customFormat="1">
      <c r="A49" s="22" t="s">
        <v>39</v>
      </c>
      <c r="B49" s="373"/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35</v>
      </c>
      <c r="O49" s="373"/>
      <c r="P49" s="24">
        <v>92</v>
      </c>
      <c r="Q49" s="24">
        <v>126</v>
      </c>
      <c r="R49" s="24">
        <v>5</v>
      </c>
      <c r="S49" s="24">
        <v>0</v>
      </c>
      <c r="T49" s="24">
        <v>0</v>
      </c>
      <c r="U49" s="24">
        <v>0</v>
      </c>
      <c r="V49" s="24">
        <v>4</v>
      </c>
      <c r="W49" s="24">
        <v>24</v>
      </c>
      <c r="X49" s="24">
        <v>48</v>
      </c>
      <c r="Y49" s="24">
        <v>0</v>
      </c>
      <c r="Z49" s="24">
        <v>0</v>
      </c>
      <c r="AA49" s="24">
        <v>0</v>
      </c>
      <c r="AB49" s="373"/>
      <c r="AC49" s="24">
        <v>55</v>
      </c>
      <c r="AD49" s="24">
        <v>0</v>
      </c>
      <c r="AE49" s="24">
        <v>61</v>
      </c>
      <c r="AF49" s="24">
        <v>87</v>
      </c>
      <c r="AG49" s="24">
        <v>115</v>
      </c>
      <c r="AH49" s="24">
        <v>101</v>
      </c>
      <c r="AI49" s="24">
        <v>43</v>
      </c>
      <c r="AJ49" s="376"/>
      <c r="AK49" s="24">
        <v>106</v>
      </c>
      <c r="AL49" s="376"/>
      <c r="AM49" s="24">
        <v>149</v>
      </c>
      <c r="AN49" s="24">
        <v>91</v>
      </c>
      <c r="AO49" s="24">
        <v>118</v>
      </c>
      <c r="AP49" s="24">
        <v>103</v>
      </c>
      <c r="AQ49" s="24">
        <v>173</v>
      </c>
      <c r="AR49" s="24">
        <v>138</v>
      </c>
      <c r="AS49" s="376"/>
      <c r="AT49" s="24">
        <v>115</v>
      </c>
      <c r="AU49" s="24">
        <v>116</v>
      </c>
      <c r="AV49" s="24">
        <v>114</v>
      </c>
      <c r="AW49" s="24">
        <v>126</v>
      </c>
      <c r="AX49" s="24">
        <v>88</v>
      </c>
      <c r="AY49" s="24">
        <v>128</v>
      </c>
      <c r="AZ49" s="24">
        <v>152</v>
      </c>
      <c r="BA49" s="24">
        <v>158</v>
      </c>
      <c r="BB49" s="24">
        <f t="shared" si="34"/>
        <v>0</v>
      </c>
      <c r="BC49" s="24">
        <v>158</v>
      </c>
      <c r="BD49" s="24">
        <v>124</v>
      </c>
      <c r="BE49" s="367"/>
      <c r="BF49" s="24">
        <v>40</v>
      </c>
      <c r="BG49" s="24">
        <f t="shared" si="35"/>
        <v>128</v>
      </c>
      <c r="BH49" s="25" t="s">
        <v>39</v>
      </c>
      <c r="BI49" s="367"/>
      <c r="BJ49" s="367"/>
      <c r="BK49" s="24">
        <v>88</v>
      </c>
      <c r="BL49" s="367"/>
      <c r="BM49" s="24">
        <f t="shared" si="36"/>
        <v>128</v>
      </c>
      <c r="BN49" s="24">
        <v>158</v>
      </c>
      <c r="BO49" s="24">
        <v>184</v>
      </c>
      <c r="BP49" s="24">
        <v>178</v>
      </c>
      <c r="BQ49" s="24">
        <v>158</v>
      </c>
      <c r="BR49" s="39">
        <v>133</v>
      </c>
      <c r="BS49" s="24">
        <v>118</v>
      </c>
      <c r="BT49" s="24"/>
      <c r="BU49" s="24"/>
      <c r="BV49" s="24"/>
      <c r="BW49" s="24"/>
      <c r="BX49" s="24"/>
      <c r="BY49" s="24"/>
      <c r="BZ49" s="24"/>
    </row>
    <row r="50" spans="1:78" s="21" customFormat="1">
      <c r="A50" s="22" t="s">
        <v>55</v>
      </c>
      <c r="B50" s="37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7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374"/>
      <c r="AC50" s="24" t="s">
        <v>56</v>
      </c>
      <c r="AD50" s="24" t="s">
        <v>56</v>
      </c>
      <c r="AE50" s="24" t="s">
        <v>56</v>
      </c>
      <c r="AF50" s="24" t="s">
        <v>56</v>
      </c>
      <c r="AG50" s="24" t="s">
        <v>56</v>
      </c>
      <c r="AH50" s="24" t="s">
        <v>56</v>
      </c>
      <c r="AI50" s="24" t="s">
        <v>56</v>
      </c>
      <c r="AJ50" s="377"/>
      <c r="AK50" s="24">
        <v>44</v>
      </c>
      <c r="AL50" s="377"/>
      <c r="AM50" s="24">
        <v>44</v>
      </c>
      <c r="AN50" s="24">
        <v>19</v>
      </c>
      <c r="AO50" s="24">
        <v>19</v>
      </c>
      <c r="AP50" s="24">
        <v>59</v>
      </c>
      <c r="AQ50" s="24">
        <v>35</v>
      </c>
      <c r="AR50" s="24">
        <v>32</v>
      </c>
      <c r="AS50" s="376"/>
      <c r="AT50" s="24">
        <v>41</v>
      </c>
      <c r="AU50" s="24">
        <v>36</v>
      </c>
      <c r="AV50" s="24">
        <v>53</v>
      </c>
      <c r="AW50" s="24">
        <v>44</v>
      </c>
      <c r="AX50" s="24">
        <v>33</v>
      </c>
      <c r="AY50" s="24">
        <v>52</v>
      </c>
      <c r="AZ50" s="24">
        <v>34</v>
      </c>
      <c r="BA50" s="24">
        <v>30</v>
      </c>
      <c r="BB50" s="24">
        <f t="shared" si="34"/>
        <v>40</v>
      </c>
      <c r="BC50" s="24">
        <v>70</v>
      </c>
      <c r="BD50" s="24">
        <v>74</v>
      </c>
      <c r="BE50" s="367"/>
      <c r="BF50" s="24">
        <v>49</v>
      </c>
      <c r="BG50" s="24">
        <f t="shared" si="35"/>
        <v>94</v>
      </c>
      <c r="BH50" s="25" t="s">
        <v>57</v>
      </c>
      <c r="BI50" s="367"/>
      <c r="BJ50" s="367"/>
      <c r="BK50" s="24">
        <v>45</v>
      </c>
      <c r="BL50" s="367"/>
      <c r="BM50" s="24">
        <f t="shared" si="36"/>
        <v>94</v>
      </c>
      <c r="BN50" s="24">
        <v>44</v>
      </c>
      <c r="BO50" s="24">
        <v>66</v>
      </c>
      <c r="BP50" s="24">
        <v>71</v>
      </c>
      <c r="BQ50" s="24">
        <v>71</v>
      </c>
      <c r="BR50" s="39">
        <v>75</v>
      </c>
      <c r="BS50" s="24">
        <v>103</v>
      </c>
      <c r="BT50" s="24"/>
      <c r="BU50" s="24"/>
      <c r="BV50" s="24"/>
      <c r="BW50" s="24"/>
      <c r="BX50" s="24"/>
      <c r="BY50" s="24"/>
      <c r="BZ50" s="24"/>
    </row>
    <row r="51" spans="1:78" s="21" customFormat="1">
      <c r="A51" s="22"/>
      <c r="B51" s="1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18"/>
      <c r="AC51" s="24"/>
      <c r="AD51" s="24"/>
      <c r="AE51" s="24"/>
      <c r="AF51" s="24"/>
      <c r="AG51" s="24"/>
      <c r="AH51" s="24"/>
      <c r="AI51" s="24"/>
      <c r="AJ51" s="19"/>
      <c r="AK51" s="24"/>
      <c r="AL51" s="19"/>
      <c r="AM51" s="24"/>
      <c r="AN51" s="24"/>
      <c r="AO51" s="24"/>
      <c r="AP51" s="24"/>
      <c r="AQ51" s="24"/>
      <c r="AR51" s="24"/>
      <c r="AS51" s="377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368"/>
      <c r="BF51" s="24"/>
      <c r="BG51" s="24">
        <f t="shared" si="35"/>
        <v>0</v>
      </c>
      <c r="BH51" s="25" t="s">
        <v>58</v>
      </c>
      <c r="BI51" s="368"/>
      <c r="BJ51" s="368"/>
      <c r="BK51" s="24">
        <v>0</v>
      </c>
      <c r="BL51" s="368"/>
      <c r="BM51" s="24">
        <f t="shared" si="36"/>
        <v>0</v>
      </c>
      <c r="BN51" s="24">
        <v>3</v>
      </c>
      <c r="BO51" s="24">
        <v>121</v>
      </c>
      <c r="BP51" s="24">
        <v>186</v>
      </c>
      <c r="BQ51" s="24">
        <v>183</v>
      </c>
      <c r="BR51" s="39">
        <v>207</v>
      </c>
      <c r="BS51" s="24">
        <v>218</v>
      </c>
      <c r="BT51" s="24"/>
      <c r="BU51" s="24"/>
      <c r="BV51" s="24"/>
      <c r="BW51" s="24"/>
      <c r="BX51" s="24"/>
      <c r="BY51" s="24"/>
      <c r="BZ51" s="24"/>
    </row>
    <row r="52" spans="1:78" s="50" customFormat="1">
      <c r="A52" s="59" t="s">
        <v>33</v>
      </c>
      <c r="B52" s="70">
        <v>1071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157</v>
      </c>
      <c r="M52" s="70">
        <v>181</v>
      </c>
      <c r="N52" s="70">
        <v>807</v>
      </c>
      <c r="O52" s="70">
        <v>1071</v>
      </c>
      <c r="P52" s="70">
        <v>1315</v>
      </c>
      <c r="Q52" s="70">
        <v>1362</v>
      </c>
      <c r="R52" s="70">
        <v>405</v>
      </c>
      <c r="S52" s="70">
        <v>0</v>
      </c>
      <c r="T52" s="70">
        <v>0</v>
      </c>
      <c r="U52" s="70">
        <v>0</v>
      </c>
      <c r="V52" s="70">
        <v>129</v>
      </c>
      <c r="W52" s="70">
        <v>645</v>
      </c>
      <c r="X52" s="70">
        <v>1161</v>
      </c>
      <c r="Y52" s="70">
        <v>1019</v>
      </c>
      <c r="Z52" s="70">
        <v>927</v>
      </c>
      <c r="AA52" s="70">
        <v>561</v>
      </c>
      <c r="AB52" s="70">
        <v>1071</v>
      </c>
      <c r="AC52" s="70">
        <v>972</v>
      </c>
      <c r="AD52" s="70">
        <v>94</v>
      </c>
      <c r="AE52" s="70">
        <v>775</v>
      </c>
      <c r="AF52" s="70">
        <v>1253</v>
      </c>
      <c r="AG52" s="70">
        <v>1445</v>
      </c>
      <c r="AH52" s="70">
        <v>1065</v>
      </c>
      <c r="AI52" s="70">
        <v>303</v>
      </c>
      <c r="AJ52" s="70">
        <v>1200</v>
      </c>
      <c r="AK52" s="70">
        <v>871</v>
      </c>
      <c r="AL52" s="70">
        <v>1200</v>
      </c>
      <c r="AM52" s="70">
        <v>1174</v>
      </c>
      <c r="AN52" s="70">
        <v>1252</v>
      </c>
      <c r="AO52" s="70">
        <v>1268</v>
      </c>
      <c r="AP52" s="70">
        <v>1140</v>
      </c>
      <c r="AQ52" s="70">
        <v>1457</v>
      </c>
      <c r="AR52" s="70">
        <v>1368</v>
      </c>
      <c r="AS52" s="70">
        <v>1200</v>
      </c>
      <c r="AT52" s="70">
        <f t="shared" ref="AT52:BD52" si="37">SUM(AT45:AT50)</f>
        <v>1220</v>
      </c>
      <c r="AU52" s="70">
        <f t="shared" si="37"/>
        <v>1129</v>
      </c>
      <c r="AV52" s="70">
        <f t="shared" si="37"/>
        <v>951</v>
      </c>
      <c r="AW52" s="70">
        <f t="shared" si="37"/>
        <v>1176</v>
      </c>
      <c r="AX52" s="70">
        <f t="shared" si="37"/>
        <v>1085</v>
      </c>
      <c r="AY52" s="70">
        <f t="shared" si="37"/>
        <v>1102</v>
      </c>
      <c r="AZ52" s="70">
        <f t="shared" si="37"/>
        <v>1084</v>
      </c>
      <c r="BA52" s="70">
        <f t="shared" si="37"/>
        <v>941</v>
      </c>
      <c r="BB52" s="70">
        <f t="shared" si="37"/>
        <v>122</v>
      </c>
      <c r="BC52" s="70">
        <f t="shared" si="37"/>
        <v>1063</v>
      </c>
      <c r="BD52" s="70">
        <f t="shared" si="37"/>
        <v>1159</v>
      </c>
      <c r="BE52" s="70">
        <v>581</v>
      </c>
      <c r="BF52" s="70">
        <f>SUM(BF45:BF50)</f>
        <v>515</v>
      </c>
      <c r="BG52" s="70">
        <f>SUM(BG45:BG50)</f>
        <v>1239</v>
      </c>
      <c r="BH52" s="71" t="s">
        <v>33</v>
      </c>
      <c r="BI52" s="72">
        <f>SUM(BI45)</f>
        <v>1100</v>
      </c>
      <c r="BJ52" s="72">
        <f>SUM(BJ45)</f>
        <v>568</v>
      </c>
      <c r="BK52" s="72">
        <f t="shared" ref="BK52:BZ52" si="38">SUM(BK45:BK51)</f>
        <v>724</v>
      </c>
      <c r="BL52" s="72">
        <f>BI52</f>
        <v>1100</v>
      </c>
      <c r="BM52" s="72">
        <f t="shared" si="38"/>
        <v>1239</v>
      </c>
      <c r="BN52" s="72">
        <f t="shared" si="38"/>
        <v>1088</v>
      </c>
      <c r="BO52" s="72">
        <f t="shared" si="38"/>
        <v>1238</v>
      </c>
      <c r="BP52" s="72">
        <f t="shared" si="38"/>
        <v>1244</v>
      </c>
      <c r="BQ52" s="72">
        <f t="shared" si="38"/>
        <v>1181</v>
      </c>
      <c r="BR52" s="72">
        <f t="shared" si="38"/>
        <v>1104</v>
      </c>
      <c r="BS52" s="72">
        <f t="shared" si="38"/>
        <v>1196</v>
      </c>
      <c r="BT52" s="72">
        <f t="shared" si="38"/>
        <v>0</v>
      </c>
      <c r="BU52" s="72">
        <f t="shared" si="38"/>
        <v>0</v>
      </c>
      <c r="BV52" s="72">
        <f t="shared" si="38"/>
        <v>0</v>
      </c>
      <c r="BW52" s="72">
        <f t="shared" si="38"/>
        <v>0</v>
      </c>
      <c r="BX52" s="72">
        <f t="shared" si="38"/>
        <v>0</v>
      </c>
      <c r="BY52" s="72">
        <f t="shared" si="38"/>
        <v>0</v>
      </c>
      <c r="BZ52" s="72">
        <f t="shared" si="38"/>
        <v>0</v>
      </c>
    </row>
    <row r="53" spans="1:78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5"/>
      <c r="AK53" s="74"/>
      <c r="AL53" s="75"/>
      <c r="AM53" s="74"/>
      <c r="AN53" s="74"/>
      <c r="AO53" s="74"/>
      <c r="AP53" s="74"/>
      <c r="AQ53" s="74"/>
      <c r="AR53" s="74"/>
      <c r="AS53" s="75"/>
      <c r="AT53" s="74"/>
      <c r="AU53" s="74"/>
      <c r="AV53" s="74"/>
      <c r="AW53" s="74"/>
      <c r="AX53" s="74"/>
      <c r="AY53" s="74"/>
      <c r="AZ53" s="74"/>
      <c r="BA53" s="75"/>
      <c r="BB53" s="75"/>
      <c r="BC53" s="74"/>
      <c r="BD53" s="74"/>
      <c r="BE53" s="74"/>
      <c r="BF53" s="74"/>
      <c r="BG53" s="74"/>
      <c r="BH53" s="73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</row>
    <row r="54" spans="1:78" s="53" customFormat="1" ht="25.5">
      <c r="A54" s="32" t="s">
        <v>59</v>
      </c>
      <c r="B54" s="33" t="s">
        <v>7</v>
      </c>
      <c r="C54" s="34">
        <v>43831</v>
      </c>
      <c r="D54" s="34">
        <v>43862</v>
      </c>
      <c r="E54" s="34">
        <v>43891</v>
      </c>
      <c r="F54" s="34">
        <v>43922</v>
      </c>
      <c r="G54" s="34">
        <v>43952</v>
      </c>
      <c r="H54" s="34">
        <v>43983</v>
      </c>
      <c r="I54" s="34">
        <v>44013</v>
      </c>
      <c r="J54" s="34">
        <v>44044</v>
      </c>
      <c r="K54" s="34">
        <v>44075</v>
      </c>
      <c r="L54" s="34">
        <v>44105</v>
      </c>
      <c r="M54" s="34">
        <v>44136</v>
      </c>
      <c r="N54" s="34">
        <v>44166</v>
      </c>
      <c r="O54" s="33" t="s">
        <v>7</v>
      </c>
      <c r="P54" s="34">
        <v>44197</v>
      </c>
      <c r="Q54" s="34">
        <v>44228</v>
      </c>
      <c r="R54" s="34">
        <v>44256</v>
      </c>
      <c r="S54" s="34">
        <v>44287</v>
      </c>
      <c r="T54" s="34">
        <v>44317</v>
      </c>
      <c r="U54" s="34">
        <v>44348</v>
      </c>
      <c r="V54" s="34">
        <v>44378</v>
      </c>
      <c r="W54" s="34">
        <v>44409</v>
      </c>
      <c r="X54" s="34">
        <v>44440</v>
      </c>
      <c r="Y54" s="34">
        <v>44470</v>
      </c>
      <c r="Z54" s="34">
        <v>44501</v>
      </c>
      <c r="AA54" s="34">
        <v>44531</v>
      </c>
      <c r="AB54" s="33" t="s">
        <v>7</v>
      </c>
      <c r="AC54" s="34">
        <v>44562</v>
      </c>
      <c r="AD54" s="34">
        <v>44593</v>
      </c>
      <c r="AE54" s="34">
        <v>44621</v>
      </c>
      <c r="AF54" s="34">
        <v>44652</v>
      </c>
      <c r="AG54" s="34">
        <v>44682</v>
      </c>
      <c r="AH54" s="34">
        <v>44713</v>
      </c>
      <c r="AI54" s="34" t="s">
        <v>8</v>
      </c>
      <c r="AJ54" s="35" t="s">
        <v>7</v>
      </c>
      <c r="AK54" s="34" t="s">
        <v>10</v>
      </c>
      <c r="AL54" s="35" t="s">
        <v>7</v>
      </c>
      <c r="AM54" s="34">
        <v>44743</v>
      </c>
      <c r="AN54" s="34">
        <v>44774</v>
      </c>
      <c r="AO54" s="34">
        <v>44805</v>
      </c>
      <c r="AP54" s="34">
        <v>44835</v>
      </c>
      <c r="AQ54" s="34">
        <v>44866</v>
      </c>
      <c r="AR54" s="34">
        <v>44896</v>
      </c>
      <c r="AS54" s="35" t="s">
        <v>7</v>
      </c>
      <c r="AT54" s="34" t="e">
        <f t="shared" ref="AT54:BD54" ca="1" si="39">AT$5</f>
        <v>#NAME?</v>
      </c>
      <c r="AU54" s="34" t="e">
        <f t="shared" ca="1" si="39"/>
        <v>#NAME?</v>
      </c>
      <c r="AV54" s="34" t="e">
        <f t="shared" ca="1" si="39"/>
        <v>#NAME?</v>
      </c>
      <c r="AW54" s="34" t="e">
        <f t="shared" ca="1" si="39"/>
        <v>#NAME?</v>
      </c>
      <c r="AX54" s="34" t="e">
        <f t="shared" ca="1" si="39"/>
        <v>#NAME?</v>
      </c>
      <c r="AY54" s="34" t="e">
        <f t="shared" ca="1" si="39"/>
        <v>#NAME?</v>
      </c>
      <c r="AZ54" s="34" t="e">
        <f t="shared" ca="1" si="39"/>
        <v>#NAME?</v>
      </c>
      <c r="BA54" s="35" t="str">
        <f t="shared" si="39"/>
        <v>1 - 24 de Ago-23</v>
      </c>
      <c r="BB54" s="35" t="str">
        <f t="shared" si="39"/>
        <v>24 - 31 de Ago-23</v>
      </c>
      <c r="BC54" s="34" t="e">
        <f t="shared" ca="1" si="39"/>
        <v>#NAME?</v>
      </c>
      <c r="BD54" s="34" t="e">
        <f t="shared" ca="1" si="39"/>
        <v>#NAME?</v>
      </c>
      <c r="BE54" s="36" t="s">
        <v>14</v>
      </c>
      <c r="BF54" s="34" t="str">
        <f>BF$5</f>
        <v>01 - 15-Out-2023</v>
      </c>
      <c r="BG54" s="34" t="e">
        <f ca="1">BG$5</f>
        <v>#NAME?</v>
      </c>
      <c r="BH54" s="56" t="s">
        <v>60</v>
      </c>
      <c r="BI54" s="10" t="s">
        <v>7</v>
      </c>
      <c r="BJ54" s="10" t="str">
        <f>BJ5</f>
        <v>Meta 16 - 31-Out-2023</v>
      </c>
      <c r="BK54" s="10" t="str">
        <f t="shared" ref="BK54:BZ54" si="40">BK$5</f>
        <v>16 - 31-Out-2023</v>
      </c>
      <c r="BL54" s="10" t="str">
        <f>BL5</f>
        <v>Meta Mensal</v>
      </c>
      <c r="BM54" s="10">
        <f t="shared" si="40"/>
        <v>45200</v>
      </c>
      <c r="BN54" s="38" t="e">
        <f t="shared" ca="1" si="40"/>
        <v>#NAME?</v>
      </c>
      <c r="BO54" s="38" t="e">
        <f t="shared" ca="1" si="40"/>
        <v>#NAME?</v>
      </c>
      <c r="BP54" s="38" t="e">
        <f t="shared" ca="1" si="40"/>
        <v>#NAME?</v>
      </c>
      <c r="BQ54" s="38" t="e">
        <f t="shared" ca="1" si="40"/>
        <v>#NAME?</v>
      </c>
      <c r="BR54" s="38" t="e">
        <f t="shared" ca="1" si="40"/>
        <v>#NAME?</v>
      </c>
      <c r="BS54" s="38" t="e">
        <f t="shared" ca="1" si="40"/>
        <v>#NAME?</v>
      </c>
      <c r="BT54" s="38" t="e">
        <f t="shared" ca="1" si="40"/>
        <v>#NAME?</v>
      </c>
      <c r="BU54" s="38" t="e">
        <f t="shared" ca="1" si="40"/>
        <v>#NAME?</v>
      </c>
      <c r="BV54" s="38" t="e">
        <f t="shared" ca="1" si="40"/>
        <v>#NAME?</v>
      </c>
      <c r="BW54" s="38" t="e">
        <f t="shared" ca="1" si="40"/>
        <v>#NAME?</v>
      </c>
      <c r="BX54" s="38" t="e">
        <f t="shared" ca="1" si="40"/>
        <v>#NAME?</v>
      </c>
      <c r="BY54" s="38" t="e">
        <f t="shared" ca="1" si="40"/>
        <v>#NAME?</v>
      </c>
      <c r="BZ54" s="38" t="e">
        <f t="shared" ca="1" si="40"/>
        <v>#NAME?</v>
      </c>
    </row>
    <row r="55" spans="1:78" s="21" customFormat="1">
      <c r="A55" s="20" t="s">
        <v>61</v>
      </c>
      <c r="B55" s="372">
        <v>500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200</v>
      </c>
      <c r="M55" s="23">
        <v>206</v>
      </c>
      <c r="N55" s="23">
        <v>860</v>
      </c>
      <c r="O55" s="372">
        <v>500</v>
      </c>
      <c r="P55" s="23">
        <v>933</v>
      </c>
      <c r="Q55" s="23">
        <v>724</v>
      </c>
      <c r="R55" s="23">
        <v>319</v>
      </c>
      <c r="S55" s="23">
        <v>0</v>
      </c>
      <c r="T55" s="23">
        <v>0</v>
      </c>
      <c r="U55" s="23">
        <v>0</v>
      </c>
      <c r="V55" s="23">
        <v>129</v>
      </c>
      <c r="W55" s="23">
        <v>709</v>
      </c>
      <c r="X55" s="23">
        <v>683</v>
      </c>
      <c r="Y55" s="23">
        <v>798</v>
      </c>
      <c r="Z55" s="23">
        <v>700</v>
      </c>
      <c r="AA55" s="23">
        <v>572</v>
      </c>
      <c r="AB55" s="372">
        <v>500</v>
      </c>
      <c r="AC55" s="23">
        <v>685</v>
      </c>
      <c r="AD55" s="23">
        <v>51</v>
      </c>
      <c r="AE55" s="23">
        <v>618</v>
      </c>
      <c r="AF55" s="23">
        <v>877</v>
      </c>
      <c r="AG55" s="23">
        <v>1021</v>
      </c>
      <c r="AH55" s="23">
        <v>716</v>
      </c>
      <c r="AI55" s="23">
        <v>245</v>
      </c>
      <c r="AJ55" s="375">
        <v>800</v>
      </c>
      <c r="AK55" s="23">
        <v>706</v>
      </c>
      <c r="AL55" s="375">
        <v>800</v>
      </c>
      <c r="AM55" s="23">
        <v>951</v>
      </c>
      <c r="AN55" s="23">
        <v>925</v>
      </c>
      <c r="AO55" s="23">
        <v>941</v>
      </c>
      <c r="AP55" s="23">
        <v>991</v>
      </c>
      <c r="AQ55" s="23">
        <v>1201</v>
      </c>
      <c r="AR55" s="23">
        <v>1145</v>
      </c>
      <c r="AS55" s="375">
        <v>800</v>
      </c>
      <c r="AT55" s="23">
        <v>991</v>
      </c>
      <c r="AU55" s="23">
        <v>947</v>
      </c>
      <c r="AV55" s="23">
        <v>609</v>
      </c>
      <c r="AW55" s="23">
        <v>961</v>
      </c>
      <c r="AX55" s="23">
        <v>897</v>
      </c>
      <c r="AY55" s="23">
        <v>939</v>
      </c>
      <c r="AZ55" s="23">
        <v>970</v>
      </c>
      <c r="BA55" s="23">
        <v>929</v>
      </c>
      <c r="BB55" s="23">
        <f>BC55-BA55</f>
        <v>174</v>
      </c>
      <c r="BC55" s="23">
        <v>1103</v>
      </c>
      <c r="BD55" s="23">
        <v>1127</v>
      </c>
      <c r="BE55" s="378">
        <v>387</v>
      </c>
      <c r="BF55" s="23">
        <v>451</v>
      </c>
      <c r="BG55" s="23">
        <f>BK55+BF55</f>
        <v>1107</v>
      </c>
      <c r="BH55" s="76" t="s">
        <v>61</v>
      </c>
      <c r="BI55" s="378">
        <v>800</v>
      </c>
      <c r="BJ55" s="378">
        <v>413</v>
      </c>
      <c r="BK55" s="23">
        <v>656</v>
      </c>
      <c r="BL55" s="378">
        <f>BI55</f>
        <v>800</v>
      </c>
      <c r="BM55" s="23">
        <f>BG55</f>
        <v>1107</v>
      </c>
      <c r="BN55" s="23">
        <v>853</v>
      </c>
      <c r="BO55" s="23">
        <v>855</v>
      </c>
      <c r="BP55" s="23">
        <v>882</v>
      </c>
      <c r="BQ55" s="23">
        <v>896</v>
      </c>
      <c r="BR55" s="77">
        <v>827</v>
      </c>
      <c r="BS55" s="23">
        <v>861</v>
      </c>
      <c r="BT55" s="23"/>
      <c r="BU55" s="23"/>
      <c r="BV55" s="23"/>
      <c r="BW55" s="23"/>
      <c r="BX55" s="23"/>
      <c r="BY55" s="23"/>
      <c r="BZ55" s="23"/>
    </row>
    <row r="56" spans="1:78" s="21" customFormat="1">
      <c r="A56" s="78" t="s">
        <v>62</v>
      </c>
      <c r="B56" s="373"/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29</v>
      </c>
      <c r="M56" s="23">
        <v>300</v>
      </c>
      <c r="N56" s="23">
        <v>366</v>
      </c>
      <c r="O56" s="373"/>
      <c r="P56" s="23">
        <v>477</v>
      </c>
      <c r="Q56" s="23">
        <v>622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85</v>
      </c>
      <c r="X56" s="23">
        <v>58</v>
      </c>
      <c r="Y56" s="23">
        <v>240</v>
      </c>
      <c r="Z56" s="23">
        <v>162</v>
      </c>
      <c r="AA56" s="23">
        <v>175</v>
      </c>
      <c r="AB56" s="373"/>
      <c r="AC56" s="23">
        <v>0</v>
      </c>
      <c r="AD56" s="23">
        <v>0</v>
      </c>
      <c r="AE56" s="23">
        <v>280</v>
      </c>
      <c r="AF56" s="23">
        <v>163</v>
      </c>
      <c r="AG56" s="23">
        <v>265</v>
      </c>
      <c r="AH56" s="23">
        <v>182</v>
      </c>
      <c r="AI56" s="23">
        <v>36</v>
      </c>
      <c r="AJ56" s="376"/>
      <c r="AK56" s="23"/>
      <c r="AL56" s="376"/>
      <c r="AM56" s="23">
        <v>160</v>
      </c>
      <c r="AN56" s="23"/>
      <c r="AO56" s="23"/>
      <c r="AP56" s="23"/>
      <c r="AQ56" s="23"/>
      <c r="AR56" s="23">
        <v>173</v>
      </c>
      <c r="AS56" s="376"/>
      <c r="AT56" s="23">
        <v>48</v>
      </c>
      <c r="AU56" s="23">
        <v>0</v>
      </c>
      <c r="AV56" s="23">
        <v>96</v>
      </c>
      <c r="AW56" s="23">
        <v>58</v>
      </c>
      <c r="AX56" s="23">
        <v>80</v>
      </c>
      <c r="AY56" s="23">
        <v>10</v>
      </c>
      <c r="AZ56" s="23">
        <v>63</v>
      </c>
      <c r="BA56" s="23">
        <v>63</v>
      </c>
      <c r="BB56" s="23">
        <v>0</v>
      </c>
      <c r="BC56" s="23">
        <v>63</v>
      </c>
      <c r="BD56" s="23">
        <v>46</v>
      </c>
      <c r="BE56" s="379"/>
      <c r="BF56" s="23">
        <v>27</v>
      </c>
      <c r="BG56" s="23">
        <f>BK56+BF56</f>
        <v>27</v>
      </c>
      <c r="BH56" s="78" t="s">
        <v>62</v>
      </c>
      <c r="BI56" s="379"/>
      <c r="BJ56" s="379"/>
      <c r="BK56" s="23">
        <v>0</v>
      </c>
      <c r="BL56" s="379"/>
      <c r="BM56" s="23">
        <v>0</v>
      </c>
      <c r="BN56" s="23">
        <v>58</v>
      </c>
      <c r="BO56" s="23">
        <v>63</v>
      </c>
      <c r="BP56" s="23">
        <v>39</v>
      </c>
      <c r="BQ56" s="23">
        <v>81</v>
      </c>
      <c r="BR56" s="77">
        <v>53</v>
      </c>
      <c r="BS56" s="23">
        <v>27</v>
      </c>
      <c r="BT56" s="23"/>
      <c r="BU56" s="23"/>
      <c r="BV56" s="23"/>
      <c r="BW56" s="23"/>
      <c r="BX56" s="23"/>
      <c r="BY56" s="23"/>
      <c r="BZ56" s="23"/>
    </row>
    <row r="57" spans="1:78" s="21" customFormat="1" ht="15" customHeight="1">
      <c r="A57" s="78"/>
      <c r="B57" s="37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7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373"/>
      <c r="AC57" s="23"/>
      <c r="AD57" s="23"/>
      <c r="AE57" s="23"/>
      <c r="AF57" s="23"/>
      <c r="AG57" s="23"/>
      <c r="AH57" s="23"/>
      <c r="AI57" s="23"/>
      <c r="AJ57" s="376"/>
      <c r="AK57" s="23"/>
      <c r="AL57" s="376"/>
      <c r="AM57" s="23"/>
      <c r="AN57" s="23"/>
      <c r="AO57" s="23"/>
      <c r="AP57" s="23"/>
      <c r="AQ57" s="23"/>
      <c r="AR57" s="79"/>
      <c r="AS57" s="376"/>
      <c r="AT57" s="79"/>
      <c r="AU57" s="79"/>
      <c r="AV57" s="23"/>
      <c r="AW57" s="79"/>
      <c r="AX57" s="79"/>
      <c r="AY57" s="79"/>
      <c r="AZ57" s="23"/>
      <c r="BA57" s="23"/>
      <c r="BB57" s="23"/>
      <c r="BC57" s="23"/>
      <c r="BD57" s="23"/>
      <c r="BE57" s="379"/>
      <c r="BF57" s="23"/>
      <c r="BG57" s="23"/>
      <c r="BH57" s="76" t="s">
        <v>63</v>
      </c>
      <c r="BI57" s="379"/>
      <c r="BJ57" s="379"/>
      <c r="BK57" s="23"/>
      <c r="BL57" s="379"/>
      <c r="BM57" s="23"/>
      <c r="BN57" s="23">
        <v>0</v>
      </c>
      <c r="BO57" s="23">
        <v>6</v>
      </c>
      <c r="BP57" s="23">
        <v>16</v>
      </c>
      <c r="BQ57" s="23">
        <v>12</v>
      </c>
      <c r="BR57" s="77">
        <v>15</v>
      </c>
      <c r="BS57" s="23">
        <v>26</v>
      </c>
      <c r="BT57" s="23"/>
      <c r="BU57" s="23"/>
      <c r="BV57" s="23"/>
      <c r="BW57" s="23"/>
      <c r="BX57" s="23"/>
      <c r="BY57" s="23"/>
      <c r="BZ57" s="23"/>
    </row>
    <row r="58" spans="1:78" s="21" customFormat="1" ht="15" customHeight="1">
      <c r="A58" s="78" t="s">
        <v>64</v>
      </c>
      <c r="B58" s="37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7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373"/>
      <c r="AC58" s="23" t="s">
        <v>56</v>
      </c>
      <c r="AD58" s="23" t="s">
        <v>56</v>
      </c>
      <c r="AE58" s="23" t="s">
        <v>56</v>
      </c>
      <c r="AF58" s="23" t="s">
        <v>56</v>
      </c>
      <c r="AG58" s="23" t="s">
        <v>56</v>
      </c>
      <c r="AH58" s="23" t="s">
        <v>56</v>
      </c>
      <c r="AI58" s="23" t="s">
        <v>56</v>
      </c>
      <c r="AJ58" s="376"/>
      <c r="AK58" s="378" t="s">
        <v>65</v>
      </c>
      <c r="AL58" s="376"/>
      <c r="AM58" s="23" t="s">
        <v>56</v>
      </c>
      <c r="AN58" s="378" t="s">
        <v>65</v>
      </c>
      <c r="AO58" s="378" t="s">
        <v>65</v>
      </c>
      <c r="AP58" s="378" t="s">
        <v>65</v>
      </c>
      <c r="AQ58" s="378" t="s">
        <v>65</v>
      </c>
      <c r="AR58" s="381" t="s">
        <v>66</v>
      </c>
      <c r="AS58" s="376"/>
      <c r="AT58" s="381" t="s">
        <v>67</v>
      </c>
      <c r="AU58" s="381" t="s">
        <v>68</v>
      </c>
      <c r="AV58" s="80" t="s">
        <v>69</v>
      </c>
      <c r="AW58" s="381" t="s">
        <v>68</v>
      </c>
      <c r="AX58" s="381" t="s">
        <v>68</v>
      </c>
      <c r="AY58" s="381" t="s">
        <v>70</v>
      </c>
      <c r="AZ58" s="80" t="s">
        <v>71</v>
      </c>
      <c r="BA58" s="81" t="s">
        <v>72</v>
      </c>
      <c r="BB58" s="81" t="s">
        <v>72</v>
      </c>
      <c r="BC58" s="81" t="s">
        <v>72</v>
      </c>
      <c r="BD58" s="81" t="s">
        <v>68</v>
      </c>
      <c r="BE58" s="379"/>
      <c r="BF58" s="81" t="s">
        <v>70</v>
      </c>
      <c r="BG58" s="81" t="s">
        <v>70</v>
      </c>
      <c r="BH58" s="76" t="s">
        <v>64</v>
      </c>
      <c r="BI58" s="379"/>
      <c r="BJ58" s="379"/>
      <c r="BK58" s="81" t="s">
        <v>70</v>
      </c>
      <c r="BL58" s="379"/>
      <c r="BM58" s="80" t="str">
        <f>BG58</f>
        <v>Não teve VVS</v>
      </c>
      <c r="BN58" s="81" t="s">
        <v>72</v>
      </c>
      <c r="BO58" s="23">
        <v>0</v>
      </c>
      <c r="BP58" s="381" t="s">
        <v>70</v>
      </c>
      <c r="BQ58" s="381" t="s">
        <v>68</v>
      </c>
      <c r="BR58" s="82" t="s">
        <v>68</v>
      </c>
      <c r="BS58" s="381" t="s">
        <v>73</v>
      </c>
      <c r="BT58" s="80"/>
      <c r="BU58" s="80"/>
      <c r="BV58" s="80"/>
      <c r="BW58" s="80"/>
      <c r="BX58" s="80"/>
      <c r="BY58" s="80"/>
      <c r="BZ58" s="80"/>
    </row>
    <row r="59" spans="1:78" s="21" customFormat="1" ht="15" customHeight="1">
      <c r="A59" s="78" t="s">
        <v>74</v>
      </c>
      <c r="B59" s="37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37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373"/>
      <c r="AC59" s="23" t="s">
        <v>56</v>
      </c>
      <c r="AD59" s="23" t="s">
        <v>56</v>
      </c>
      <c r="AE59" s="23" t="s">
        <v>56</v>
      </c>
      <c r="AF59" s="23" t="s">
        <v>56</v>
      </c>
      <c r="AG59" s="23" t="s">
        <v>56</v>
      </c>
      <c r="AH59" s="23" t="s">
        <v>56</v>
      </c>
      <c r="AI59" s="23" t="s">
        <v>56</v>
      </c>
      <c r="AJ59" s="376"/>
      <c r="AK59" s="379"/>
      <c r="AL59" s="376"/>
      <c r="AM59" s="23" t="s">
        <v>56</v>
      </c>
      <c r="AN59" s="379"/>
      <c r="AO59" s="379"/>
      <c r="AP59" s="379"/>
      <c r="AQ59" s="379"/>
      <c r="AR59" s="382"/>
      <c r="AS59" s="376"/>
      <c r="AT59" s="382"/>
      <c r="AU59" s="382"/>
      <c r="AV59" s="80" t="s">
        <v>69</v>
      </c>
      <c r="AW59" s="382"/>
      <c r="AX59" s="382"/>
      <c r="AY59" s="382"/>
      <c r="AZ59" s="80" t="s">
        <v>71</v>
      </c>
      <c r="BA59" s="81" t="s">
        <v>72</v>
      </c>
      <c r="BB59" s="81" t="s">
        <v>72</v>
      </c>
      <c r="BC59" s="81" t="s">
        <v>72</v>
      </c>
      <c r="BD59" s="81" t="s">
        <v>68</v>
      </c>
      <c r="BE59" s="379"/>
      <c r="BF59" s="81" t="s">
        <v>70</v>
      </c>
      <c r="BG59" s="81" t="s">
        <v>70</v>
      </c>
      <c r="BH59" s="76" t="s">
        <v>74</v>
      </c>
      <c r="BI59" s="379"/>
      <c r="BJ59" s="379"/>
      <c r="BK59" s="81" t="s">
        <v>70</v>
      </c>
      <c r="BL59" s="379"/>
      <c r="BM59" s="80" t="str">
        <f>BG59</f>
        <v>Não teve VVS</v>
      </c>
      <c r="BN59" s="81" t="s">
        <v>72</v>
      </c>
      <c r="BO59" s="23">
        <v>0</v>
      </c>
      <c r="BP59" s="382"/>
      <c r="BQ59" s="382"/>
      <c r="BR59" s="82" t="s">
        <v>68</v>
      </c>
      <c r="BS59" s="382"/>
      <c r="BT59" s="80"/>
      <c r="BU59" s="80"/>
      <c r="BV59" s="80"/>
      <c r="BW59" s="80"/>
      <c r="BX59" s="80"/>
      <c r="BY59" s="80"/>
      <c r="BZ59" s="80"/>
    </row>
    <row r="60" spans="1:78" s="21" customFormat="1" ht="15" customHeight="1">
      <c r="A60" s="78" t="s">
        <v>75</v>
      </c>
      <c r="B60" s="37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37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374"/>
      <c r="AC60" s="23" t="s">
        <v>56</v>
      </c>
      <c r="AD60" s="23" t="s">
        <v>56</v>
      </c>
      <c r="AE60" s="23" t="s">
        <v>56</v>
      </c>
      <c r="AF60" s="23" t="s">
        <v>56</v>
      </c>
      <c r="AG60" s="23" t="s">
        <v>56</v>
      </c>
      <c r="AH60" s="23" t="s">
        <v>56</v>
      </c>
      <c r="AI60" s="23" t="s">
        <v>56</v>
      </c>
      <c r="AJ60" s="377"/>
      <c r="AK60" s="380"/>
      <c r="AL60" s="377"/>
      <c r="AM60" s="23" t="s">
        <v>56</v>
      </c>
      <c r="AN60" s="380"/>
      <c r="AO60" s="380"/>
      <c r="AP60" s="380"/>
      <c r="AQ60" s="380"/>
      <c r="AR60" s="383"/>
      <c r="AS60" s="377"/>
      <c r="AT60" s="383"/>
      <c r="AU60" s="383"/>
      <c r="AV60" s="80" t="s">
        <v>69</v>
      </c>
      <c r="AW60" s="383"/>
      <c r="AX60" s="383"/>
      <c r="AY60" s="383"/>
      <c r="AZ60" s="80" t="s">
        <v>71</v>
      </c>
      <c r="BA60" s="81" t="s">
        <v>72</v>
      </c>
      <c r="BB60" s="81" t="s">
        <v>72</v>
      </c>
      <c r="BC60" s="81" t="s">
        <v>72</v>
      </c>
      <c r="BD60" s="81" t="s">
        <v>68</v>
      </c>
      <c r="BE60" s="380"/>
      <c r="BF60" s="81" t="s">
        <v>70</v>
      </c>
      <c r="BG60" s="81" t="s">
        <v>70</v>
      </c>
      <c r="BH60" s="76" t="s">
        <v>75</v>
      </c>
      <c r="BI60" s="380"/>
      <c r="BJ60" s="380"/>
      <c r="BK60" s="81" t="s">
        <v>70</v>
      </c>
      <c r="BL60" s="380"/>
      <c r="BM60" s="80" t="str">
        <f>BG60</f>
        <v>Não teve VVS</v>
      </c>
      <c r="BN60" s="81" t="s">
        <v>72</v>
      </c>
      <c r="BO60" s="23">
        <v>0</v>
      </c>
      <c r="BP60" s="383"/>
      <c r="BQ60" s="383"/>
      <c r="BR60" s="82" t="s">
        <v>68</v>
      </c>
      <c r="BS60" s="383"/>
      <c r="BT60" s="80"/>
      <c r="BU60" s="80"/>
      <c r="BV60" s="80"/>
      <c r="BW60" s="80"/>
      <c r="BX60" s="80"/>
      <c r="BY60" s="80"/>
      <c r="BZ60" s="80"/>
    </row>
    <row r="61" spans="1:78" s="50" customFormat="1">
      <c r="A61" s="83" t="s">
        <v>33</v>
      </c>
      <c r="B61" s="81">
        <v>500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229</v>
      </c>
      <c r="M61" s="81">
        <v>506</v>
      </c>
      <c r="N61" s="81">
        <v>1226</v>
      </c>
      <c r="O61" s="81">
        <v>500</v>
      </c>
      <c r="P61" s="81">
        <v>1410</v>
      </c>
      <c r="Q61" s="81">
        <v>1346</v>
      </c>
      <c r="R61" s="81">
        <v>319</v>
      </c>
      <c r="S61" s="81">
        <v>0</v>
      </c>
      <c r="T61" s="81">
        <v>0</v>
      </c>
      <c r="U61" s="81">
        <v>0</v>
      </c>
      <c r="V61" s="81">
        <v>129</v>
      </c>
      <c r="W61" s="81">
        <v>794</v>
      </c>
      <c r="X61" s="81">
        <v>741</v>
      </c>
      <c r="Y61" s="81">
        <v>1038</v>
      </c>
      <c r="Z61" s="81">
        <v>862</v>
      </c>
      <c r="AA61" s="81">
        <v>747</v>
      </c>
      <c r="AB61" s="81">
        <v>500</v>
      </c>
      <c r="AC61" s="81">
        <v>685</v>
      </c>
      <c r="AD61" s="81">
        <v>51</v>
      </c>
      <c r="AE61" s="81">
        <v>898</v>
      </c>
      <c r="AF61" s="81">
        <v>1040</v>
      </c>
      <c r="AG61" s="81">
        <v>1286</v>
      </c>
      <c r="AH61" s="81">
        <v>898</v>
      </c>
      <c r="AI61" s="81">
        <v>281</v>
      </c>
      <c r="AJ61" s="23">
        <v>800</v>
      </c>
      <c r="AK61" s="81">
        <v>706</v>
      </c>
      <c r="AL61" s="23">
        <v>800</v>
      </c>
      <c r="AM61" s="81">
        <v>1111</v>
      </c>
      <c r="AN61" s="81">
        <v>925</v>
      </c>
      <c r="AO61" s="81">
        <v>941</v>
      </c>
      <c r="AP61" s="81">
        <v>991</v>
      </c>
      <c r="AQ61" s="81">
        <v>1201</v>
      </c>
      <c r="AR61" s="81">
        <v>1318</v>
      </c>
      <c r="AS61" s="81">
        <v>800</v>
      </c>
      <c r="AT61" s="81">
        <f t="shared" ref="AT61:BZ61" si="41">SUM(AT55:AT60)</f>
        <v>1039</v>
      </c>
      <c r="AU61" s="81">
        <f t="shared" si="41"/>
        <v>947</v>
      </c>
      <c r="AV61" s="81">
        <f t="shared" si="41"/>
        <v>705</v>
      </c>
      <c r="AW61" s="81">
        <f t="shared" si="41"/>
        <v>1019</v>
      </c>
      <c r="AX61" s="81">
        <f t="shared" si="41"/>
        <v>977</v>
      </c>
      <c r="AY61" s="81">
        <f t="shared" si="41"/>
        <v>949</v>
      </c>
      <c r="AZ61" s="81">
        <f t="shared" si="41"/>
        <v>1033</v>
      </c>
      <c r="BA61" s="81">
        <f t="shared" si="41"/>
        <v>992</v>
      </c>
      <c r="BB61" s="81">
        <f t="shared" si="41"/>
        <v>174</v>
      </c>
      <c r="BC61" s="81">
        <f t="shared" si="41"/>
        <v>1166</v>
      </c>
      <c r="BD61" s="81">
        <f t="shared" si="41"/>
        <v>1173</v>
      </c>
      <c r="BE61" s="81">
        <v>387</v>
      </c>
      <c r="BF61" s="81">
        <f>SUM(BF55:BF60)</f>
        <v>478</v>
      </c>
      <c r="BG61" s="81">
        <f t="shared" si="41"/>
        <v>1134</v>
      </c>
      <c r="BH61" s="84" t="s">
        <v>33</v>
      </c>
      <c r="BI61" s="85">
        <f>SUM(BI55)</f>
        <v>800</v>
      </c>
      <c r="BJ61" s="85">
        <f>SUM(BJ55)</f>
        <v>413</v>
      </c>
      <c r="BK61" s="85">
        <f>SUM(BK55:BK60)</f>
        <v>656</v>
      </c>
      <c r="BL61" s="85">
        <f>BI61</f>
        <v>800</v>
      </c>
      <c r="BM61" s="85">
        <f t="shared" si="41"/>
        <v>1107</v>
      </c>
      <c r="BN61" s="85">
        <f t="shared" si="41"/>
        <v>911</v>
      </c>
      <c r="BO61" s="85">
        <f t="shared" si="41"/>
        <v>924</v>
      </c>
      <c r="BP61" s="85">
        <f t="shared" si="41"/>
        <v>937</v>
      </c>
      <c r="BQ61" s="85">
        <f t="shared" si="41"/>
        <v>989</v>
      </c>
      <c r="BR61" s="85">
        <f t="shared" si="41"/>
        <v>895</v>
      </c>
      <c r="BS61" s="85">
        <f t="shared" si="41"/>
        <v>914</v>
      </c>
      <c r="BT61" s="85">
        <f t="shared" si="41"/>
        <v>0</v>
      </c>
      <c r="BU61" s="85">
        <f t="shared" si="41"/>
        <v>0</v>
      </c>
      <c r="BV61" s="85">
        <f t="shared" si="41"/>
        <v>0</v>
      </c>
      <c r="BW61" s="85">
        <f t="shared" si="41"/>
        <v>0</v>
      </c>
      <c r="BX61" s="85">
        <f t="shared" si="41"/>
        <v>0</v>
      </c>
      <c r="BY61" s="85">
        <f t="shared" si="41"/>
        <v>0</v>
      </c>
      <c r="BZ61" s="85">
        <f t="shared" si="41"/>
        <v>0</v>
      </c>
    </row>
    <row r="62" spans="1:78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86"/>
      <c r="AK62" s="52"/>
      <c r="AL62" s="86"/>
      <c r="AM62" s="52"/>
      <c r="AN62" s="52"/>
      <c r="AO62" s="52"/>
      <c r="AP62" s="52"/>
      <c r="AQ62" s="52"/>
      <c r="AR62" s="52"/>
      <c r="AS62" s="86"/>
      <c r="AT62" s="52"/>
      <c r="AU62" s="52"/>
      <c r="AV62" s="52"/>
      <c r="AW62" s="52"/>
      <c r="AX62" s="52"/>
      <c r="AY62" s="52"/>
      <c r="AZ62" s="52"/>
      <c r="BA62" s="86"/>
      <c r="BB62" s="86"/>
      <c r="BC62" s="52"/>
      <c r="BD62" s="52"/>
      <c r="BE62" s="52"/>
      <c r="BF62" s="52"/>
      <c r="BG62" s="52"/>
      <c r="BH62" s="51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53" customFormat="1" ht="25.5">
      <c r="A63" s="32" t="s">
        <v>76</v>
      </c>
      <c r="B63" s="33" t="s">
        <v>7</v>
      </c>
      <c r="C63" s="34">
        <v>43831</v>
      </c>
      <c r="D63" s="34">
        <v>43862</v>
      </c>
      <c r="E63" s="34">
        <v>43891</v>
      </c>
      <c r="F63" s="34">
        <v>43922</v>
      </c>
      <c r="G63" s="34">
        <v>43952</v>
      </c>
      <c r="H63" s="34">
        <v>43983</v>
      </c>
      <c r="I63" s="34">
        <v>44013</v>
      </c>
      <c r="J63" s="34">
        <v>44044</v>
      </c>
      <c r="K63" s="34">
        <v>44075</v>
      </c>
      <c r="L63" s="34">
        <v>44105</v>
      </c>
      <c r="M63" s="34">
        <v>44136</v>
      </c>
      <c r="N63" s="34">
        <v>44166</v>
      </c>
      <c r="O63" s="33" t="s">
        <v>7</v>
      </c>
      <c r="P63" s="34">
        <v>44197</v>
      </c>
      <c r="Q63" s="34">
        <v>44228</v>
      </c>
      <c r="R63" s="34">
        <v>44256</v>
      </c>
      <c r="S63" s="34">
        <v>44287</v>
      </c>
      <c r="T63" s="34">
        <v>44317</v>
      </c>
      <c r="U63" s="34">
        <v>44348</v>
      </c>
      <c r="V63" s="34">
        <v>44378</v>
      </c>
      <c r="W63" s="34">
        <v>44409</v>
      </c>
      <c r="X63" s="34">
        <v>44440</v>
      </c>
      <c r="Y63" s="34">
        <v>44470</v>
      </c>
      <c r="Z63" s="34">
        <v>44501</v>
      </c>
      <c r="AA63" s="34">
        <v>44531</v>
      </c>
      <c r="AB63" s="33" t="s">
        <v>7</v>
      </c>
      <c r="AC63" s="34">
        <v>44562</v>
      </c>
      <c r="AD63" s="34">
        <v>44593</v>
      </c>
      <c r="AE63" s="34">
        <v>44621</v>
      </c>
      <c r="AF63" s="34">
        <v>44652</v>
      </c>
      <c r="AG63" s="34">
        <v>44682</v>
      </c>
      <c r="AH63" s="34">
        <v>44713</v>
      </c>
      <c r="AI63" s="34" t="s">
        <v>8</v>
      </c>
      <c r="AJ63" s="35" t="s">
        <v>7</v>
      </c>
      <c r="AK63" s="34" t="s">
        <v>10</v>
      </c>
      <c r="AL63" s="35" t="s">
        <v>7</v>
      </c>
      <c r="AM63" s="34">
        <v>44743</v>
      </c>
      <c r="AN63" s="34">
        <v>44774</v>
      </c>
      <c r="AO63" s="34">
        <v>44805</v>
      </c>
      <c r="AP63" s="34">
        <v>44835</v>
      </c>
      <c r="AQ63" s="34">
        <v>44866</v>
      </c>
      <c r="AR63" s="34">
        <v>44896</v>
      </c>
      <c r="AS63" s="35" t="s">
        <v>7</v>
      </c>
      <c r="AT63" s="34" t="e">
        <f t="shared" ref="AT63:BD63" ca="1" si="42">AT$5</f>
        <v>#NAME?</v>
      </c>
      <c r="AU63" s="34" t="e">
        <f t="shared" ca="1" si="42"/>
        <v>#NAME?</v>
      </c>
      <c r="AV63" s="34" t="e">
        <f t="shared" ca="1" si="42"/>
        <v>#NAME?</v>
      </c>
      <c r="AW63" s="34" t="e">
        <f t="shared" ca="1" si="42"/>
        <v>#NAME?</v>
      </c>
      <c r="AX63" s="34" t="e">
        <f t="shared" ca="1" si="42"/>
        <v>#NAME?</v>
      </c>
      <c r="AY63" s="34" t="e">
        <f t="shared" ca="1" si="42"/>
        <v>#NAME?</v>
      </c>
      <c r="AZ63" s="34" t="e">
        <f t="shared" ca="1" si="42"/>
        <v>#NAME?</v>
      </c>
      <c r="BA63" s="35" t="str">
        <f t="shared" si="42"/>
        <v>1 - 24 de Ago-23</v>
      </c>
      <c r="BB63" s="35" t="str">
        <f t="shared" si="42"/>
        <v>24 - 31 de Ago-23</v>
      </c>
      <c r="BC63" s="34" t="e">
        <f t="shared" ca="1" si="42"/>
        <v>#NAME?</v>
      </c>
      <c r="BD63" s="34" t="e">
        <f t="shared" ca="1" si="42"/>
        <v>#NAME?</v>
      </c>
      <c r="BE63" s="36" t="s">
        <v>14</v>
      </c>
      <c r="BF63" s="34" t="str">
        <f>BF$5</f>
        <v>01 - 15-Out-2023</v>
      </c>
      <c r="BG63" s="34" t="e">
        <f ca="1">BG$5</f>
        <v>#NAME?</v>
      </c>
      <c r="BH63" s="56" t="s">
        <v>77</v>
      </c>
      <c r="BI63" s="10" t="s">
        <v>7</v>
      </c>
      <c r="BJ63" s="10" t="str">
        <f>BJ5</f>
        <v>Meta 16 - 31-Out-2023</v>
      </c>
      <c r="BK63" s="10" t="str">
        <f t="shared" ref="BK63:BZ63" si="43">BK$5</f>
        <v>16 - 31-Out-2023</v>
      </c>
      <c r="BL63" s="10" t="str">
        <f>BL5</f>
        <v>Meta Mensal</v>
      </c>
      <c r="BM63" s="10">
        <f t="shared" si="43"/>
        <v>45200</v>
      </c>
      <c r="BN63" s="38" t="e">
        <f t="shared" ca="1" si="43"/>
        <v>#NAME?</v>
      </c>
      <c r="BO63" s="38" t="e">
        <f t="shared" ca="1" si="43"/>
        <v>#NAME?</v>
      </c>
      <c r="BP63" s="38" t="e">
        <f t="shared" ca="1" si="43"/>
        <v>#NAME?</v>
      </c>
      <c r="BQ63" s="38" t="e">
        <f t="shared" ca="1" si="43"/>
        <v>#NAME?</v>
      </c>
      <c r="BR63" s="38" t="e">
        <f t="shared" ca="1" si="43"/>
        <v>#NAME?</v>
      </c>
      <c r="BS63" s="38" t="e">
        <f t="shared" ca="1" si="43"/>
        <v>#NAME?</v>
      </c>
      <c r="BT63" s="38" t="e">
        <f t="shared" ca="1" si="43"/>
        <v>#NAME?</v>
      </c>
      <c r="BU63" s="38" t="e">
        <f t="shared" ca="1" si="43"/>
        <v>#NAME?</v>
      </c>
      <c r="BV63" s="38" t="e">
        <f t="shared" ca="1" si="43"/>
        <v>#NAME?</v>
      </c>
      <c r="BW63" s="38" t="e">
        <f t="shared" ca="1" si="43"/>
        <v>#NAME?</v>
      </c>
      <c r="BX63" s="38" t="e">
        <f t="shared" ca="1" si="43"/>
        <v>#NAME?</v>
      </c>
      <c r="BY63" s="38" t="e">
        <f t="shared" ca="1" si="43"/>
        <v>#NAME?</v>
      </c>
      <c r="BZ63" s="38" t="e">
        <f t="shared" ca="1" si="43"/>
        <v>#NAME?</v>
      </c>
    </row>
    <row r="64" spans="1:78" s="21" customFormat="1">
      <c r="A64" s="87" t="s">
        <v>78</v>
      </c>
      <c r="B64" s="57">
        <v>150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150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150</v>
      </c>
      <c r="AC64" s="57">
        <v>144</v>
      </c>
      <c r="AD64" s="57">
        <v>176</v>
      </c>
      <c r="AE64" s="57">
        <v>220</v>
      </c>
      <c r="AF64" s="57">
        <v>204</v>
      </c>
      <c r="AG64" s="57">
        <v>400</v>
      </c>
      <c r="AH64" s="57">
        <v>344</v>
      </c>
      <c r="AI64" s="57">
        <v>103</v>
      </c>
      <c r="AJ64" s="57">
        <v>0</v>
      </c>
      <c r="AK64" s="57">
        <v>215</v>
      </c>
      <c r="AL64" s="57">
        <v>132</v>
      </c>
      <c r="AM64" s="24">
        <v>318</v>
      </c>
      <c r="AN64" s="24">
        <v>316</v>
      </c>
      <c r="AO64" s="24">
        <v>274</v>
      </c>
      <c r="AP64" s="24">
        <v>354</v>
      </c>
      <c r="AQ64" s="24">
        <v>305</v>
      </c>
      <c r="AR64" s="24">
        <v>224</v>
      </c>
      <c r="AS64" s="57">
        <v>132</v>
      </c>
      <c r="AT64" s="24">
        <v>232</v>
      </c>
      <c r="AU64" s="24">
        <v>260</v>
      </c>
      <c r="AV64" s="24">
        <v>212</v>
      </c>
      <c r="AW64" s="24">
        <v>246</v>
      </c>
      <c r="AX64" s="24">
        <v>199</v>
      </c>
      <c r="AY64" s="24">
        <v>212</v>
      </c>
      <c r="AZ64" s="24">
        <v>196</v>
      </c>
      <c r="BA64" s="24">
        <v>144</v>
      </c>
      <c r="BB64" s="24">
        <v>54</v>
      </c>
      <c r="BC64" s="24">
        <v>198</v>
      </c>
      <c r="BD64" s="24">
        <v>196</v>
      </c>
      <c r="BE64" s="24">
        <v>64</v>
      </c>
      <c r="BF64" s="24">
        <v>111</v>
      </c>
      <c r="BG64" s="24">
        <f>BK64+BF64</f>
        <v>263</v>
      </c>
      <c r="BH64" s="25" t="s">
        <v>78</v>
      </c>
      <c r="BI64" s="24">
        <v>100</v>
      </c>
      <c r="BJ64" s="24">
        <v>52</v>
      </c>
      <c r="BK64" s="24">
        <v>152</v>
      </c>
      <c r="BL64" s="24">
        <f>BI64</f>
        <v>100</v>
      </c>
      <c r="BM64" s="24">
        <f>BG64</f>
        <v>263</v>
      </c>
      <c r="BN64" s="24">
        <f>BN41</f>
        <v>229</v>
      </c>
      <c r="BO64" s="24">
        <v>281</v>
      </c>
      <c r="BP64" s="24">
        <v>279</v>
      </c>
      <c r="BQ64" s="24">
        <v>214</v>
      </c>
      <c r="BR64" s="39">
        <v>184</v>
      </c>
      <c r="BS64" s="24">
        <v>212</v>
      </c>
      <c r="BT64" s="24"/>
      <c r="BU64" s="24"/>
      <c r="BV64" s="24"/>
      <c r="BW64" s="24"/>
      <c r="BX64" s="24"/>
      <c r="BY64" s="24"/>
      <c r="BZ64" s="24"/>
    </row>
    <row r="65" spans="1:78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68"/>
      <c r="AK65" s="55"/>
      <c r="AL65" s="68"/>
      <c r="AM65" s="55"/>
      <c r="AN65" s="55"/>
      <c r="AO65" s="55"/>
      <c r="AP65" s="55"/>
      <c r="AQ65" s="55"/>
      <c r="AR65" s="55"/>
      <c r="AS65" s="68"/>
      <c r="AT65" s="55"/>
      <c r="AU65" s="55"/>
      <c r="AV65" s="55"/>
      <c r="AW65" s="55"/>
      <c r="AX65" s="55"/>
      <c r="AY65" s="55"/>
      <c r="AZ65" s="55"/>
      <c r="BA65" s="68"/>
      <c r="BB65" s="68"/>
      <c r="BC65" s="55"/>
      <c r="BD65" s="55"/>
      <c r="BE65" s="55"/>
      <c r="BF65" s="55"/>
      <c r="BG65" s="55"/>
      <c r="BH65" s="54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</row>
    <row r="66" spans="1:78" s="53" customFormat="1">
      <c r="A66" s="32" t="s">
        <v>79</v>
      </c>
      <c r="B66" s="33" t="s">
        <v>7</v>
      </c>
      <c r="C66" s="34">
        <v>43831</v>
      </c>
      <c r="D66" s="34">
        <v>43862</v>
      </c>
      <c r="E66" s="34">
        <v>43891</v>
      </c>
      <c r="F66" s="34">
        <v>43922</v>
      </c>
      <c r="G66" s="34">
        <v>43952</v>
      </c>
      <c r="H66" s="34">
        <v>43983</v>
      </c>
      <c r="I66" s="34">
        <v>44013</v>
      </c>
      <c r="J66" s="34">
        <v>44044</v>
      </c>
      <c r="K66" s="34">
        <v>44075</v>
      </c>
      <c r="L66" s="34">
        <v>44105</v>
      </c>
      <c r="M66" s="34">
        <v>44136</v>
      </c>
      <c r="N66" s="34">
        <v>44166</v>
      </c>
      <c r="O66" s="33" t="s">
        <v>7</v>
      </c>
      <c r="P66" s="34">
        <v>44197</v>
      </c>
      <c r="Q66" s="34">
        <v>44228</v>
      </c>
      <c r="R66" s="34">
        <v>44256</v>
      </c>
      <c r="S66" s="34">
        <v>44287</v>
      </c>
      <c r="T66" s="34">
        <v>44317</v>
      </c>
      <c r="U66" s="34">
        <v>44348</v>
      </c>
      <c r="V66" s="34">
        <v>44378</v>
      </c>
      <c r="W66" s="34">
        <v>44409</v>
      </c>
      <c r="X66" s="34">
        <v>44440</v>
      </c>
      <c r="Y66" s="34">
        <v>44470</v>
      </c>
      <c r="Z66" s="34">
        <v>44501</v>
      </c>
      <c r="AA66" s="34">
        <v>44531</v>
      </c>
      <c r="AB66" s="33"/>
      <c r="AC66" s="34"/>
      <c r="AD66" s="34"/>
      <c r="AE66" s="34"/>
      <c r="AF66" s="34"/>
      <c r="AG66" s="34"/>
      <c r="AH66" s="34"/>
      <c r="AI66" s="34" t="s">
        <v>8</v>
      </c>
      <c r="AJ66" s="35" t="s">
        <v>7</v>
      </c>
      <c r="AK66" s="34" t="s">
        <v>10</v>
      </c>
      <c r="AL66" s="35" t="s">
        <v>7</v>
      </c>
      <c r="AM66" s="34">
        <v>44743</v>
      </c>
      <c r="AN66" s="34">
        <v>44774</v>
      </c>
      <c r="AO66" s="34">
        <v>44805</v>
      </c>
      <c r="AP66" s="34">
        <v>44835</v>
      </c>
      <c r="AQ66" s="34">
        <v>44866</v>
      </c>
      <c r="AR66" s="34">
        <v>44896</v>
      </c>
      <c r="AS66" s="35" t="s">
        <v>7</v>
      </c>
      <c r="AT66" s="34" t="e">
        <f t="shared" ref="AT66:BD66" ca="1" si="44">AT$5</f>
        <v>#NAME?</v>
      </c>
      <c r="AU66" s="34" t="e">
        <f t="shared" ca="1" si="44"/>
        <v>#NAME?</v>
      </c>
      <c r="AV66" s="34" t="e">
        <f t="shared" ca="1" si="44"/>
        <v>#NAME?</v>
      </c>
      <c r="AW66" s="34" t="e">
        <f t="shared" ca="1" si="44"/>
        <v>#NAME?</v>
      </c>
      <c r="AX66" s="34" t="e">
        <f t="shared" ca="1" si="44"/>
        <v>#NAME?</v>
      </c>
      <c r="AY66" s="34" t="e">
        <f t="shared" ca="1" si="44"/>
        <v>#NAME?</v>
      </c>
      <c r="AZ66" s="34" t="e">
        <f t="shared" ca="1" si="44"/>
        <v>#NAME?</v>
      </c>
      <c r="BA66" s="35" t="str">
        <f t="shared" si="44"/>
        <v>1 - 24 de Ago-23</v>
      </c>
      <c r="BB66" s="35" t="str">
        <f t="shared" si="44"/>
        <v>24 - 31 de Ago-23</v>
      </c>
      <c r="BC66" s="34" t="e">
        <f t="shared" ca="1" si="44"/>
        <v>#NAME?</v>
      </c>
      <c r="BD66" s="34" t="e">
        <f t="shared" ca="1" si="44"/>
        <v>#NAME?</v>
      </c>
      <c r="BE66" s="36" t="s">
        <v>14</v>
      </c>
      <c r="BF66" s="34" t="str">
        <f>BF$5</f>
        <v>01 - 15-Out-2023</v>
      </c>
      <c r="BG66" s="34" t="e">
        <f ca="1">BG$5</f>
        <v>#NAME?</v>
      </c>
      <c r="BH66" s="56" t="s">
        <v>80</v>
      </c>
      <c r="BI66" s="10" t="s">
        <v>7</v>
      </c>
      <c r="BJ66" s="10" t="str">
        <f>BJ5</f>
        <v>Meta 16 - 31-Out-2023</v>
      </c>
      <c r="BK66" s="10" t="str">
        <f t="shared" ref="BK66:BZ66" si="45">BK$5</f>
        <v>16 - 31-Out-2023</v>
      </c>
      <c r="BL66" s="10" t="str">
        <f>BL5</f>
        <v>Meta Mensal</v>
      </c>
      <c r="BM66" s="10">
        <f t="shared" si="45"/>
        <v>45200</v>
      </c>
      <c r="BN66" s="38" t="e">
        <f t="shared" ca="1" si="45"/>
        <v>#NAME?</v>
      </c>
      <c r="BO66" s="38" t="e">
        <f t="shared" ca="1" si="45"/>
        <v>#NAME?</v>
      </c>
      <c r="BP66" s="38" t="e">
        <f t="shared" ca="1" si="45"/>
        <v>#NAME?</v>
      </c>
      <c r="BQ66" s="38" t="e">
        <f t="shared" ca="1" si="45"/>
        <v>#NAME?</v>
      </c>
      <c r="BR66" s="38" t="e">
        <f t="shared" ca="1" si="45"/>
        <v>#NAME?</v>
      </c>
      <c r="BS66" s="38" t="e">
        <f t="shared" ca="1" si="45"/>
        <v>#NAME?</v>
      </c>
      <c r="BT66" s="38" t="e">
        <f t="shared" ca="1" si="45"/>
        <v>#NAME?</v>
      </c>
      <c r="BU66" s="38" t="e">
        <f t="shared" ca="1" si="45"/>
        <v>#NAME?</v>
      </c>
      <c r="BV66" s="38" t="e">
        <f t="shared" ca="1" si="45"/>
        <v>#NAME?</v>
      </c>
      <c r="BW66" s="38" t="e">
        <f t="shared" ca="1" si="45"/>
        <v>#NAME?</v>
      </c>
      <c r="BX66" s="38" t="e">
        <f t="shared" ca="1" si="45"/>
        <v>#NAME?</v>
      </c>
      <c r="BY66" s="38" t="e">
        <f t="shared" ca="1" si="45"/>
        <v>#NAME?</v>
      </c>
      <c r="BZ66" s="38" t="e">
        <f t="shared" ca="1" si="45"/>
        <v>#NAME?</v>
      </c>
    </row>
    <row r="67" spans="1:78" s="21" customFormat="1">
      <c r="A67" s="22" t="s">
        <v>81</v>
      </c>
      <c r="B67" s="88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88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89"/>
      <c r="AC67" s="90"/>
      <c r="AD67" s="90"/>
      <c r="AE67" s="90"/>
      <c r="AF67" s="91"/>
      <c r="AG67" s="91"/>
      <c r="AH67" s="91"/>
      <c r="AI67" s="92">
        <v>0</v>
      </c>
      <c r="AJ67" s="24"/>
      <c r="AK67" s="24">
        <v>0</v>
      </c>
      <c r="AL67" s="24">
        <v>80</v>
      </c>
      <c r="AM67" s="24">
        <v>0</v>
      </c>
      <c r="AN67" s="24">
        <v>21</v>
      </c>
      <c r="AO67" s="24">
        <v>58</v>
      </c>
      <c r="AP67" s="24">
        <v>54</v>
      </c>
      <c r="AQ67" s="24">
        <v>47</v>
      </c>
      <c r="AR67" s="24">
        <v>97</v>
      </c>
      <c r="AS67" s="24">
        <v>80</v>
      </c>
      <c r="AT67" s="24">
        <v>58</v>
      </c>
      <c r="AU67" s="24">
        <v>112</v>
      </c>
      <c r="AV67" s="24">
        <v>129</v>
      </c>
      <c r="AW67" s="24">
        <v>31</v>
      </c>
      <c r="AX67" s="24">
        <v>82</v>
      </c>
      <c r="AY67" s="24">
        <v>98</v>
      </c>
      <c r="AZ67" s="24">
        <v>85</v>
      </c>
      <c r="BA67" s="24">
        <v>78</v>
      </c>
      <c r="BB67" s="24">
        <f>BC67-BA67</f>
        <v>0</v>
      </c>
      <c r="BC67" s="24">
        <v>78</v>
      </c>
      <c r="BD67" s="24">
        <v>109</v>
      </c>
      <c r="BE67" s="24">
        <v>39</v>
      </c>
      <c r="BF67" s="24">
        <v>29</v>
      </c>
      <c r="BG67" s="24">
        <f>BK67+BF67</f>
        <v>52</v>
      </c>
      <c r="BH67" s="25" t="s">
        <v>81</v>
      </c>
      <c r="BI67" s="24">
        <v>30</v>
      </c>
      <c r="BJ67" s="24">
        <v>15</v>
      </c>
      <c r="BK67" s="24">
        <v>23</v>
      </c>
      <c r="BL67" s="24">
        <f>BI67</f>
        <v>30</v>
      </c>
      <c r="BM67" s="24">
        <f>BG67</f>
        <v>52</v>
      </c>
      <c r="BN67" s="24">
        <v>78</v>
      </c>
      <c r="BO67" s="24">
        <v>72</v>
      </c>
      <c r="BP67" s="24">
        <v>47</v>
      </c>
      <c r="BQ67" s="24">
        <v>65</v>
      </c>
      <c r="BR67" s="39">
        <v>92</v>
      </c>
      <c r="BS67" s="24">
        <v>62</v>
      </c>
      <c r="BT67" s="24"/>
      <c r="BU67" s="24"/>
      <c r="BV67" s="24"/>
      <c r="BW67" s="24"/>
      <c r="BX67" s="24"/>
      <c r="BY67" s="24"/>
      <c r="BZ67" s="24"/>
    </row>
    <row r="68" spans="1:78" s="21" customFormat="1" hidden="1">
      <c r="A68" s="22" t="s">
        <v>82</v>
      </c>
      <c r="B68" s="8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88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89"/>
      <c r="AC68" s="90"/>
      <c r="AD68" s="90"/>
      <c r="AE68" s="90"/>
      <c r="AF68" s="91"/>
      <c r="AG68" s="91"/>
      <c r="AH68" s="91"/>
      <c r="AI68" s="92">
        <v>87</v>
      </c>
      <c r="AJ68" s="24">
        <v>200</v>
      </c>
      <c r="AK68" s="24">
        <v>212</v>
      </c>
      <c r="AL68" s="24">
        <v>200</v>
      </c>
      <c r="AM68" s="24">
        <v>299</v>
      </c>
      <c r="AN68" s="24">
        <v>276</v>
      </c>
      <c r="AO68" s="24">
        <v>220</v>
      </c>
      <c r="AP68" s="24">
        <v>238</v>
      </c>
      <c r="AQ68" s="24">
        <v>357</v>
      </c>
      <c r="AR68" s="24">
        <v>262</v>
      </c>
      <c r="AS68" s="24">
        <v>200</v>
      </c>
      <c r="AT68" s="24">
        <v>200</v>
      </c>
      <c r="AU68" s="24">
        <v>149</v>
      </c>
      <c r="AV68" s="24">
        <v>152</v>
      </c>
      <c r="AW68" s="24">
        <v>301</v>
      </c>
      <c r="AX68" s="24">
        <v>168</v>
      </c>
      <c r="AY68" s="24">
        <v>187</v>
      </c>
      <c r="AZ68" s="24">
        <v>238</v>
      </c>
      <c r="BA68" s="24">
        <v>211</v>
      </c>
      <c r="BB68" s="24">
        <f>BC68-BA68</f>
        <v>112</v>
      </c>
      <c r="BC68" s="24">
        <v>323</v>
      </c>
      <c r="BD68" s="24">
        <v>217</v>
      </c>
      <c r="BE68" s="24">
        <v>97</v>
      </c>
      <c r="BF68" s="24">
        <v>114</v>
      </c>
      <c r="BG68" s="24">
        <v>311</v>
      </c>
      <c r="BH68" s="25"/>
      <c r="BI68" s="24"/>
      <c r="BJ68" s="24"/>
      <c r="BK68" s="24"/>
      <c r="BL68" s="24"/>
      <c r="BM68" s="24"/>
      <c r="BN68" s="24"/>
      <c r="BO68" s="24"/>
      <c r="BP68" s="24"/>
      <c r="BQ68" s="24"/>
      <c r="BR68" s="39"/>
      <c r="BS68" s="24"/>
      <c r="BT68" s="24"/>
      <c r="BU68" s="24"/>
      <c r="BV68" s="24"/>
      <c r="BW68" s="24"/>
      <c r="BX68" s="24"/>
      <c r="BY68" s="24"/>
      <c r="BZ68" s="24"/>
    </row>
    <row r="69" spans="1:78" s="21" customFormat="1">
      <c r="A69" s="22" t="s">
        <v>83</v>
      </c>
      <c r="B69" s="8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88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89"/>
      <c r="AC69" s="90"/>
      <c r="AD69" s="90"/>
      <c r="AE69" s="90"/>
      <c r="AF69" s="91"/>
      <c r="AG69" s="91"/>
      <c r="AH69" s="91"/>
      <c r="AI69" s="92">
        <v>88</v>
      </c>
      <c r="AJ69" s="24">
        <v>200</v>
      </c>
      <c r="AK69" s="24">
        <v>223</v>
      </c>
      <c r="AL69" s="24">
        <v>200</v>
      </c>
      <c r="AM69" s="24">
        <v>311</v>
      </c>
      <c r="AN69" s="24">
        <v>306</v>
      </c>
      <c r="AO69" s="24">
        <v>246</v>
      </c>
      <c r="AP69" s="24">
        <v>209</v>
      </c>
      <c r="AQ69" s="24">
        <v>310</v>
      </c>
      <c r="AR69" s="24">
        <v>248</v>
      </c>
      <c r="AS69" s="24">
        <v>200</v>
      </c>
      <c r="AT69" s="24">
        <v>200</v>
      </c>
      <c r="AU69" s="24">
        <v>136</v>
      </c>
      <c r="AV69" s="24">
        <v>99</v>
      </c>
      <c r="AW69" s="24">
        <v>311</v>
      </c>
      <c r="AX69" s="24">
        <v>221</v>
      </c>
      <c r="AY69" s="24">
        <v>184</v>
      </c>
      <c r="AZ69" s="24">
        <v>284</v>
      </c>
      <c r="BA69" s="24">
        <v>239</v>
      </c>
      <c r="BB69" s="24">
        <f>BC69-BA69</f>
        <v>88</v>
      </c>
      <c r="BC69" s="24">
        <v>327</v>
      </c>
      <c r="BD69" s="24">
        <v>236</v>
      </c>
      <c r="BE69" s="24">
        <v>97</v>
      </c>
      <c r="BF69" s="24">
        <v>114</v>
      </c>
      <c r="BG69" s="24">
        <f>BK69+BF69</f>
        <v>302</v>
      </c>
      <c r="BH69" s="25" t="s">
        <v>83</v>
      </c>
      <c r="BI69" s="24">
        <v>10</v>
      </c>
      <c r="BJ69" s="24">
        <v>5</v>
      </c>
      <c r="BK69" s="24">
        <v>188</v>
      </c>
      <c r="BL69" s="24">
        <f>BI69</f>
        <v>10</v>
      </c>
      <c r="BM69" s="24">
        <f>BG69</f>
        <v>302</v>
      </c>
      <c r="BN69" s="24">
        <v>158</v>
      </c>
      <c r="BO69" s="24">
        <v>299</v>
      </c>
      <c r="BP69" s="24">
        <v>385</v>
      </c>
      <c r="BQ69" s="24">
        <v>363</v>
      </c>
      <c r="BR69" s="39">
        <v>357</v>
      </c>
      <c r="BS69" s="24">
        <v>416</v>
      </c>
      <c r="BT69" s="24"/>
      <c r="BU69" s="24"/>
      <c r="BV69" s="24"/>
      <c r="BW69" s="24"/>
      <c r="BX69" s="24"/>
      <c r="BY69" s="24"/>
      <c r="BZ69" s="24"/>
    </row>
    <row r="70" spans="1:78" s="21" customFormat="1">
      <c r="A70" s="22" t="s">
        <v>84</v>
      </c>
      <c r="B70" s="88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88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89"/>
      <c r="AC70" s="90"/>
      <c r="AD70" s="90"/>
      <c r="AE70" s="90"/>
      <c r="AF70" s="91"/>
      <c r="AG70" s="91"/>
      <c r="AH70" s="91"/>
      <c r="AI70" s="92">
        <v>13</v>
      </c>
      <c r="AJ70" s="24"/>
      <c r="AK70" s="24">
        <v>54</v>
      </c>
      <c r="AL70" s="24">
        <v>400</v>
      </c>
      <c r="AM70" s="24">
        <v>67</v>
      </c>
      <c r="AN70" s="24">
        <v>170</v>
      </c>
      <c r="AO70" s="24">
        <v>82</v>
      </c>
      <c r="AP70" s="24">
        <v>20</v>
      </c>
      <c r="AQ70" s="24">
        <v>88</v>
      </c>
      <c r="AR70" s="24">
        <v>74</v>
      </c>
      <c r="AS70" s="24">
        <v>400</v>
      </c>
      <c r="AT70" s="24">
        <v>151</v>
      </c>
      <c r="AU70" s="24">
        <v>135</v>
      </c>
      <c r="AV70" s="24">
        <v>109</v>
      </c>
      <c r="AW70" s="24">
        <v>99</v>
      </c>
      <c r="AX70" s="24">
        <v>149</v>
      </c>
      <c r="AY70" s="24">
        <v>110</v>
      </c>
      <c r="AZ70" s="24">
        <v>125</v>
      </c>
      <c r="BA70" s="24">
        <v>62</v>
      </c>
      <c r="BB70" s="24">
        <f>BC70-BA70</f>
        <v>39</v>
      </c>
      <c r="BC70" s="24">
        <v>101</v>
      </c>
      <c r="BD70" s="24">
        <v>167</v>
      </c>
      <c r="BE70" s="24">
        <v>194</v>
      </c>
      <c r="BF70" s="24">
        <v>101</v>
      </c>
      <c r="BG70" s="24">
        <f>BK70+BF70</f>
        <v>224</v>
      </c>
      <c r="BH70" s="25" t="s">
        <v>84</v>
      </c>
      <c r="BI70" s="24">
        <v>100</v>
      </c>
      <c r="BJ70" s="24">
        <v>52</v>
      </c>
      <c r="BK70" s="24">
        <v>123</v>
      </c>
      <c r="BL70" s="24">
        <f>BI70</f>
        <v>100</v>
      </c>
      <c r="BM70" s="24">
        <f>BG70</f>
        <v>224</v>
      </c>
      <c r="BN70" s="24">
        <v>114</v>
      </c>
      <c r="BO70" s="24">
        <v>122</v>
      </c>
      <c r="BP70" s="24">
        <v>117</v>
      </c>
      <c r="BQ70" s="24">
        <v>130</v>
      </c>
      <c r="BR70" s="39">
        <v>119</v>
      </c>
      <c r="BS70" s="24">
        <v>110</v>
      </c>
      <c r="BT70" s="24"/>
      <c r="BU70" s="24"/>
      <c r="BV70" s="24"/>
      <c r="BW70" s="24"/>
      <c r="BX70" s="24"/>
      <c r="BY70" s="24"/>
      <c r="BZ70" s="24"/>
    </row>
    <row r="71" spans="1:78" s="21" customFormat="1">
      <c r="A71" s="22" t="s">
        <v>85</v>
      </c>
      <c r="B71" s="8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88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89"/>
      <c r="AC71" s="90"/>
      <c r="AD71" s="90"/>
      <c r="AE71" s="90"/>
      <c r="AF71" s="91"/>
      <c r="AG71" s="91"/>
      <c r="AH71" s="91"/>
      <c r="AI71" s="92">
        <v>21</v>
      </c>
      <c r="AJ71" s="24">
        <v>120</v>
      </c>
      <c r="AK71" s="24">
        <v>57</v>
      </c>
      <c r="AL71" s="24">
        <v>120</v>
      </c>
      <c r="AM71" s="24">
        <v>78</v>
      </c>
      <c r="AN71" s="24">
        <v>56</v>
      </c>
      <c r="AO71" s="24">
        <v>82</v>
      </c>
      <c r="AP71" s="24">
        <v>137</v>
      </c>
      <c r="AQ71" s="24">
        <v>139</v>
      </c>
      <c r="AR71" s="24">
        <v>142</v>
      </c>
      <c r="AS71" s="24">
        <v>120</v>
      </c>
      <c r="AT71" s="24">
        <v>79</v>
      </c>
      <c r="AU71" s="24">
        <v>193</v>
      </c>
      <c r="AV71" s="24">
        <v>92</v>
      </c>
      <c r="AW71" s="24">
        <v>67</v>
      </c>
      <c r="AX71" s="24">
        <v>128</v>
      </c>
      <c r="AY71" s="24">
        <v>109</v>
      </c>
      <c r="AZ71" s="24">
        <v>123</v>
      </c>
      <c r="BA71" s="24">
        <v>115</v>
      </c>
      <c r="BB71" s="24">
        <f>BC71-BA71</f>
        <v>0</v>
      </c>
      <c r="BC71" s="24">
        <v>115</v>
      </c>
      <c r="BD71" s="24">
        <v>122</v>
      </c>
      <c r="BE71" s="24">
        <v>58</v>
      </c>
      <c r="BF71" s="24">
        <v>39</v>
      </c>
      <c r="BG71" s="24">
        <f>BK71+BF71</f>
        <v>72</v>
      </c>
      <c r="BH71" s="25" t="s">
        <v>85</v>
      </c>
      <c r="BI71" s="24">
        <v>40</v>
      </c>
      <c r="BJ71" s="24">
        <v>21</v>
      </c>
      <c r="BK71" s="24">
        <v>33</v>
      </c>
      <c r="BL71" s="24">
        <f>BI71</f>
        <v>40</v>
      </c>
      <c r="BM71" s="24">
        <f>BG71</f>
        <v>72</v>
      </c>
      <c r="BN71" s="24">
        <v>82</v>
      </c>
      <c r="BO71" s="24">
        <v>62</v>
      </c>
      <c r="BP71" s="24">
        <v>56</v>
      </c>
      <c r="BQ71" s="24">
        <v>54</v>
      </c>
      <c r="BR71" s="39">
        <v>88</v>
      </c>
      <c r="BS71" s="24">
        <v>69</v>
      </c>
      <c r="BT71" s="24"/>
      <c r="BU71" s="24"/>
      <c r="BV71" s="24"/>
      <c r="BW71" s="24"/>
      <c r="BX71" s="24"/>
      <c r="BY71" s="24"/>
      <c r="BZ71" s="24"/>
    </row>
    <row r="72" spans="1:78" s="101" customFormat="1">
      <c r="A72" s="59" t="s">
        <v>33</v>
      </c>
      <c r="B72" s="93">
        <v>0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4"/>
      <c r="AC72" s="95"/>
      <c r="AD72" s="95"/>
      <c r="AE72" s="95"/>
      <c r="AF72" s="96"/>
      <c r="AG72" s="96"/>
      <c r="AH72" s="96"/>
      <c r="AI72" s="97">
        <v>209</v>
      </c>
      <c r="AJ72" s="98">
        <v>520</v>
      </c>
      <c r="AK72" s="93">
        <v>546</v>
      </c>
      <c r="AL72" s="98">
        <v>1000</v>
      </c>
      <c r="AM72" s="93">
        <v>755</v>
      </c>
      <c r="AN72" s="93">
        <v>829</v>
      </c>
      <c r="AO72" s="93">
        <v>688</v>
      </c>
      <c r="AP72" s="93">
        <v>658</v>
      </c>
      <c r="AQ72" s="93">
        <v>941</v>
      </c>
      <c r="AR72" s="93">
        <v>823</v>
      </c>
      <c r="AS72" s="98">
        <f t="shared" ref="AS72:BM72" si="46">SUM(AS67:AS71)</f>
        <v>1000</v>
      </c>
      <c r="AT72" s="93">
        <f t="shared" si="46"/>
        <v>688</v>
      </c>
      <c r="AU72" s="93">
        <f t="shared" si="46"/>
        <v>725</v>
      </c>
      <c r="AV72" s="93">
        <f t="shared" si="46"/>
        <v>581</v>
      </c>
      <c r="AW72" s="93">
        <f t="shared" si="46"/>
        <v>809</v>
      </c>
      <c r="AX72" s="93">
        <f t="shared" si="46"/>
        <v>748</v>
      </c>
      <c r="AY72" s="93">
        <f t="shared" si="46"/>
        <v>688</v>
      </c>
      <c r="AZ72" s="93">
        <f t="shared" si="46"/>
        <v>855</v>
      </c>
      <c r="BA72" s="98">
        <f t="shared" si="46"/>
        <v>705</v>
      </c>
      <c r="BB72" s="98">
        <f t="shared" si="46"/>
        <v>239</v>
      </c>
      <c r="BC72" s="93">
        <f t="shared" si="46"/>
        <v>944</v>
      </c>
      <c r="BD72" s="93">
        <f t="shared" si="46"/>
        <v>851</v>
      </c>
      <c r="BE72" s="93">
        <v>484</v>
      </c>
      <c r="BF72" s="93">
        <f>SUM(BF67:BF71)</f>
        <v>397</v>
      </c>
      <c r="BG72" s="93">
        <f t="shared" si="46"/>
        <v>961</v>
      </c>
      <c r="BH72" s="99" t="s">
        <v>33</v>
      </c>
      <c r="BI72" s="100">
        <f t="shared" si="46"/>
        <v>180</v>
      </c>
      <c r="BJ72" s="100">
        <f>SUM(BJ67+BJ69+BJ70+BJ71)</f>
        <v>93</v>
      </c>
      <c r="BK72" s="100">
        <f>SUM(BK67:BK71)</f>
        <v>367</v>
      </c>
      <c r="BL72" s="100">
        <f>SUM(BL67+BL69+BL70+BL71)</f>
        <v>180</v>
      </c>
      <c r="BM72" s="100">
        <f t="shared" si="46"/>
        <v>650</v>
      </c>
      <c r="BN72" s="100">
        <f t="shared" ref="BN72:BZ72" si="47">SUM(BN67:BN71)</f>
        <v>432</v>
      </c>
      <c r="BO72" s="100">
        <f t="shared" si="47"/>
        <v>555</v>
      </c>
      <c r="BP72" s="100">
        <f t="shared" si="47"/>
        <v>605</v>
      </c>
      <c r="BQ72" s="100">
        <f t="shared" si="47"/>
        <v>612</v>
      </c>
      <c r="BR72" s="100">
        <f t="shared" si="47"/>
        <v>656</v>
      </c>
      <c r="BS72" s="100">
        <f t="shared" si="47"/>
        <v>657</v>
      </c>
      <c r="BT72" s="100">
        <f t="shared" si="47"/>
        <v>0</v>
      </c>
      <c r="BU72" s="100">
        <f t="shared" si="47"/>
        <v>0</v>
      </c>
      <c r="BV72" s="100">
        <f t="shared" si="47"/>
        <v>0</v>
      </c>
      <c r="BW72" s="100">
        <f t="shared" si="47"/>
        <v>0</v>
      </c>
      <c r="BX72" s="100">
        <f t="shared" si="47"/>
        <v>0</v>
      </c>
      <c r="BY72" s="100">
        <f t="shared" si="47"/>
        <v>0</v>
      </c>
      <c r="BZ72" s="100">
        <f t="shared" si="47"/>
        <v>0</v>
      </c>
    </row>
    <row r="73" spans="1:78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68"/>
      <c r="AK73" s="55"/>
      <c r="AL73" s="68"/>
      <c r="AM73" s="55"/>
      <c r="AN73" s="55"/>
      <c r="AO73" s="55"/>
      <c r="AP73" s="55"/>
      <c r="AQ73" s="55"/>
      <c r="AR73" s="55"/>
      <c r="AS73" s="68"/>
      <c r="AT73" s="55"/>
      <c r="AU73" s="55"/>
      <c r="AV73" s="55"/>
      <c r="AW73" s="55"/>
      <c r="AX73" s="55"/>
      <c r="AY73" s="55"/>
      <c r="AZ73" s="55"/>
      <c r="BA73" s="68"/>
      <c r="BB73" s="68"/>
      <c r="BC73" s="55"/>
      <c r="BD73" s="55"/>
      <c r="BE73" s="55"/>
      <c r="BF73" s="55"/>
      <c r="BG73" s="55"/>
      <c r="BH73" s="54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</row>
    <row r="74" spans="1:78" s="53" customFormat="1">
      <c r="A74" s="102" t="s">
        <v>86</v>
      </c>
      <c r="B74" s="103"/>
      <c r="C74" s="104">
        <v>43831</v>
      </c>
      <c r="D74" s="104">
        <v>43862</v>
      </c>
      <c r="E74" s="104">
        <v>43891</v>
      </c>
      <c r="F74" s="104">
        <v>43922</v>
      </c>
      <c r="G74" s="104">
        <v>43952</v>
      </c>
      <c r="H74" s="104">
        <v>43983</v>
      </c>
      <c r="I74" s="104">
        <v>44013</v>
      </c>
      <c r="J74" s="104">
        <v>44044</v>
      </c>
      <c r="K74" s="104">
        <v>44075</v>
      </c>
      <c r="L74" s="104">
        <v>44105</v>
      </c>
      <c r="M74" s="104">
        <v>44136</v>
      </c>
      <c r="N74" s="104">
        <v>44166</v>
      </c>
      <c r="O74" s="103">
        <v>0</v>
      </c>
      <c r="P74" s="104">
        <v>44197</v>
      </c>
      <c r="Q74" s="104">
        <v>44228</v>
      </c>
      <c r="R74" s="104">
        <v>44256</v>
      </c>
      <c r="S74" s="104">
        <v>44287</v>
      </c>
      <c r="T74" s="104">
        <v>44317</v>
      </c>
      <c r="U74" s="104">
        <v>44348</v>
      </c>
      <c r="V74" s="104">
        <v>44378</v>
      </c>
      <c r="W74" s="104">
        <v>44409</v>
      </c>
      <c r="X74" s="104">
        <v>44440</v>
      </c>
      <c r="Y74" s="104">
        <v>44470</v>
      </c>
      <c r="Z74" s="104">
        <v>44501</v>
      </c>
      <c r="AA74" s="104">
        <v>44531</v>
      </c>
      <c r="AB74" s="103"/>
      <c r="AC74" s="104">
        <v>44562</v>
      </c>
      <c r="AD74" s="104">
        <v>44593</v>
      </c>
      <c r="AE74" s="104">
        <v>44621</v>
      </c>
      <c r="AF74" s="104">
        <v>44652</v>
      </c>
      <c r="AG74" s="104">
        <v>44682</v>
      </c>
      <c r="AH74" s="104">
        <v>44713</v>
      </c>
      <c r="AI74" s="104" t="s">
        <v>8</v>
      </c>
      <c r="AJ74" s="105" t="s">
        <v>7</v>
      </c>
      <c r="AK74" s="104" t="s">
        <v>10</v>
      </c>
      <c r="AL74" s="105"/>
      <c r="AM74" s="104">
        <v>44743</v>
      </c>
      <c r="AN74" s="104">
        <v>44774</v>
      </c>
      <c r="AO74" s="104">
        <v>44805</v>
      </c>
      <c r="AP74" s="104">
        <v>44835</v>
      </c>
      <c r="AQ74" s="104">
        <v>44866</v>
      </c>
      <c r="AR74" s="104">
        <v>44896</v>
      </c>
      <c r="AS74" s="106"/>
      <c r="AT74" s="34" t="e">
        <f t="shared" ref="AT74:BD74" ca="1" si="48">AT$5</f>
        <v>#NAME?</v>
      </c>
      <c r="AU74" s="34" t="e">
        <f t="shared" ca="1" si="48"/>
        <v>#NAME?</v>
      </c>
      <c r="AV74" s="34" t="e">
        <f t="shared" ca="1" si="48"/>
        <v>#NAME?</v>
      </c>
      <c r="AW74" s="34" t="e">
        <f t="shared" ca="1" si="48"/>
        <v>#NAME?</v>
      </c>
      <c r="AX74" s="34" t="e">
        <f t="shared" ca="1" si="48"/>
        <v>#NAME?</v>
      </c>
      <c r="AY74" s="34" t="e">
        <f t="shared" ca="1" si="48"/>
        <v>#NAME?</v>
      </c>
      <c r="AZ74" s="34" t="e">
        <f t="shared" ca="1" si="48"/>
        <v>#NAME?</v>
      </c>
      <c r="BA74" s="35" t="str">
        <f t="shared" si="48"/>
        <v>1 - 24 de Ago-23</v>
      </c>
      <c r="BB74" s="35" t="str">
        <f t="shared" si="48"/>
        <v>24 - 31 de Ago-23</v>
      </c>
      <c r="BC74" s="34" t="e">
        <f t="shared" ca="1" si="48"/>
        <v>#NAME?</v>
      </c>
      <c r="BD74" s="34" t="e">
        <f t="shared" ca="1" si="48"/>
        <v>#NAME?</v>
      </c>
      <c r="BE74" s="34"/>
      <c r="BF74" s="34" t="str">
        <f>BF$5</f>
        <v>01 - 15-Out-2023</v>
      </c>
      <c r="BG74" s="34" t="e">
        <f ca="1">BG$5</f>
        <v>#NAME?</v>
      </c>
      <c r="BH74" s="107" t="s">
        <v>87</v>
      </c>
      <c r="BI74" s="108"/>
      <c r="BJ74" s="108"/>
      <c r="BK74" s="10" t="str">
        <f t="shared" ref="BK74:BZ74" si="49">BK$5</f>
        <v>16 - 31-Out-2023</v>
      </c>
      <c r="BL74" s="108"/>
      <c r="BM74" s="10">
        <f t="shared" si="49"/>
        <v>45200</v>
      </c>
      <c r="BN74" s="38" t="e">
        <f t="shared" ca="1" si="49"/>
        <v>#NAME?</v>
      </c>
      <c r="BO74" s="38" t="e">
        <f t="shared" ca="1" si="49"/>
        <v>#NAME?</v>
      </c>
      <c r="BP74" s="38" t="e">
        <f t="shared" ca="1" si="49"/>
        <v>#NAME?</v>
      </c>
      <c r="BQ74" s="38" t="e">
        <f t="shared" ca="1" si="49"/>
        <v>#NAME?</v>
      </c>
      <c r="BR74" s="38" t="e">
        <f t="shared" ca="1" si="49"/>
        <v>#NAME?</v>
      </c>
      <c r="BS74" s="38" t="e">
        <f t="shared" ca="1" si="49"/>
        <v>#NAME?</v>
      </c>
      <c r="BT74" s="38" t="e">
        <f t="shared" ca="1" si="49"/>
        <v>#NAME?</v>
      </c>
      <c r="BU74" s="38" t="e">
        <f t="shared" ca="1" si="49"/>
        <v>#NAME?</v>
      </c>
      <c r="BV74" s="38" t="e">
        <f t="shared" ca="1" si="49"/>
        <v>#NAME?</v>
      </c>
      <c r="BW74" s="38" t="e">
        <f t="shared" ca="1" si="49"/>
        <v>#NAME?</v>
      </c>
      <c r="BX74" s="38" t="e">
        <f t="shared" ca="1" si="49"/>
        <v>#NAME?</v>
      </c>
      <c r="BY74" s="38" t="e">
        <f t="shared" ca="1" si="49"/>
        <v>#NAME?</v>
      </c>
      <c r="BZ74" s="38" t="e">
        <f t="shared" ca="1" si="49"/>
        <v>#NAME?</v>
      </c>
    </row>
    <row r="75" spans="1:78" s="21" customFormat="1">
      <c r="A75" s="16" t="s">
        <v>88</v>
      </c>
      <c r="B75" s="109" t="s">
        <v>89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42</v>
      </c>
      <c r="M75" s="26">
        <v>34</v>
      </c>
      <c r="N75" s="26">
        <v>41</v>
      </c>
      <c r="O75" s="109" t="s">
        <v>89</v>
      </c>
      <c r="P75" s="26">
        <v>35</v>
      </c>
      <c r="Q75" s="26">
        <v>23</v>
      </c>
      <c r="R75" s="26">
        <v>15</v>
      </c>
      <c r="S75" s="26">
        <v>16</v>
      </c>
      <c r="T75" s="26">
        <v>9</v>
      </c>
      <c r="U75" s="26">
        <v>23</v>
      </c>
      <c r="V75" s="26">
        <v>23</v>
      </c>
      <c r="W75" s="26">
        <v>18</v>
      </c>
      <c r="X75" s="26">
        <v>32</v>
      </c>
      <c r="Y75" s="26">
        <v>21</v>
      </c>
      <c r="Z75" s="26">
        <v>24</v>
      </c>
      <c r="AA75" s="26">
        <v>29</v>
      </c>
      <c r="AB75" s="109"/>
      <c r="AC75" s="26">
        <v>35</v>
      </c>
      <c r="AD75" s="26">
        <v>31</v>
      </c>
      <c r="AE75" s="26">
        <v>34</v>
      </c>
      <c r="AF75" s="26">
        <v>35</v>
      </c>
      <c r="AG75" s="26">
        <v>26</v>
      </c>
      <c r="AH75" s="26">
        <v>36</v>
      </c>
      <c r="AI75" s="26">
        <v>4</v>
      </c>
      <c r="AJ75" s="26"/>
      <c r="AK75" s="26">
        <v>19</v>
      </c>
      <c r="AL75" s="26"/>
      <c r="AM75" s="26">
        <v>23</v>
      </c>
      <c r="AN75" s="26">
        <v>27</v>
      </c>
      <c r="AO75" s="26">
        <v>22</v>
      </c>
      <c r="AP75" s="26">
        <v>11</v>
      </c>
      <c r="AQ75" s="26">
        <v>85</v>
      </c>
      <c r="AR75" s="26">
        <v>76</v>
      </c>
      <c r="AS75" s="110" t="s">
        <v>89</v>
      </c>
      <c r="AT75" s="26">
        <v>34</v>
      </c>
      <c r="AU75" s="26">
        <v>20</v>
      </c>
      <c r="AV75" s="26">
        <v>29</v>
      </c>
      <c r="AW75" s="26">
        <v>27</v>
      </c>
      <c r="AX75" s="26">
        <v>22</v>
      </c>
      <c r="AY75" s="26">
        <v>28</v>
      </c>
      <c r="AZ75" s="26">
        <v>27</v>
      </c>
      <c r="BA75" s="26">
        <v>16</v>
      </c>
      <c r="BB75" s="26">
        <f t="shared" ref="BB75:BB80" si="50">BC75-BA75</f>
        <v>4</v>
      </c>
      <c r="BC75" s="26">
        <v>20</v>
      </c>
      <c r="BD75" s="26">
        <v>30</v>
      </c>
      <c r="BE75" s="26"/>
      <c r="BF75" s="26">
        <v>10</v>
      </c>
      <c r="BG75" s="26">
        <v>23</v>
      </c>
      <c r="BH75" s="111" t="s">
        <v>88</v>
      </c>
      <c r="BI75" s="112"/>
      <c r="BJ75" s="112"/>
      <c r="BK75" s="26">
        <f t="shared" ref="BK75:BK80" si="51">BG75-BF75</f>
        <v>13</v>
      </c>
      <c r="BL75" s="112"/>
      <c r="BM75" s="26">
        <f t="shared" ref="BM75:BM80" si="52">BG75</f>
        <v>23</v>
      </c>
      <c r="BN75" s="26">
        <v>18</v>
      </c>
      <c r="BO75" s="26">
        <v>19</v>
      </c>
      <c r="BP75" s="26">
        <v>26</v>
      </c>
      <c r="BQ75" s="26">
        <v>18</v>
      </c>
      <c r="BR75" s="113">
        <v>22</v>
      </c>
      <c r="BS75" s="26">
        <v>25</v>
      </c>
      <c r="BT75" s="26"/>
      <c r="BU75" s="26"/>
      <c r="BV75" s="26"/>
      <c r="BW75" s="26"/>
      <c r="BX75" s="26"/>
      <c r="BY75" s="26"/>
      <c r="BZ75" s="26"/>
    </row>
    <row r="76" spans="1:78" s="21" customFormat="1">
      <c r="A76" s="22" t="s">
        <v>90</v>
      </c>
      <c r="B76" s="109" t="s">
        <v>91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745</v>
      </c>
      <c r="M76" s="26">
        <v>683</v>
      </c>
      <c r="N76" s="26">
        <v>688</v>
      </c>
      <c r="O76" s="109" t="s">
        <v>91</v>
      </c>
      <c r="P76" s="26">
        <v>725</v>
      </c>
      <c r="Q76" s="26">
        <v>557</v>
      </c>
      <c r="R76" s="26">
        <v>411</v>
      </c>
      <c r="S76" s="26">
        <v>420</v>
      </c>
      <c r="T76" s="26">
        <v>424</v>
      </c>
      <c r="U76" s="26">
        <v>472</v>
      </c>
      <c r="V76" s="26">
        <v>454</v>
      </c>
      <c r="W76" s="26">
        <v>562</v>
      </c>
      <c r="X76" s="26">
        <v>661</v>
      </c>
      <c r="Y76" s="26">
        <v>568</v>
      </c>
      <c r="Z76" s="26">
        <v>541</v>
      </c>
      <c r="AA76" s="26">
        <v>628</v>
      </c>
      <c r="AB76" s="109"/>
      <c r="AC76" s="26">
        <v>777</v>
      </c>
      <c r="AD76" s="26">
        <v>541</v>
      </c>
      <c r="AE76" s="26">
        <v>639</v>
      </c>
      <c r="AF76" s="26">
        <v>730</v>
      </c>
      <c r="AG76" s="26">
        <v>521</v>
      </c>
      <c r="AH76" s="26">
        <v>582</v>
      </c>
      <c r="AI76" s="26">
        <v>109</v>
      </c>
      <c r="AJ76" s="26"/>
      <c r="AK76" s="26">
        <v>233</v>
      </c>
      <c r="AL76" s="26"/>
      <c r="AM76" s="26">
        <v>342</v>
      </c>
      <c r="AN76" s="26">
        <v>459</v>
      </c>
      <c r="AO76" s="26">
        <v>463</v>
      </c>
      <c r="AP76" s="26">
        <v>483</v>
      </c>
      <c r="AQ76" s="26">
        <v>484</v>
      </c>
      <c r="AR76" s="26">
        <v>489</v>
      </c>
      <c r="AS76" s="110" t="s">
        <v>91</v>
      </c>
      <c r="AT76" s="26">
        <v>534</v>
      </c>
      <c r="AU76" s="26">
        <v>512</v>
      </c>
      <c r="AV76" s="26">
        <v>868</v>
      </c>
      <c r="AW76" s="26">
        <v>925</v>
      </c>
      <c r="AX76" s="26">
        <v>769</v>
      </c>
      <c r="AY76" s="26">
        <v>463</v>
      </c>
      <c r="AZ76" s="26">
        <v>571</v>
      </c>
      <c r="BA76" s="26">
        <v>452</v>
      </c>
      <c r="BB76" s="26">
        <f t="shared" si="50"/>
        <v>164</v>
      </c>
      <c r="BC76" s="26">
        <v>616</v>
      </c>
      <c r="BD76" s="26">
        <v>681</v>
      </c>
      <c r="BE76" s="26"/>
      <c r="BF76" s="26">
        <v>323</v>
      </c>
      <c r="BG76" s="26">
        <v>760</v>
      </c>
      <c r="BH76" s="111" t="s">
        <v>90</v>
      </c>
      <c r="BI76" s="112"/>
      <c r="BJ76" s="112"/>
      <c r="BK76" s="26">
        <f t="shared" si="51"/>
        <v>437</v>
      </c>
      <c r="BL76" s="112"/>
      <c r="BM76" s="26">
        <f t="shared" si="52"/>
        <v>760</v>
      </c>
      <c r="BN76" s="26">
        <v>927</v>
      </c>
      <c r="BO76" s="26">
        <v>895</v>
      </c>
      <c r="BP76" s="26">
        <v>814</v>
      </c>
      <c r="BQ76" s="26">
        <v>656</v>
      </c>
      <c r="BR76" s="113">
        <v>929</v>
      </c>
      <c r="BS76" s="26">
        <v>1295</v>
      </c>
      <c r="BT76" s="26"/>
      <c r="BU76" s="26"/>
      <c r="BV76" s="26"/>
      <c r="BW76" s="26"/>
      <c r="BX76" s="26"/>
      <c r="BY76" s="26"/>
      <c r="BZ76" s="26"/>
    </row>
    <row r="77" spans="1:78" s="21" customFormat="1">
      <c r="A77" s="22" t="s">
        <v>92</v>
      </c>
      <c r="B77" s="109" t="s">
        <v>93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1293</v>
      </c>
      <c r="M77" s="26">
        <v>1393</v>
      </c>
      <c r="N77" s="26">
        <v>1265</v>
      </c>
      <c r="O77" s="109" t="s">
        <v>93</v>
      </c>
      <c r="P77" s="26">
        <v>1402</v>
      </c>
      <c r="Q77" s="26">
        <v>1079</v>
      </c>
      <c r="R77" s="26">
        <v>881</v>
      </c>
      <c r="S77" s="26">
        <v>881</v>
      </c>
      <c r="T77" s="26">
        <v>1095</v>
      </c>
      <c r="U77" s="26">
        <v>1076</v>
      </c>
      <c r="V77" s="26">
        <v>874</v>
      </c>
      <c r="W77" s="26">
        <v>1329</v>
      </c>
      <c r="X77" s="26">
        <v>1352</v>
      </c>
      <c r="Y77" s="26">
        <v>1246</v>
      </c>
      <c r="Z77" s="26">
        <v>1369</v>
      </c>
      <c r="AA77" s="26">
        <v>1734</v>
      </c>
      <c r="AB77" s="109"/>
      <c r="AC77" s="26">
        <v>1759</v>
      </c>
      <c r="AD77" s="26">
        <v>1480</v>
      </c>
      <c r="AE77" s="26">
        <v>2161</v>
      </c>
      <c r="AF77" s="26">
        <v>2131</v>
      </c>
      <c r="AG77" s="26">
        <v>1780</v>
      </c>
      <c r="AH77" s="26">
        <v>1459</v>
      </c>
      <c r="AI77" s="26">
        <v>461</v>
      </c>
      <c r="AJ77" s="26"/>
      <c r="AK77" s="26">
        <v>723</v>
      </c>
      <c r="AL77" s="26"/>
      <c r="AM77" s="26">
        <v>1184</v>
      </c>
      <c r="AN77" s="26">
        <v>1258</v>
      </c>
      <c r="AO77" s="26">
        <v>1450</v>
      </c>
      <c r="AP77" s="26">
        <v>1674</v>
      </c>
      <c r="AQ77" s="26">
        <v>1511</v>
      </c>
      <c r="AR77" s="26">
        <v>1587</v>
      </c>
      <c r="AS77" s="110" t="s">
        <v>93</v>
      </c>
      <c r="AT77" s="26">
        <v>1768</v>
      </c>
      <c r="AU77" s="26">
        <v>2083</v>
      </c>
      <c r="AV77" s="26">
        <v>2329</v>
      </c>
      <c r="AW77" s="26">
        <v>2582</v>
      </c>
      <c r="AX77" s="26">
        <v>2180</v>
      </c>
      <c r="AY77" s="26">
        <v>1516</v>
      </c>
      <c r="AZ77" s="26">
        <v>1750</v>
      </c>
      <c r="BA77" s="26">
        <v>1327</v>
      </c>
      <c r="BB77" s="26">
        <f t="shared" si="50"/>
        <v>382</v>
      </c>
      <c r="BC77" s="26">
        <v>1709</v>
      </c>
      <c r="BD77" s="26">
        <v>1717</v>
      </c>
      <c r="BE77" s="26"/>
      <c r="BF77" s="26">
        <v>875</v>
      </c>
      <c r="BG77" s="26">
        <v>2051</v>
      </c>
      <c r="BH77" s="111" t="s">
        <v>92</v>
      </c>
      <c r="BI77" s="112"/>
      <c r="BJ77" s="112"/>
      <c r="BK77" s="26">
        <f t="shared" si="51"/>
        <v>1176</v>
      </c>
      <c r="BL77" s="112"/>
      <c r="BM77" s="26">
        <f t="shared" si="52"/>
        <v>2051</v>
      </c>
      <c r="BN77" s="26">
        <v>1993</v>
      </c>
      <c r="BO77" s="26">
        <v>2101</v>
      </c>
      <c r="BP77" s="26">
        <v>2106</v>
      </c>
      <c r="BQ77" s="26">
        <v>2129</v>
      </c>
      <c r="BR77" s="113">
        <v>2563</v>
      </c>
      <c r="BS77" s="26">
        <v>2916</v>
      </c>
      <c r="BT77" s="26"/>
      <c r="BU77" s="26"/>
      <c r="BV77" s="26"/>
      <c r="BW77" s="26"/>
      <c r="BX77" s="26"/>
      <c r="BY77" s="26"/>
      <c r="BZ77" s="26"/>
    </row>
    <row r="78" spans="1:78" s="21" customFormat="1">
      <c r="A78" s="22" t="s">
        <v>94</v>
      </c>
      <c r="B78" s="109" t="s">
        <v>95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649</v>
      </c>
      <c r="M78" s="26">
        <v>835</v>
      </c>
      <c r="N78" s="26">
        <v>1228</v>
      </c>
      <c r="O78" s="109" t="s">
        <v>95</v>
      </c>
      <c r="P78" s="26">
        <v>1428</v>
      </c>
      <c r="Q78" s="26">
        <v>1336</v>
      </c>
      <c r="R78" s="26">
        <v>1063</v>
      </c>
      <c r="S78" s="26">
        <v>1004</v>
      </c>
      <c r="T78" s="26">
        <v>1378</v>
      </c>
      <c r="U78" s="26">
        <v>1628</v>
      </c>
      <c r="V78" s="26">
        <v>1424</v>
      </c>
      <c r="W78" s="26">
        <v>1474</v>
      </c>
      <c r="X78" s="26">
        <v>1585</v>
      </c>
      <c r="Y78" s="26">
        <v>1679</v>
      </c>
      <c r="Z78" s="26">
        <v>2074</v>
      </c>
      <c r="AA78" s="26">
        <v>2791</v>
      </c>
      <c r="AB78" s="109"/>
      <c r="AC78" s="26">
        <v>2946</v>
      </c>
      <c r="AD78" s="26">
        <v>2127</v>
      </c>
      <c r="AE78" s="26">
        <v>2449</v>
      </c>
      <c r="AF78" s="26">
        <v>2368</v>
      </c>
      <c r="AG78" s="26">
        <v>2863</v>
      </c>
      <c r="AH78" s="26">
        <v>3156</v>
      </c>
      <c r="AI78" s="26">
        <v>992</v>
      </c>
      <c r="AJ78" s="26"/>
      <c r="AK78" s="26">
        <v>1797</v>
      </c>
      <c r="AL78" s="26"/>
      <c r="AM78" s="26">
        <v>2789</v>
      </c>
      <c r="AN78" s="26">
        <v>3094</v>
      </c>
      <c r="AO78" s="26">
        <v>3070</v>
      </c>
      <c r="AP78" s="26">
        <v>3175</v>
      </c>
      <c r="AQ78" s="26">
        <v>3524</v>
      </c>
      <c r="AR78" s="26">
        <v>3746</v>
      </c>
      <c r="AS78" s="110" t="s">
        <v>95</v>
      </c>
      <c r="AT78" s="26">
        <v>3826</v>
      </c>
      <c r="AU78" s="26">
        <v>3920</v>
      </c>
      <c r="AV78" s="26">
        <v>4441</v>
      </c>
      <c r="AW78" s="26">
        <v>3758</v>
      </c>
      <c r="AX78" s="26">
        <v>3257</v>
      </c>
      <c r="AY78" s="26">
        <v>2959</v>
      </c>
      <c r="AZ78" s="26">
        <v>2744</v>
      </c>
      <c r="BA78" s="26">
        <v>2009</v>
      </c>
      <c r="BB78" s="26">
        <f t="shared" si="50"/>
        <v>632</v>
      </c>
      <c r="BC78" s="26">
        <v>2641</v>
      </c>
      <c r="BD78" s="26">
        <v>2881</v>
      </c>
      <c r="BE78" s="26"/>
      <c r="BF78" s="26">
        <v>1459</v>
      </c>
      <c r="BG78" s="26">
        <v>2960</v>
      </c>
      <c r="BH78" s="111" t="s">
        <v>94</v>
      </c>
      <c r="BI78" s="112"/>
      <c r="BJ78" s="112"/>
      <c r="BK78" s="26">
        <f t="shared" si="51"/>
        <v>1501</v>
      </c>
      <c r="BL78" s="112"/>
      <c r="BM78" s="26">
        <f t="shared" si="52"/>
        <v>2960</v>
      </c>
      <c r="BN78" s="26">
        <v>2384</v>
      </c>
      <c r="BO78" s="26">
        <v>2591</v>
      </c>
      <c r="BP78" s="26">
        <v>3162</v>
      </c>
      <c r="BQ78" s="26">
        <v>3208</v>
      </c>
      <c r="BR78" s="113">
        <v>3401</v>
      </c>
      <c r="BS78" s="26">
        <v>3503</v>
      </c>
      <c r="BT78" s="26"/>
      <c r="BU78" s="26"/>
      <c r="BV78" s="26"/>
      <c r="BW78" s="26"/>
      <c r="BX78" s="26"/>
      <c r="BY78" s="26"/>
      <c r="BZ78" s="26"/>
    </row>
    <row r="79" spans="1:78" s="21" customFormat="1">
      <c r="A79" s="22" t="s">
        <v>96</v>
      </c>
      <c r="B79" s="109" t="s">
        <v>97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46</v>
      </c>
      <c r="M79" s="26">
        <v>19</v>
      </c>
      <c r="N79" s="26">
        <v>126</v>
      </c>
      <c r="O79" s="109" t="s">
        <v>97</v>
      </c>
      <c r="P79" s="26">
        <v>29</v>
      </c>
      <c r="Q79" s="26">
        <v>15</v>
      </c>
      <c r="R79" s="26">
        <v>151</v>
      </c>
      <c r="S79" s="26">
        <v>68</v>
      </c>
      <c r="T79" s="26">
        <v>51</v>
      </c>
      <c r="U79" s="26">
        <v>12</v>
      </c>
      <c r="V79" s="26">
        <v>87</v>
      </c>
      <c r="W79" s="26">
        <v>40</v>
      </c>
      <c r="X79" s="26">
        <v>39</v>
      </c>
      <c r="Y79" s="26">
        <v>10</v>
      </c>
      <c r="Z79" s="26">
        <v>6</v>
      </c>
      <c r="AA79" s="26">
        <v>6</v>
      </c>
      <c r="AB79" s="109"/>
      <c r="AC79" s="26">
        <v>25</v>
      </c>
      <c r="AD79" s="26">
        <v>47</v>
      </c>
      <c r="AE79" s="26">
        <v>3</v>
      </c>
      <c r="AF79" s="26">
        <v>8</v>
      </c>
      <c r="AG79" s="26">
        <v>4</v>
      </c>
      <c r="AH79" s="26">
        <v>22</v>
      </c>
      <c r="AI79" s="26">
        <v>39</v>
      </c>
      <c r="AJ79" s="26"/>
      <c r="AK79" s="26">
        <v>96</v>
      </c>
      <c r="AL79" s="26"/>
      <c r="AM79" s="26">
        <v>135</v>
      </c>
      <c r="AN79" s="26">
        <v>45</v>
      </c>
      <c r="AO79" s="26">
        <v>29</v>
      </c>
      <c r="AP79" s="26">
        <v>19</v>
      </c>
      <c r="AQ79" s="26">
        <v>33</v>
      </c>
      <c r="AR79" s="26">
        <v>35</v>
      </c>
      <c r="AS79" s="110" t="s">
        <v>97</v>
      </c>
      <c r="AT79" s="26">
        <v>38</v>
      </c>
      <c r="AU79" s="26">
        <v>6</v>
      </c>
      <c r="AV79" s="26">
        <v>9</v>
      </c>
      <c r="AW79" s="26">
        <v>12</v>
      </c>
      <c r="AX79" s="26">
        <v>11</v>
      </c>
      <c r="AY79" s="26">
        <v>110</v>
      </c>
      <c r="AZ79" s="26">
        <v>33</v>
      </c>
      <c r="BA79" s="26">
        <v>9</v>
      </c>
      <c r="BB79" s="26">
        <f t="shared" si="50"/>
        <v>15</v>
      </c>
      <c r="BC79" s="26">
        <v>24</v>
      </c>
      <c r="BD79" s="26">
        <v>57</v>
      </c>
      <c r="BE79" s="26"/>
      <c r="BF79" s="26">
        <v>16</v>
      </c>
      <c r="BG79" s="26">
        <v>32</v>
      </c>
      <c r="BH79" s="111" t="s">
        <v>96</v>
      </c>
      <c r="BI79" s="112"/>
      <c r="BJ79" s="112"/>
      <c r="BK79" s="26">
        <f t="shared" si="51"/>
        <v>16</v>
      </c>
      <c r="BL79" s="112"/>
      <c r="BM79" s="26">
        <f t="shared" si="52"/>
        <v>32</v>
      </c>
      <c r="BN79" s="26">
        <v>17</v>
      </c>
      <c r="BO79" s="26">
        <v>59</v>
      </c>
      <c r="BP79" s="26">
        <v>95</v>
      </c>
      <c r="BQ79" s="26">
        <v>137</v>
      </c>
      <c r="BR79" s="113">
        <v>136</v>
      </c>
      <c r="BS79" s="26">
        <v>61</v>
      </c>
      <c r="BT79" s="26"/>
      <c r="BU79" s="26"/>
      <c r="BV79" s="26"/>
      <c r="BW79" s="26"/>
      <c r="BX79" s="26"/>
      <c r="BY79" s="26"/>
      <c r="BZ79" s="26"/>
    </row>
    <row r="80" spans="1:78" s="21" customFormat="1">
      <c r="A80" s="22" t="s">
        <v>98</v>
      </c>
      <c r="B80" s="114" t="s">
        <v>99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106</v>
      </c>
      <c r="M80" s="26">
        <v>114</v>
      </c>
      <c r="N80" s="26">
        <v>141</v>
      </c>
      <c r="O80" s="114" t="s">
        <v>99</v>
      </c>
      <c r="P80" s="26">
        <v>107</v>
      </c>
      <c r="Q80" s="26">
        <v>90</v>
      </c>
      <c r="R80" s="26">
        <v>152</v>
      </c>
      <c r="S80" s="26">
        <v>185</v>
      </c>
      <c r="T80" s="26">
        <v>146</v>
      </c>
      <c r="U80" s="26">
        <v>176</v>
      </c>
      <c r="V80" s="26">
        <v>557</v>
      </c>
      <c r="W80" s="26">
        <v>172</v>
      </c>
      <c r="X80" s="26">
        <v>150</v>
      </c>
      <c r="Y80" s="26">
        <v>410</v>
      </c>
      <c r="Z80" s="26">
        <v>121</v>
      </c>
      <c r="AA80" s="26">
        <v>186</v>
      </c>
      <c r="AB80" s="109"/>
      <c r="AC80" s="26">
        <v>100</v>
      </c>
      <c r="AD80" s="26">
        <v>93</v>
      </c>
      <c r="AE80" s="26">
        <v>90</v>
      </c>
      <c r="AF80" s="26">
        <v>132</v>
      </c>
      <c r="AG80" s="26">
        <v>8</v>
      </c>
      <c r="AH80" s="26">
        <v>20</v>
      </c>
      <c r="AI80" s="26">
        <v>0</v>
      </c>
      <c r="AJ80" s="26"/>
      <c r="AK80" s="26">
        <v>12</v>
      </c>
      <c r="AL80" s="26"/>
      <c r="AM80" s="26">
        <v>12</v>
      </c>
      <c r="AN80" s="26">
        <v>138</v>
      </c>
      <c r="AO80" s="26">
        <v>157</v>
      </c>
      <c r="AP80" s="26">
        <v>157</v>
      </c>
      <c r="AQ80" s="26">
        <v>121</v>
      </c>
      <c r="AR80" s="26">
        <v>249</v>
      </c>
      <c r="AS80" s="115" t="s">
        <v>99</v>
      </c>
      <c r="AT80" s="26">
        <v>199</v>
      </c>
      <c r="AU80" s="26">
        <v>178</v>
      </c>
      <c r="AV80" s="26">
        <v>178</v>
      </c>
      <c r="AW80" s="26">
        <v>173</v>
      </c>
      <c r="AX80" s="26">
        <v>188</v>
      </c>
      <c r="AY80" s="26">
        <v>264</v>
      </c>
      <c r="AZ80" s="26">
        <v>233</v>
      </c>
      <c r="BA80" s="26">
        <v>168</v>
      </c>
      <c r="BB80" s="26">
        <f t="shared" si="50"/>
        <v>80</v>
      </c>
      <c r="BC80" s="26">
        <v>248</v>
      </c>
      <c r="BD80" s="26">
        <v>239</v>
      </c>
      <c r="BE80" s="26"/>
      <c r="BF80" s="26">
        <v>136</v>
      </c>
      <c r="BG80" s="26">
        <v>262</v>
      </c>
      <c r="BH80" s="111" t="s">
        <v>98</v>
      </c>
      <c r="BI80" s="112"/>
      <c r="BJ80" s="112"/>
      <c r="BK80" s="26">
        <f t="shared" si="51"/>
        <v>126</v>
      </c>
      <c r="BL80" s="112"/>
      <c r="BM80" s="26">
        <f t="shared" si="52"/>
        <v>262</v>
      </c>
      <c r="BN80" s="26">
        <v>383</v>
      </c>
      <c r="BO80" s="26">
        <v>165</v>
      </c>
      <c r="BP80" s="26">
        <v>123</v>
      </c>
      <c r="BQ80" s="26">
        <v>157</v>
      </c>
      <c r="BR80" s="113">
        <v>236</v>
      </c>
      <c r="BS80" s="26">
        <v>252</v>
      </c>
      <c r="BT80" s="26"/>
      <c r="BU80" s="26"/>
      <c r="BV80" s="26"/>
      <c r="BW80" s="26"/>
      <c r="BX80" s="26"/>
      <c r="BY80" s="26"/>
      <c r="BZ80" s="26"/>
    </row>
    <row r="81" spans="1:78" s="101" customFormat="1">
      <c r="A81" s="116" t="s">
        <v>33</v>
      </c>
      <c r="B81" s="117"/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2881</v>
      </c>
      <c r="M81" s="118">
        <v>3078</v>
      </c>
      <c r="N81" s="118">
        <v>3489</v>
      </c>
      <c r="O81" s="117"/>
      <c r="P81" s="118">
        <v>3726</v>
      </c>
      <c r="Q81" s="118">
        <v>3100</v>
      </c>
      <c r="R81" s="118">
        <v>2673</v>
      </c>
      <c r="S81" s="118">
        <v>2574</v>
      </c>
      <c r="T81" s="118">
        <v>3103</v>
      </c>
      <c r="U81" s="118">
        <v>3387</v>
      </c>
      <c r="V81" s="118">
        <v>3419</v>
      </c>
      <c r="W81" s="118">
        <v>3595</v>
      </c>
      <c r="X81" s="118">
        <v>3819</v>
      </c>
      <c r="Y81" s="118">
        <v>3934</v>
      </c>
      <c r="Z81" s="118">
        <v>4135</v>
      </c>
      <c r="AA81" s="118">
        <v>5374</v>
      </c>
      <c r="AB81" s="117"/>
      <c r="AC81" s="118">
        <v>5642</v>
      </c>
      <c r="AD81" s="118">
        <v>4319</v>
      </c>
      <c r="AE81" s="118">
        <v>5376</v>
      </c>
      <c r="AF81" s="118">
        <v>5404</v>
      </c>
      <c r="AG81" s="118">
        <v>5202</v>
      </c>
      <c r="AH81" s="118">
        <v>5275</v>
      </c>
      <c r="AI81" s="118">
        <v>1605</v>
      </c>
      <c r="AJ81" s="118">
        <v>0</v>
      </c>
      <c r="AK81" s="118">
        <v>2880</v>
      </c>
      <c r="AL81" s="118"/>
      <c r="AM81" s="118">
        <v>4485</v>
      </c>
      <c r="AN81" s="118">
        <v>5021</v>
      </c>
      <c r="AO81" s="118">
        <v>5191</v>
      </c>
      <c r="AP81" s="118">
        <v>5519</v>
      </c>
      <c r="AQ81" s="118">
        <v>5758</v>
      </c>
      <c r="AR81" s="118">
        <v>6182</v>
      </c>
      <c r="AS81" s="119"/>
      <c r="AT81" s="61">
        <f t="shared" ref="AT81:BZ81" si="53">SUM(AT75:AT80)</f>
        <v>6399</v>
      </c>
      <c r="AU81" s="61">
        <f t="shared" si="53"/>
        <v>6719</v>
      </c>
      <c r="AV81" s="61">
        <f t="shared" si="53"/>
        <v>7854</v>
      </c>
      <c r="AW81" s="61">
        <f t="shared" si="53"/>
        <v>7477</v>
      </c>
      <c r="AX81" s="61">
        <f t="shared" si="53"/>
        <v>6427</v>
      </c>
      <c r="AY81" s="61">
        <f t="shared" si="53"/>
        <v>5340</v>
      </c>
      <c r="AZ81" s="61">
        <f t="shared" si="53"/>
        <v>5358</v>
      </c>
      <c r="BA81" s="61">
        <f t="shared" si="53"/>
        <v>3981</v>
      </c>
      <c r="BB81" s="61">
        <f t="shared" si="53"/>
        <v>1277</v>
      </c>
      <c r="BC81" s="61">
        <f t="shared" si="53"/>
        <v>5258</v>
      </c>
      <c r="BD81" s="61">
        <f t="shared" si="53"/>
        <v>5605</v>
      </c>
      <c r="BE81" s="61"/>
      <c r="BF81" s="61">
        <f>SUM(BF75:BF80)</f>
        <v>2819</v>
      </c>
      <c r="BG81" s="61">
        <f t="shared" si="53"/>
        <v>6088</v>
      </c>
      <c r="BH81" s="120" t="s">
        <v>33</v>
      </c>
      <c r="BI81" s="121"/>
      <c r="BJ81" s="121"/>
      <c r="BK81" s="63">
        <f>SUM(BK75:BK80)</f>
        <v>3269</v>
      </c>
      <c r="BL81" s="121"/>
      <c r="BM81" s="63">
        <f t="shared" si="53"/>
        <v>6088</v>
      </c>
      <c r="BN81" s="63">
        <f t="shared" si="53"/>
        <v>5722</v>
      </c>
      <c r="BO81" s="63">
        <f t="shared" si="53"/>
        <v>5830</v>
      </c>
      <c r="BP81" s="63">
        <f t="shared" si="53"/>
        <v>6326</v>
      </c>
      <c r="BQ81" s="63">
        <f t="shared" si="53"/>
        <v>6305</v>
      </c>
      <c r="BR81" s="63">
        <f t="shared" si="53"/>
        <v>7287</v>
      </c>
      <c r="BS81" s="63">
        <f t="shared" si="53"/>
        <v>8052</v>
      </c>
      <c r="BT81" s="63">
        <f t="shared" si="53"/>
        <v>0</v>
      </c>
      <c r="BU81" s="63">
        <f t="shared" si="53"/>
        <v>0</v>
      </c>
      <c r="BV81" s="63">
        <f t="shared" si="53"/>
        <v>0</v>
      </c>
      <c r="BW81" s="63">
        <f t="shared" si="53"/>
        <v>0</v>
      </c>
      <c r="BX81" s="63">
        <f t="shared" si="53"/>
        <v>0</v>
      </c>
      <c r="BY81" s="63">
        <f t="shared" si="53"/>
        <v>0</v>
      </c>
      <c r="BZ81" s="63">
        <f t="shared" si="53"/>
        <v>0</v>
      </c>
    </row>
    <row r="82" spans="1:78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68"/>
      <c r="AK82" s="55"/>
      <c r="AL82" s="68"/>
      <c r="AM82" s="55"/>
      <c r="AN82" s="55"/>
      <c r="AO82" s="55"/>
      <c r="AP82" s="55"/>
      <c r="AQ82" s="55"/>
      <c r="AR82" s="55"/>
      <c r="AS82" s="68"/>
      <c r="AT82" s="55"/>
      <c r="AU82" s="55"/>
      <c r="AV82" s="55"/>
      <c r="AW82" s="55"/>
      <c r="AX82" s="55"/>
      <c r="AY82" s="55"/>
      <c r="AZ82" s="55"/>
      <c r="BA82" s="68"/>
      <c r="BB82" s="68"/>
      <c r="BC82" s="55"/>
      <c r="BD82" s="55"/>
      <c r="BE82" s="55"/>
      <c r="BF82" s="55"/>
      <c r="BG82" s="55"/>
      <c r="BH82" s="54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</row>
    <row r="83" spans="1:78" s="53" customFormat="1">
      <c r="A83" s="32" t="s">
        <v>100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4" t="s">
        <v>8</v>
      </c>
      <c r="AJ83" s="35" t="s">
        <v>7</v>
      </c>
      <c r="AK83" s="34" t="s">
        <v>10</v>
      </c>
      <c r="AL83" s="35" t="s">
        <v>7</v>
      </c>
      <c r="AM83" s="34">
        <v>44743</v>
      </c>
      <c r="AN83" s="34">
        <v>44774</v>
      </c>
      <c r="AO83" s="34">
        <v>44805</v>
      </c>
      <c r="AP83" s="34">
        <v>44835</v>
      </c>
      <c r="AQ83" s="34">
        <v>44866</v>
      </c>
      <c r="AR83" s="34">
        <v>44896</v>
      </c>
      <c r="AS83" s="35" t="s">
        <v>7</v>
      </c>
      <c r="AT83" s="34" t="e">
        <f t="shared" ref="AT83:BD83" ca="1" si="54">AT$5</f>
        <v>#NAME?</v>
      </c>
      <c r="AU83" s="34" t="e">
        <f t="shared" ca="1" si="54"/>
        <v>#NAME?</v>
      </c>
      <c r="AV83" s="34" t="e">
        <f t="shared" ca="1" si="54"/>
        <v>#NAME?</v>
      </c>
      <c r="AW83" s="34" t="e">
        <f t="shared" ca="1" si="54"/>
        <v>#NAME?</v>
      </c>
      <c r="AX83" s="34" t="e">
        <f t="shared" ca="1" si="54"/>
        <v>#NAME?</v>
      </c>
      <c r="AY83" s="34" t="e">
        <f t="shared" ca="1" si="54"/>
        <v>#NAME?</v>
      </c>
      <c r="AZ83" s="34" t="e">
        <f t="shared" ca="1" si="54"/>
        <v>#NAME?</v>
      </c>
      <c r="BA83" s="35" t="str">
        <f t="shared" si="54"/>
        <v>1 - 24 de Ago-23</v>
      </c>
      <c r="BB83" s="35" t="str">
        <f t="shared" si="54"/>
        <v>24 - 31 de Ago-23</v>
      </c>
      <c r="BC83" s="34" t="e">
        <f t="shared" ca="1" si="54"/>
        <v>#NAME?</v>
      </c>
      <c r="BD83" s="34" t="e">
        <f t="shared" ca="1" si="54"/>
        <v>#NAME?</v>
      </c>
      <c r="BE83" s="36" t="s">
        <v>14</v>
      </c>
      <c r="BF83" s="34" t="str">
        <f>BF$5</f>
        <v>01 - 15-Out-2023</v>
      </c>
      <c r="BG83" s="34" t="e">
        <f ca="1">BG$5</f>
        <v>#NAME?</v>
      </c>
      <c r="BH83" s="107" t="s">
        <v>101</v>
      </c>
      <c r="BI83" s="108"/>
      <c r="BJ83" s="108"/>
      <c r="BK83" s="10" t="str">
        <f t="shared" ref="BK83:BZ83" si="55">BK$5</f>
        <v>16 - 31-Out-2023</v>
      </c>
      <c r="BL83" s="108"/>
      <c r="BM83" s="10">
        <f t="shared" si="55"/>
        <v>45200</v>
      </c>
      <c r="BN83" s="38" t="e">
        <f t="shared" ca="1" si="55"/>
        <v>#NAME?</v>
      </c>
      <c r="BO83" s="38" t="e">
        <f t="shared" ca="1" si="55"/>
        <v>#NAME?</v>
      </c>
      <c r="BP83" s="38" t="e">
        <f t="shared" ca="1" si="55"/>
        <v>#NAME?</v>
      </c>
      <c r="BQ83" s="38" t="e">
        <f t="shared" ca="1" si="55"/>
        <v>#NAME?</v>
      </c>
      <c r="BR83" s="38" t="e">
        <f t="shared" ca="1" si="55"/>
        <v>#NAME?</v>
      </c>
      <c r="BS83" s="38" t="e">
        <f t="shared" ca="1" si="55"/>
        <v>#NAME?</v>
      </c>
      <c r="BT83" s="38" t="e">
        <f t="shared" ca="1" si="55"/>
        <v>#NAME?</v>
      </c>
      <c r="BU83" s="38" t="e">
        <f t="shared" ca="1" si="55"/>
        <v>#NAME?</v>
      </c>
      <c r="BV83" s="38" t="e">
        <f t="shared" ca="1" si="55"/>
        <v>#NAME?</v>
      </c>
      <c r="BW83" s="38" t="e">
        <f t="shared" ca="1" si="55"/>
        <v>#NAME?</v>
      </c>
      <c r="BX83" s="38" t="e">
        <f t="shared" ca="1" si="55"/>
        <v>#NAME?</v>
      </c>
      <c r="BY83" s="38" t="e">
        <f t="shared" ca="1" si="55"/>
        <v>#NAME?</v>
      </c>
      <c r="BZ83" s="38" t="e">
        <f t="shared" ca="1" si="55"/>
        <v>#NAME?</v>
      </c>
    </row>
    <row r="84" spans="1:78" s="21" customFormat="1">
      <c r="A84" s="22" t="s">
        <v>81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3">
        <v>0</v>
      </c>
      <c r="AJ84" s="24"/>
      <c r="AK84" s="24">
        <v>0</v>
      </c>
      <c r="AL84" s="24">
        <v>80</v>
      </c>
      <c r="AM84" s="24">
        <v>0</v>
      </c>
      <c r="AN84" s="24">
        <v>40</v>
      </c>
      <c r="AO84" s="24">
        <v>100</v>
      </c>
      <c r="AP84" s="24">
        <v>80</v>
      </c>
      <c r="AQ84" s="24">
        <v>40</v>
      </c>
      <c r="AR84" s="24">
        <v>100</v>
      </c>
      <c r="AS84" s="24">
        <v>80</v>
      </c>
      <c r="AT84" s="24">
        <v>80</v>
      </c>
      <c r="AU84" s="24">
        <v>80</v>
      </c>
      <c r="AV84" s="24">
        <v>120</v>
      </c>
      <c r="AW84" s="24">
        <v>80</v>
      </c>
      <c r="AX84" s="24">
        <v>168</v>
      </c>
      <c r="AY84" s="24">
        <v>120</v>
      </c>
      <c r="AZ84" s="24">
        <v>96</v>
      </c>
      <c r="BA84" s="24">
        <v>96</v>
      </c>
      <c r="BB84" s="24">
        <v>0</v>
      </c>
      <c r="BC84" s="24">
        <v>96</v>
      </c>
      <c r="BD84" s="24">
        <v>100</v>
      </c>
      <c r="BE84" s="24">
        <v>39</v>
      </c>
      <c r="BF84" s="24">
        <v>44</v>
      </c>
      <c r="BG84" s="24">
        <f>BF84+BK84</f>
        <v>88</v>
      </c>
      <c r="BH84" s="124" t="s">
        <v>81</v>
      </c>
      <c r="BI84" s="125"/>
      <c r="BJ84" s="125"/>
      <c r="BK84" s="24">
        <v>44</v>
      </c>
      <c r="BL84" s="125"/>
      <c r="BM84" s="24">
        <f>BG84</f>
        <v>88</v>
      </c>
      <c r="BN84" s="24">
        <v>40</v>
      </c>
      <c r="BO84" s="24">
        <v>40</v>
      </c>
      <c r="BP84" s="24">
        <v>45</v>
      </c>
      <c r="BQ84" s="24">
        <v>32</v>
      </c>
      <c r="BR84" s="39">
        <v>36</v>
      </c>
      <c r="BS84" s="24">
        <v>32</v>
      </c>
      <c r="BT84" s="24"/>
      <c r="BU84" s="24"/>
      <c r="BV84" s="24"/>
      <c r="BW84" s="24"/>
      <c r="BX84" s="24"/>
      <c r="BY84" s="24"/>
      <c r="BZ84" s="24"/>
    </row>
    <row r="85" spans="1:78" s="21" customFormat="1" hidden="1">
      <c r="A85" s="22" t="s">
        <v>82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3">
        <v>80</v>
      </c>
      <c r="AJ85" s="24">
        <v>200</v>
      </c>
      <c r="AK85" s="24">
        <v>180</v>
      </c>
      <c r="AL85" s="24">
        <v>200</v>
      </c>
      <c r="AM85" s="24">
        <v>260</v>
      </c>
      <c r="AN85" s="24">
        <v>270</v>
      </c>
      <c r="AO85" s="24">
        <v>252</v>
      </c>
      <c r="AP85" s="24">
        <v>240</v>
      </c>
      <c r="AQ85" s="24">
        <v>240</v>
      </c>
      <c r="AR85" s="24">
        <v>264</v>
      </c>
      <c r="AS85" s="24">
        <v>200</v>
      </c>
      <c r="AT85" s="24">
        <v>264</v>
      </c>
      <c r="AU85" s="24">
        <v>240</v>
      </c>
      <c r="AV85" s="24">
        <v>276</v>
      </c>
      <c r="AW85" s="24">
        <v>216</v>
      </c>
      <c r="AX85" s="24">
        <v>276</v>
      </c>
      <c r="AY85" s="24">
        <v>252</v>
      </c>
      <c r="AZ85" s="24">
        <v>252</v>
      </c>
      <c r="BA85" s="24">
        <v>216</v>
      </c>
      <c r="BB85" s="24">
        <v>50</v>
      </c>
      <c r="BC85" s="24">
        <v>266</v>
      </c>
      <c r="BD85" s="24">
        <v>252</v>
      </c>
      <c r="BE85" s="24">
        <v>97</v>
      </c>
      <c r="BF85" s="24">
        <v>120</v>
      </c>
      <c r="BG85" s="24">
        <v>252</v>
      </c>
      <c r="BH85" s="124"/>
      <c r="BI85" s="125"/>
      <c r="BJ85" s="125"/>
      <c r="BK85" s="24"/>
      <c r="BL85" s="125"/>
      <c r="BM85" s="24"/>
      <c r="BN85" s="24"/>
      <c r="BO85" s="24"/>
      <c r="BP85" s="24"/>
      <c r="BQ85" s="24"/>
      <c r="BR85" s="39"/>
      <c r="BS85" s="24"/>
      <c r="BT85" s="24"/>
      <c r="BU85" s="24"/>
      <c r="BV85" s="24"/>
      <c r="BW85" s="24"/>
      <c r="BX85" s="24"/>
      <c r="BY85" s="24"/>
      <c r="BZ85" s="24"/>
    </row>
    <row r="86" spans="1:78" s="21" customFormat="1">
      <c r="A86" s="22" t="s">
        <v>102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3">
        <v>80</v>
      </c>
      <c r="AJ86" s="24">
        <v>200</v>
      </c>
      <c r="AK86" s="24">
        <v>180</v>
      </c>
      <c r="AL86" s="24">
        <v>200</v>
      </c>
      <c r="AM86" s="24">
        <v>260</v>
      </c>
      <c r="AN86" s="24">
        <v>270</v>
      </c>
      <c r="AO86" s="24">
        <v>250</v>
      </c>
      <c r="AP86" s="24">
        <v>250</v>
      </c>
      <c r="AQ86" s="24">
        <v>240</v>
      </c>
      <c r="AR86" s="24">
        <v>270</v>
      </c>
      <c r="AS86" s="24">
        <v>200</v>
      </c>
      <c r="AT86" s="24">
        <v>260</v>
      </c>
      <c r="AU86" s="24">
        <v>200</v>
      </c>
      <c r="AV86" s="24">
        <v>230</v>
      </c>
      <c r="AW86" s="24">
        <v>200</v>
      </c>
      <c r="AX86" s="24">
        <v>230</v>
      </c>
      <c r="AY86" s="24">
        <v>210</v>
      </c>
      <c r="AZ86" s="24">
        <v>210</v>
      </c>
      <c r="BA86" s="24">
        <v>180</v>
      </c>
      <c r="BB86" s="24">
        <v>50</v>
      </c>
      <c r="BC86" s="24">
        <v>230</v>
      </c>
      <c r="BD86" s="24">
        <v>210</v>
      </c>
      <c r="BE86" s="24">
        <v>97</v>
      </c>
      <c r="BF86" s="24">
        <v>100</v>
      </c>
      <c r="BG86" s="24">
        <f>BF86+BK86</f>
        <v>220</v>
      </c>
      <c r="BH86" s="124" t="s">
        <v>102</v>
      </c>
      <c r="BI86" s="125"/>
      <c r="BJ86" s="125"/>
      <c r="BK86" s="24">
        <v>120</v>
      </c>
      <c r="BL86" s="125"/>
      <c r="BM86" s="24">
        <f>BG86</f>
        <v>220</v>
      </c>
      <c r="BN86" s="24">
        <v>40</v>
      </c>
      <c r="BO86" s="24">
        <v>16</v>
      </c>
      <c r="BP86" s="24">
        <v>20</v>
      </c>
      <c r="BQ86" s="24">
        <v>16</v>
      </c>
      <c r="BR86" s="39">
        <v>12</v>
      </c>
      <c r="BS86" s="24">
        <v>40</v>
      </c>
      <c r="BT86" s="24"/>
      <c r="BU86" s="24"/>
      <c r="BV86" s="24"/>
      <c r="BW86" s="24"/>
      <c r="BX86" s="24"/>
      <c r="BY86" s="24"/>
      <c r="BZ86" s="24"/>
    </row>
    <row r="87" spans="1:78" s="21" customFormat="1">
      <c r="A87" s="22" t="s">
        <v>84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3">
        <v>120</v>
      </c>
      <c r="AJ87" s="24"/>
      <c r="AK87" s="24">
        <v>400</v>
      </c>
      <c r="AL87" s="24">
        <v>400</v>
      </c>
      <c r="AM87" s="24">
        <v>520</v>
      </c>
      <c r="AN87" s="24">
        <v>460</v>
      </c>
      <c r="AO87" s="24">
        <v>420</v>
      </c>
      <c r="AP87" s="24">
        <v>400</v>
      </c>
      <c r="AQ87" s="24">
        <v>400</v>
      </c>
      <c r="AR87" s="24">
        <v>440</v>
      </c>
      <c r="AS87" s="24">
        <v>400</v>
      </c>
      <c r="AT87" s="24">
        <v>440</v>
      </c>
      <c r="AU87" s="24">
        <v>480</v>
      </c>
      <c r="AV87" s="24">
        <v>540</v>
      </c>
      <c r="AW87" s="24">
        <v>440</v>
      </c>
      <c r="AX87" s="24">
        <v>460</v>
      </c>
      <c r="AY87" s="24">
        <v>420</v>
      </c>
      <c r="AZ87" s="24">
        <v>420</v>
      </c>
      <c r="BA87" s="24">
        <v>360</v>
      </c>
      <c r="BB87" s="24">
        <v>100</v>
      </c>
      <c r="BC87" s="24">
        <v>460</v>
      </c>
      <c r="BD87" s="24">
        <v>440</v>
      </c>
      <c r="BE87" s="24">
        <v>194</v>
      </c>
      <c r="BF87" s="24">
        <v>200</v>
      </c>
      <c r="BG87" s="24">
        <f>BF87+BK87</f>
        <v>440</v>
      </c>
      <c r="BH87" s="124" t="s">
        <v>84</v>
      </c>
      <c r="BI87" s="125"/>
      <c r="BJ87" s="125"/>
      <c r="BK87" s="24">
        <v>240</v>
      </c>
      <c r="BL87" s="125"/>
      <c r="BM87" s="24">
        <f>BG87</f>
        <v>440</v>
      </c>
      <c r="BN87" s="24">
        <v>140</v>
      </c>
      <c r="BO87" s="24">
        <v>131</v>
      </c>
      <c r="BP87" s="24">
        <v>185</v>
      </c>
      <c r="BQ87" s="24">
        <v>104</v>
      </c>
      <c r="BR87" s="39">
        <v>104</v>
      </c>
      <c r="BS87" s="24">
        <v>107</v>
      </c>
      <c r="BT87" s="24"/>
      <c r="BU87" s="24"/>
      <c r="BV87" s="24"/>
      <c r="BW87" s="24"/>
      <c r="BX87" s="24"/>
      <c r="BY87" s="24"/>
      <c r="BZ87" s="24"/>
    </row>
    <row r="88" spans="1:78" s="21" customFormat="1">
      <c r="A88" s="22" t="s">
        <v>85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3">
        <v>25</v>
      </c>
      <c r="AJ88" s="24">
        <v>120</v>
      </c>
      <c r="AK88" s="24">
        <v>75</v>
      </c>
      <c r="AL88" s="24">
        <v>120</v>
      </c>
      <c r="AM88" s="24">
        <v>100</v>
      </c>
      <c r="AN88" s="24">
        <v>120</v>
      </c>
      <c r="AO88" s="24">
        <v>150</v>
      </c>
      <c r="AP88" s="24">
        <v>120</v>
      </c>
      <c r="AQ88" s="24">
        <v>120</v>
      </c>
      <c r="AR88" s="24">
        <v>150</v>
      </c>
      <c r="AS88" s="24">
        <v>120</v>
      </c>
      <c r="AT88" s="24">
        <v>140</v>
      </c>
      <c r="AU88" s="24">
        <v>120</v>
      </c>
      <c r="AV88" s="24">
        <v>150</v>
      </c>
      <c r="AW88" s="24">
        <v>120</v>
      </c>
      <c r="AX88" s="24">
        <v>245</v>
      </c>
      <c r="AY88" s="24">
        <v>175</v>
      </c>
      <c r="AZ88" s="24">
        <v>120</v>
      </c>
      <c r="BA88" s="24">
        <v>120</v>
      </c>
      <c r="BB88" s="24">
        <v>0</v>
      </c>
      <c r="BC88" s="24">
        <v>120</v>
      </c>
      <c r="BD88" s="24">
        <v>150</v>
      </c>
      <c r="BE88" s="24">
        <v>58</v>
      </c>
      <c r="BF88" s="24">
        <v>60</v>
      </c>
      <c r="BG88" s="24">
        <f>BF88+BK88</f>
        <v>120</v>
      </c>
      <c r="BH88" s="124" t="s">
        <v>85</v>
      </c>
      <c r="BI88" s="125"/>
      <c r="BJ88" s="125"/>
      <c r="BK88" s="24">
        <v>60</v>
      </c>
      <c r="BL88" s="125"/>
      <c r="BM88" s="24">
        <f>BG88</f>
        <v>120</v>
      </c>
      <c r="BN88" s="24">
        <v>60</v>
      </c>
      <c r="BO88" s="24">
        <v>50</v>
      </c>
      <c r="BP88" s="24">
        <v>63</v>
      </c>
      <c r="BQ88" s="24">
        <v>40</v>
      </c>
      <c r="BR88" s="39">
        <v>45</v>
      </c>
      <c r="BS88" s="24">
        <v>32</v>
      </c>
      <c r="BT88" s="24"/>
      <c r="BU88" s="24"/>
      <c r="BV88" s="24"/>
      <c r="BW88" s="24"/>
      <c r="BX88" s="24"/>
      <c r="BY88" s="24"/>
      <c r="BZ88" s="24"/>
    </row>
    <row r="89" spans="1:78" s="101" customFormat="1">
      <c r="A89" s="59" t="s">
        <v>33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7">
        <v>305</v>
      </c>
      <c r="AJ89" s="98">
        <v>520</v>
      </c>
      <c r="AK89" s="93">
        <v>835</v>
      </c>
      <c r="AL89" s="98">
        <v>1000</v>
      </c>
      <c r="AM89" s="93">
        <v>1140</v>
      </c>
      <c r="AN89" s="93">
        <v>1160</v>
      </c>
      <c r="AO89" s="93">
        <v>1172</v>
      </c>
      <c r="AP89" s="93">
        <v>1090</v>
      </c>
      <c r="AQ89" s="93">
        <v>1040</v>
      </c>
      <c r="AR89" s="93">
        <v>1224</v>
      </c>
      <c r="AS89" s="98">
        <f t="shared" ref="AS89:BZ89" si="56">SUM(AS84:AS88)</f>
        <v>1000</v>
      </c>
      <c r="AT89" s="93">
        <f t="shared" si="56"/>
        <v>1184</v>
      </c>
      <c r="AU89" s="93">
        <f t="shared" si="56"/>
        <v>1120</v>
      </c>
      <c r="AV89" s="93">
        <f t="shared" si="56"/>
        <v>1316</v>
      </c>
      <c r="AW89" s="93">
        <f t="shared" si="56"/>
        <v>1056</v>
      </c>
      <c r="AX89" s="93">
        <f t="shared" si="56"/>
        <v>1379</v>
      </c>
      <c r="AY89" s="93">
        <f t="shared" si="56"/>
        <v>1177</v>
      </c>
      <c r="AZ89" s="93">
        <f t="shared" si="56"/>
        <v>1098</v>
      </c>
      <c r="BA89" s="98">
        <f t="shared" si="56"/>
        <v>972</v>
      </c>
      <c r="BB89" s="98">
        <f t="shared" si="56"/>
        <v>200</v>
      </c>
      <c r="BC89" s="93">
        <f t="shared" si="56"/>
        <v>1172</v>
      </c>
      <c r="BD89" s="93">
        <f>SUM(BD84:BD88)</f>
        <v>1152</v>
      </c>
      <c r="BE89" s="93">
        <v>484</v>
      </c>
      <c r="BF89" s="93">
        <f>SUM(BF84:BF88)</f>
        <v>524</v>
      </c>
      <c r="BG89" s="93">
        <f t="shared" si="56"/>
        <v>1120</v>
      </c>
      <c r="BH89" s="128" t="s">
        <v>33</v>
      </c>
      <c r="BI89" s="129"/>
      <c r="BJ89" s="129"/>
      <c r="BK89" s="100">
        <f>SUM(BK84:BK88)</f>
        <v>464</v>
      </c>
      <c r="BL89" s="129"/>
      <c r="BM89" s="100">
        <f t="shared" si="56"/>
        <v>868</v>
      </c>
      <c r="BN89" s="100">
        <f t="shared" si="56"/>
        <v>280</v>
      </c>
      <c r="BO89" s="100">
        <f t="shared" si="56"/>
        <v>237</v>
      </c>
      <c r="BP89" s="100">
        <f t="shared" si="56"/>
        <v>313</v>
      </c>
      <c r="BQ89" s="100">
        <f t="shared" si="56"/>
        <v>192</v>
      </c>
      <c r="BR89" s="100">
        <f t="shared" si="56"/>
        <v>197</v>
      </c>
      <c r="BS89" s="100">
        <f t="shared" si="56"/>
        <v>211</v>
      </c>
      <c r="BT89" s="100">
        <f t="shared" si="56"/>
        <v>0</v>
      </c>
      <c r="BU89" s="100">
        <f t="shared" si="56"/>
        <v>0</v>
      </c>
      <c r="BV89" s="100">
        <f t="shared" si="56"/>
        <v>0</v>
      </c>
      <c r="BW89" s="100">
        <f t="shared" si="56"/>
        <v>0</v>
      </c>
      <c r="BX89" s="100">
        <f t="shared" si="56"/>
        <v>0</v>
      </c>
      <c r="BY89" s="100">
        <f t="shared" si="56"/>
        <v>0</v>
      </c>
      <c r="BZ89" s="100">
        <f t="shared" si="56"/>
        <v>0</v>
      </c>
    </row>
    <row r="90" spans="1:78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68"/>
      <c r="AK90" s="55"/>
      <c r="AL90" s="68"/>
      <c r="AM90" s="55"/>
      <c r="AN90" s="55"/>
      <c r="AO90" s="55"/>
      <c r="AP90" s="55"/>
      <c r="AQ90" s="55"/>
      <c r="AR90" s="55"/>
      <c r="AS90" s="68"/>
      <c r="AT90" s="55"/>
      <c r="AU90" s="55"/>
      <c r="AV90" s="55"/>
      <c r="AW90" s="55"/>
      <c r="AX90" s="55"/>
      <c r="AY90" s="55"/>
      <c r="AZ90" s="55"/>
      <c r="BA90" s="68"/>
      <c r="BB90" s="68"/>
      <c r="BC90" s="55"/>
      <c r="BD90" s="55"/>
      <c r="BE90" s="55"/>
      <c r="BF90" s="55"/>
      <c r="BG90" s="55"/>
      <c r="BH90" s="54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</row>
    <row r="91" spans="1:78" s="53" customFormat="1">
      <c r="A91" s="102" t="s">
        <v>103</v>
      </c>
      <c r="B91" s="103"/>
      <c r="C91" s="104">
        <v>43831</v>
      </c>
      <c r="D91" s="104">
        <v>43862</v>
      </c>
      <c r="E91" s="104">
        <v>43891</v>
      </c>
      <c r="F91" s="104">
        <v>43922</v>
      </c>
      <c r="G91" s="104">
        <v>43952</v>
      </c>
      <c r="H91" s="104">
        <v>43983</v>
      </c>
      <c r="I91" s="104">
        <v>44013</v>
      </c>
      <c r="J91" s="104">
        <v>44044</v>
      </c>
      <c r="K91" s="104">
        <v>44075</v>
      </c>
      <c r="L91" s="104">
        <v>44105</v>
      </c>
      <c r="M91" s="104">
        <v>44136</v>
      </c>
      <c r="N91" s="104">
        <v>44166</v>
      </c>
      <c r="O91" s="103"/>
      <c r="P91" s="104">
        <v>44197</v>
      </c>
      <c r="Q91" s="104">
        <v>44228</v>
      </c>
      <c r="R91" s="104">
        <v>44256</v>
      </c>
      <c r="S91" s="104">
        <v>44287</v>
      </c>
      <c r="T91" s="104">
        <v>44317</v>
      </c>
      <c r="U91" s="104">
        <v>44348</v>
      </c>
      <c r="V91" s="104">
        <v>44378</v>
      </c>
      <c r="W91" s="104">
        <v>44409</v>
      </c>
      <c r="X91" s="104">
        <v>44440</v>
      </c>
      <c r="Y91" s="104">
        <v>44470</v>
      </c>
      <c r="Z91" s="104">
        <v>44501</v>
      </c>
      <c r="AA91" s="104">
        <v>44531</v>
      </c>
      <c r="AB91" s="103"/>
      <c r="AC91" s="104">
        <v>44562</v>
      </c>
      <c r="AD91" s="104">
        <v>44593</v>
      </c>
      <c r="AE91" s="104">
        <v>44621</v>
      </c>
      <c r="AF91" s="104">
        <v>44652</v>
      </c>
      <c r="AG91" s="104">
        <v>44682</v>
      </c>
      <c r="AH91" s="104">
        <v>44713</v>
      </c>
      <c r="AI91" s="104" t="s">
        <v>8</v>
      </c>
      <c r="AJ91" s="105" t="s">
        <v>7</v>
      </c>
      <c r="AK91" s="104" t="s">
        <v>10</v>
      </c>
      <c r="AL91" s="105"/>
      <c r="AM91" s="104">
        <v>44743</v>
      </c>
      <c r="AN91" s="104">
        <v>44774</v>
      </c>
      <c r="AO91" s="104">
        <v>44805</v>
      </c>
      <c r="AP91" s="104">
        <v>44835</v>
      </c>
      <c r="AQ91" s="104">
        <v>44866</v>
      </c>
      <c r="AR91" s="104">
        <v>44896</v>
      </c>
      <c r="AS91" s="106"/>
      <c r="AT91" s="34" t="e">
        <f t="shared" ref="AT91:BD91" ca="1" si="57">AT$5</f>
        <v>#NAME?</v>
      </c>
      <c r="AU91" s="34" t="e">
        <f t="shared" ca="1" si="57"/>
        <v>#NAME?</v>
      </c>
      <c r="AV91" s="34" t="e">
        <f t="shared" ca="1" si="57"/>
        <v>#NAME?</v>
      </c>
      <c r="AW91" s="34" t="e">
        <f t="shared" ca="1" si="57"/>
        <v>#NAME?</v>
      </c>
      <c r="AX91" s="34" t="e">
        <f t="shared" ca="1" si="57"/>
        <v>#NAME?</v>
      </c>
      <c r="AY91" s="34" t="e">
        <f t="shared" ca="1" si="57"/>
        <v>#NAME?</v>
      </c>
      <c r="AZ91" s="34" t="e">
        <f t="shared" ca="1" si="57"/>
        <v>#NAME?</v>
      </c>
      <c r="BA91" s="35" t="str">
        <f t="shared" si="57"/>
        <v>1 - 24 de Ago-23</v>
      </c>
      <c r="BB91" s="35" t="str">
        <f t="shared" si="57"/>
        <v>24 - 31 de Ago-23</v>
      </c>
      <c r="BC91" s="34" t="e">
        <f t="shared" ca="1" si="57"/>
        <v>#NAME?</v>
      </c>
      <c r="BD91" s="34" t="e">
        <f t="shared" ca="1" si="57"/>
        <v>#NAME?</v>
      </c>
      <c r="BE91" s="106"/>
      <c r="BF91" s="34" t="str">
        <f>BF$5</f>
        <v>01 - 15-Out-2023</v>
      </c>
      <c r="BG91" s="34" t="e">
        <f ca="1">BG$5</f>
        <v>#NAME?</v>
      </c>
      <c r="BH91" s="107" t="s">
        <v>104</v>
      </c>
      <c r="BI91" s="108"/>
      <c r="BJ91" s="108"/>
      <c r="BK91" s="10" t="str">
        <f t="shared" ref="BK91:BZ91" si="58">BK$5</f>
        <v>16 - 31-Out-2023</v>
      </c>
      <c r="BL91" s="108"/>
      <c r="BM91" s="10">
        <f t="shared" si="58"/>
        <v>45200</v>
      </c>
      <c r="BN91" s="38" t="e">
        <f t="shared" ca="1" si="58"/>
        <v>#NAME?</v>
      </c>
      <c r="BO91" s="38" t="e">
        <f t="shared" ca="1" si="58"/>
        <v>#NAME?</v>
      </c>
      <c r="BP91" s="38" t="e">
        <f t="shared" ca="1" si="58"/>
        <v>#NAME?</v>
      </c>
      <c r="BQ91" s="38" t="e">
        <f t="shared" ca="1" si="58"/>
        <v>#NAME?</v>
      </c>
      <c r="BR91" s="38" t="e">
        <f t="shared" ca="1" si="58"/>
        <v>#NAME?</v>
      </c>
      <c r="BS91" s="38" t="e">
        <f t="shared" ca="1" si="58"/>
        <v>#NAME?</v>
      </c>
      <c r="BT91" s="38" t="e">
        <f t="shared" ca="1" si="58"/>
        <v>#NAME?</v>
      </c>
      <c r="BU91" s="38" t="e">
        <f t="shared" ca="1" si="58"/>
        <v>#NAME?</v>
      </c>
      <c r="BV91" s="38" t="e">
        <f t="shared" ca="1" si="58"/>
        <v>#NAME?</v>
      </c>
      <c r="BW91" s="38" t="e">
        <f t="shared" ca="1" si="58"/>
        <v>#NAME?</v>
      </c>
      <c r="BX91" s="38" t="e">
        <f t="shared" ca="1" si="58"/>
        <v>#NAME?</v>
      </c>
      <c r="BY91" s="38" t="e">
        <f t="shared" ca="1" si="58"/>
        <v>#NAME?</v>
      </c>
      <c r="BZ91" s="38" t="e">
        <f t="shared" ca="1" si="58"/>
        <v>#NAME?</v>
      </c>
    </row>
    <row r="92" spans="1:78" s="21" customFormat="1">
      <c r="A92" s="130" t="s">
        <v>105</v>
      </c>
      <c r="B92" s="131"/>
      <c r="C92" s="132">
        <v>0</v>
      </c>
      <c r="D92" s="132">
        <v>0</v>
      </c>
      <c r="E92" s="132">
        <v>0</v>
      </c>
      <c r="F92" s="132">
        <v>0</v>
      </c>
      <c r="G92" s="132">
        <v>0</v>
      </c>
      <c r="H92" s="132">
        <v>7624</v>
      </c>
      <c r="I92" s="132">
        <v>10106</v>
      </c>
      <c r="J92" s="132">
        <v>10797</v>
      </c>
      <c r="K92" s="132">
        <v>8549</v>
      </c>
      <c r="L92" s="132">
        <v>8082</v>
      </c>
      <c r="M92" s="132">
        <v>6125</v>
      </c>
      <c r="N92" s="132">
        <v>6757</v>
      </c>
      <c r="O92" s="131"/>
      <c r="P92" s="132">
        <v>8361</v>
      </c>
      <c r="Q92" s="132">
        <v>8428</v>
      </c>
      <c r="R92" s="132">
        <v>9228</v>
      </c>
      <c r="S92" s="132">
        <v>8309</v>
      </c>
      <c r="T92" s="132">
        <v>8306</v>
      </c>
      <c r="U92" s="132">
        <v>8907</v>
      </c>
      <c r="V92" s="132">
        <v>9390</v>
      </c>
      <c r="W92" s="132">
        <v>11187</v>
      </c>
      <c r="X92" s="132">
        <v>10548</v>
      </c>
      <c r="Y92" s="132">
        <v>9055</v>
      </c>
      <c r="Z92" s="132">
        <v>9691</v>
      </c>
      <c r="AA92" s="132">
        <v>11865</v>
      </c>
      <c r="AB92" s="131"/>
      <c r="AC92" s="132">
        <v>13437</v>
      </c>
      <c r="AD92" s="132">
        <v>10814</v>
      </c>
      <c r="AE92" s="132">
        <v>15040</v>
      </c>
      <c r="AF92" s="132">
        <v>13933</v>
      </c>
      <c r="AG92" s="132">
        <v>14920</v>
      </c>
      <c r="AH92" s="132">
        <v>13553</v>
      </c>
      <c r="AI92" s="132">
        <v>4560</v>
      </c>
      <c r="AJ92" s="132"/>
      <c r="AK92" s="131">
        <v>10006</v>
      </c>
      <c r="AL92" s="132"/>
      <c r="AM92" s="132">
        <v>14566</v>
      </c>
      <c r="AN92" s="132">
        <v>14403</v>
      </c>
      <c r="AO92" s="132">
        <v>14090</v>
      </c>
      <c r="AP92" s="132">
        <v>15231</v>
      </c>
      <c r="AQ92" s="132">
        <v>15784</v>
      </c>
      <c r="AR92" s="132">
        <v>16156</v>
      </c>
      <c r="AS92" s="125"/>
      <c r="AT92" s="24">
        <v>14859</v>
      </c>
      <c r="AU92" s="24">
        <v>13353</v>
      </c>
      <c r="AV92" s="24">
        <v>13717</v>
      </c>
      <c r="AW92" s="24">
        <v>14920</v>
      </c>
      <c r="AX92" s="24">
        <v>13539</v>
      </c>
      <c r="AY92" s="24">
        <v>9483</v>
      </c>
      <c r="AZ92" s="24">
        <v>10654</v>
      </c>
      <c r="BA92" s="24">
        <v>10840</v>
      </c>
      <c r="BB92" s="24">
        <f t="shared" ref="BB92:BB97" si="59">BC92-BA92</f>
        <v>913</v>
      </c>
      <c r="BC92" s="24">
        <v>11753</v>
      </c>
      <c r="BD92" s="24">
        <v>10424</v>
      </c>
      <c r="BE92" s="125"/>
      <c r="BF92" s="24">
        <v>6609</v>
      </c>
      <c r="BG92" s="24">
        <v>14773</v>
      </c>
      <c r="BH92" s="124" t="s">
        <v>106</v>
      </c>
      <c r="BI92" s="125"/>
      <c r="BJ92" s="125"/>
      <c r="BK92" s="24">
        <f>BG92-BF92</f>
        <v>8164</v>
      </c>
      <c r="BL92" s="125"/>
      <c r="BM92" s="24">
        <f t="shared" ref="BM92:BM97" si="60">BG92</f>
        <v>14773</v>
      </c>
      <c r="BN92" s="24">
        <v>14465</v>
      </c>
      <c r="BO92" s="24">
        <v>14962</v>
      </c>
      <c r="BP92" s="24">
        <v>15902</v>
      </c>
      <c r="BQ92" s="24">
        <v>12929</v>
      </c>
      <c r="BR92" s="39">
        <v>13746</v>
      </c>
      <c r="BS92" s="39">
        <v>15907</v>
      </c>
      <c r="BT92" s="24"/>
      <c r="BU92" s="24"/>
      <c r="BV92" s="24"/>
      <c r="BW92" s="24"/>
      <c r="BX92" s="24"/>
      <c r="BY92" s="24"/>
      <c r="BZ92" s="24"/>
    </row>
    <row r="93" spans="1:78" s="21" customFormat="1">
      <c r="A93" s="130" t="s">
        <v>81</v>
      </c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1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1"/>
      <c r="AC93" s="132"/>
      <c r="AD93" s="132"/>
      <c r="AE93" s="132"/>
      <c r="AF93" s="132"/>
      <c r="AG93" s="132"/>
      <c r="AH93" s="132">
        <v>3</v>
      </c>
      <c r="AI93" s="132">
        <v>0</v>
      </c>
      <c r="AJ93" s="132"/>
      <c r="AK93" s="132">
        <v>3</v>
      </c>
      <c r="AL93" s="132"/>
      <c r="AM93" s="132">
        <v>3</v>
      </c>
      <c r="AN93" s="132">
        <v>5</v>
      </c>
      <c r="AO93" s="132">
        <v>2</v>
      </c>
      <c r="AP93" s="132">
        <v>6</v>
      </c>
      <c r="AQ93" s="132">
        <v>4</v>
      </c>
      <c r="AR93" s="132">
        <v>1</v>
      </c>
      <c r="AS93" s="125"/>
      <c r="AT93" s="24">
        <v>5</v>
      </c>
      <c r="AU93" s="24">
        <v>8</v>
      </c>
      <c r="AV93" s="24">
        <v>9</v>
      </c>
      <c r="AW93" s="24">
        <v>4</v>
      </c>
      <c r="AX93" s="24">
        <v>16</v>
      </c>
      <c r="AY93" s="24">
        <v>7</v>
      </c>
      <c r="AZ93" s="24">
        <v>10</v>
      </c>
      <c r="BA93" s="24">
        <v>6</v>
      </c>
      <c r="BB93" s="24">
        <f t="shared" si="59"/>
        <v>0</v>
      </c>
      <c r="BC93" s="24">
        <v>6</v>
      </c>
      <c r="BD93" s="24">
        <v>6</v>
      </c>
      <c r="BE93" s="125"/>
      <c r="BF93" s="24">
        <v>8</v>
      </c>
      <c r="BG93" s="24">
        <v>8</v>
      </c>
      <c r="BH93" s="124" t="s">
        <v>81</v>
      </c>
      <c r="BI93" s="125"/>
      <c r="BJ93" s="125"/>
      <c r="BK93" s="24">
        <f>BG93-BF93</f>
        <v>0</v>
      </c>
      <c r="BL93" s="125"/>
      <c r="BM93" s="24">
        <f t="shared" si="60"/>
        <v>8</v>
      </c>
      <c r="BN93" s="24">
        <v>19</v>
      </c>
      <c r="BO93" s="24">
        <v>5</v>
      </c>
      <c r="BP93" s="24">
        <v>4</v>
      </c>
      <c r="BQ93" s="24">
        <v>15</v>
      </c>
      <c r="BR93" s="24">
        <v>11</v>
      </c>
      <c r="BS93" s="24">
        <v>5</v>
      </c>
      <c r="BT93" s="24"/>
      <c r="BU93" s="24"/>
      <c r="BV93" s="24"/>
      <c r="BW93" s="24"/>
      <c r="BX93" s="24"/>
      <c r="BY93" s="24"/>
      <c r="BZ93" s="24"/>
    </row>
    <row r="94" spans="1:78" s="21" customFormat="1">
      <c r="A94" s="130" t="s">
        <v>82</v>
      </c>
      <c r="B94" s="131"/>
      <c r="C94" s="132">
        <v>476</v>
      </c>
      <c r="D94" s="132">
        <v>629</v>
      </c>
      <c r="E94" s="132">
        <v>438</v>
      </c>
      <c r="F94" s="132">
        <v>234</v>
      </c>
      <c r="G94" s="132">
        <v>259</v>
      </c>
      <c r="H94" s="132">
        <v>296</v>
      </c>
      <c r="I94" s="132">
        <v>469</v>
      </c>
      <c r="J94" s="132">
        <v>395</v>
      </c>
      <c r="K94" s="132">
        <v>421</v>
      </c>
      <c r="L94" s="132">
        <v>343</v>
      </c>
      <c r="M94" s="132">
        <v>362</v>
      </c>
      <c r="N94" s="132">
        <v>633</v>
      </c>
      <c r="O94" s="131"/>
      <c r="P94" s="132">
        <v>706</v>
      </c>
      <c r="Q94" s="132">
        <v>556</v>
      </c>
      <c r="R94" s="132">
        <v>318</v>
      </c>
      <c r="S94" s="132">
        <v>229</v>
      </c>
      <c r="T94" s="132">
        <v>271</v>
      </c>
      <c r="U94" s="132">
        <v>283</v>
      </c>
      <c r="V94" s="132">
        <v>294</v>
      </c>
      <c r="W94" s="132">
        <v>551</v>
      </c>
      <c r="X94" s="132">
        <v>560</v>
      </c>
      <c r="Y94" s="132">
        <v>685</v>
      </c>
      <c r="Z94" s="132">
        <v>486</v>
      </c>
      <c r="AA94" s="132">
        <v>522</v>
      </c>
      <c r="AB94" s="131"/>
      <c r="AC94" s="132">
        <v>554</v>
      </c>
      <c r="AD94" s="132">
        <v>298</v>
      </c>
      <c r="AE94" s="132">
        <v>1070</v>
      </c>
      <c r="AF94" s="132">
        <v>664</v>
      </c>
      <c r="AG94" s="132">
        <v>734</v>
      </c>
      <c r="AH94" s="132">
        <v>481</v>
      </c>
      <c r="AI94" s="132">
        <v>118</v>
      </c>
      <c r="AJ94" s="132"/>
      <c r="AK94" s="132">
        <v>351</v>
      </c>
      <c r="AL94" s="132"/>
      <c r="AM94" s="132">
        <v>469</v>
      </c>
      <c r="AN94" s="132">
        <v>741</v>
      </c>
      <c r="AO94" s="132">
        <v>186</v>
      </c>
      <c r="AP94" s="132">
        <v>228</v>
      </c>
      <c r="AQ94" s="132">
        <v>327</v>
      </c>
      <c r="AR94" s="132">
        <v>183</v>
      </c>
      <c r="AS94" s="125"/>
      <c r="AT94" s="24">
        <v>463</v>
      </c>
      <c r="AU94" s="24">
        <v>357</v>
      </c>
      <c r="AV94" s="24">
        <v>302</v>
      </c>
      <c r="AW94" s="24">
        <v>409</v>
      </c>
      <c r="AX94" s="24">
        <v>415</v>
      </c>
      <c r="AY94" s="24">
        <v>398</v>
      </c>
      <c r="AZ94" s="24">
        <v>406</v>
      </c>
      <c r="BA94" s="24">
        <v>353</v>
      </c>
      <c r="BB94" s="24">
        <f t="shared" si="59"/>
        <v>101</v>
      </c>
      <c r="BC94" s="24">
        <v>454</v>
      </c>
      <c r="BD94" s="24">
        <v>438</v>
      </c>
      <c r="BE94" s="125"/>
      <c r="BF94" s="24">
        <v>180</v>
      </c>
      <c r="BG94" s="24">
        <v>234</v>
      </c>
      <c r="BH94" s="124" t="s">
        <v>107</v>
      </c>
      <c r="BI94" s="125"/>
      <c r="BJ94" s="125"/>
      <c r="BK94" s="24">
        <f>(BG94-BF94)+(BG68-BF68)</f>
        <v>251</v>
      </c>
      <c r="BL94" s="125"/>
      <c r="BM94" s="24">
        <f t="shared" si="60"/>
        <v>234</v>
      </c>
      <c r="BN94" s="24">
        <v>624</v>
      </c>
      <c r="BO94" s="24">
        <v>658</v>
      </c>
      <c r="BP94" s="24">
        <v>713</v>
      </c>
      <c r="BQ94" s="24">
        <v>596</v>
      </c>
      <c r="BR94" s="24">
        <v>512</v>
      </c>
      <c r="BS94" s="24">
        <v>607</v>
      </c>
      <c r="BT94" s="24"/>
      <c r="BU94" s="24"/>
      <c r="BV94" s="24"/>
      <c r="BW94" s="24"/>
      <c r="BX94" s="24"/>
      <c r="BY94" s="24"/>
      <c r="BZ94" s="24"/>
    </row>
    <row r="95" spans="1:78" s="21" customFormat="1">
      <c r="A95" s="130" t="s">
        <v>102</v>
      </c>
      <c r="B95" s="131"/>
      <c r="C95" s="132">
        <v>0</v>
      </c>
      <c r="D95" s="132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1475</v>
      </c>
      <c r="J95" s="132">
        <v>1561</v>
      </c>
      <c r="K95" s="132">
        <v>1294</v>
      </c>
      <c r="L95" s="132">
        <v>1138</v>
      </c>
      <c r="M95" s="132">
        <v>972</v>
      </c>
      <c r="N95" s="132">
        <v>796</v>
      </c>
      <c r="O95" s="131"/>
      <c r="P95" s="132">
        <v>1342</v>
      </c>
      <c r="Q95" s="132">
        <v>1269</v>
      </c>
      <c r="R95" s="132">
        <v>1448</v>
      </c>
      <c r="S95" s="132">
        <v>991</v>
      </c>
      <c r="T95" s="132">
        <v>1271</v>
      </c>
      <c r="U95" s="132">
        <v>1380</v>
      </c>
      <c r="V95" s="132">
        <v>1606</v>
      </c>
      <c r="W95" s="132">
        <v>1633</v>
      </c>
      <c r="X95" s="132">
        <v>1612</v>
      </c>
      <c r="Y95" s="132">
        <v>1562</v>
      </c>
      <c r="Z95" s="132">
        <v>1482</v>
      </c>
      <c r="AA95" s="132">
        <v>1968</v>
      </c>
      <c r="AB95" s="131"/>
      <c r="AC95" s="132">
        <v>1860</v>
      </c>
      <c r="AD95" s="132">
        <v>1038</v>
      </c>
      <c r="AE95" s="132">
        <v>1410</v>
      </c>
      <c r="AF95" s="132">
        <v>1823</v>
      </c>
      <c r="AG95" s="132">
        <v>2316</v>
      </c>
      <c r="AH95" s="132">
        <v>1570</v>
      </c>
      <c r="AI95" s="132">
        <v>496</v>
      </c>
      <c r="AJ95" s="132"/>
      <c r="AK95" s="132">
        <v>1361</v>
      </c>
      <c r="AL95" s="132"/>
      <c r="AM95" s="132">
        <v>1857</v>
      </c>
      <c r="AN95" s="132">
        <v>1278</v>
      </c>
      <c r="AO95" s="132">
        <v>1267</v>
      </c>
      <c r="AP95" s="132">
        <v>1419</v>
      </c>
      <c r="AQ95" s="132">
        <v>1377</v>
      </c>
      <c r="AR95" s="132">
        <v>1615</v>
      </c>
      <c r="AS95" s="125"/>
      <c r="AT95" s="24">
        <v>1630</v>
      </c>
      <c r="AU95" s="24">
        <v>1901</v>
      </c>
      <c r="AV95" s="24">
        <v>1638</v>
      </c>
      <c r="AW95" s="24">
        <v>1888</v>
      </c>
      <c r="AX95" s="24">
        <v>1849</v>
      </c>
      <c r="AY95" s="24">
        <v>1785</v>
      </c>
      <c r="AZ95" s="24">
        <v>1648</v>
      </c>
      <c r="BA95" s="24">
        <v>1237</v>
      </c>
      <c r="BB95" s="24">
        <f t="shared" si="59"/>
        <v>320</v>
      </c>
      <c r="BC95" s="24">
        <v>1557</v>
      </c>
      <c r="BD95" s="24">
        <v>1579</v>
      </c>
      <c r="BE95" s="125"/>
      <c r="BF95" s="24">
        <v>812</v>
      </c>
      <c r="BG95" s="24">
        <v>1640</v>
      </c>
      <c r="BH95" s="124" t="s">
        <v>102</v>
      </c>
      <c r="BI95" s="125"/>
      <c r="BJ95" s="125"/>
      <c r="BK95" s="24">
        <f>BG95-BF95</f>
        <v>828</v>
      </c>
      <c r="BL95" s="125"/>
      <c r="BM95" s="24">
        <f t="shared" si="60"/>
        <v>1640</v>
      </c>
      <c r="BN95" s="24">
        <v>1720</v>
      </c>
      <c r="BO95" s="24">
        <v>1938</v>
      </c>
      <c r="BP95" s="24">
        <v>2090</v>
      </c>
      <c r="BQ95" s="24">
        <v>1903</v>
      </c>
      <c r="BR95" s="24">
        <v>2407</v>
      </c>
      <c r="BS95" s="24">
        <v>2617</v>
      </c>
      <c r="BT95" s="24"/>
      <c r="BU95" s="24"/>
      <c r="BV95" s="24"/>
      <c r="BW95" s="24"/>
      <c r="BX95" s="24"/>
      <c r="BY95" s="24"/>
      <c r="BZ95" s="24"/>
    </row>
    <row r="96" spans="1:78" s="21" customFormat="1">
      <c r="A96" s="130" t="s">
        <v>84</v>
      </c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1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1"/>
      <c r="AC96" s="132"/>
      <c r="AD96" s="132"/>
      <c r="AE96" s="132"/>
      <c r="AF96" s="132"/>
      <c r="AG96" s="132"/>
      <c r="AH96" s="132">
        <v>344</v>
      </c>
      <c r="AI96" s="132">
        <v>108</v>
      </c>
      <c r="AJ96" s="132"/>
      <c r="AK96" s="132">
        <v>192</v>
      </c>
      <c r="AL96" s="132"/>
      <c r="AM96" s="132">
        <v>300</v>
      </c>
      <c r="AN96" s="132">
        <v>299</v>
      </c>
      <c r="AO96" s="132">
        <v>450</v>
      </c>
      <c r="AP96" s="132">
        <v>416</v>
      </c>
      <c r="AQ96" s="132">
        <v>426</v>
      </c>
      <c r="AR96" s="132">
        <v>354</v>
      </c>
      <c r="AS96" s="125"/>
      <c r="AT96" s="24">
        <v>376</v>
      </c>
      <c r="AU96" s="24">
        <v>404</v>
      </c>
      <c r="AV96" s="24">
        <v>568</v>
      </c>
      <c r="AW96" s="24">
        <v>613</v>
      </c>
      <c r="AX96" s="24">
        <v>597</v>
      </c>
      <c r="AY96" s="24">
        <v>474</v>
      </c>
      <c r="AZ96" s="24">
        <v>741</v>
      </c>
      <c r="BA96" s="24">
        <v>523</v>
      </c>
      <c r="BB96" s="24">
        <f t="shared" si="59"/>
        <v>156</v>
      </c>
      <c r="BC96" s="24">
        <v>679</v>
      </c>
      <c r="BD96" s="24">
        <v>699</v>
      </c>
      <c r="BE96" s="125"/>
      <c r="BF96" s="24">
        <v>358</v>
      </c>
      <c r="BG96" s="24">
        <v>752</v>
      </c>
      <c r="BH96" s="124" t="s">
        <v>84</v>
      </c>
      <c r="BI96" s="125"/>
      <c r="BJ96" s="125"/>
      <c r="BK96" s="24">
        <f>BG96-BF96</f>
        <v>394</v>
      </c>
      <c r="BL96" s="125"/>
      <c r="BM96" s="24">
        <f t="shared" si="60"/>
        <v>752</v>
      </c>
      <c r="BN96" s="24">
        <v>1257</v>
      </c>
      <c r="BO96" s="24">
        <v>1531</v>
      </c>
      <c r="BP96" s="24">
        <v>1712</v>
      </c>
      <c r="BQ96" s="24">
        <v>1283</v>
      </c>
      <c r="BR96" s="24">
        <v>1382</v>
      </c>
      <c r="BS96" s="24">
        <v>1606</v>
      </c>
      <c r="BT96" s="24"/>
      <c r="BU96" s="24"/>
      <c r="BV96" s="24"/>
      <c r="BW96" s="24"/>
      <c r="BX96" s="24"/>
      <c r="BY96" s="24"/>
      <c r="BZ96" s="24"/>
    </row>
    <row r="97" spans="1:78" s="21" customFormat="1">
      <c r="A97" s="130" t="s">
        <v>85</v>
      </c>
      <c r="B97" s="131"/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16</v>
      </c>
      <c r="K97" s="132">
        <v>39</v>
      </c>
      <c r="L97" s="132">
        <v>29</v>
      </c>
      <c r="M97" s="132">
        <v>36</v>
      </c>
      <c r="N97" s="132">
        <v>37</v>
      </c>
      <c r="O97" s="131"/>
      <c r="P97" s="132">
        <v>74</v>
      </c>
      <c r="Q97" s="132">
        <v>65</v>
      </c>
      <c r="R97" s="132">
        <v>25</v>
      </c>
      <c r="S97" s="132">
        <v>0</v>
      </c>
      <c r="T97" s="132">
        <v>0</v>
      </c>
      <c r="U97" s="132">
        <v>0</v>
      </c>
      <c r="V97" s="132">
        <v>0</v>
      </c>
      <c r="W97" s="132">
        <v>19</v>
      </c>
      <c r="X97" s="132">
        <v>2</v>
      </c>
      <c r="Y97" s="132">
        <v>37</v>
      </c>
      <c r="Z97" s="132">
        <v>76</v>
      </c>
      <c r="AA97" s="132">
        <v>87</v>
      </c>
      <c r="AB97" s="131"/>
      <c r="AC97" s="132">
        <v>93</v>
      </c>
      <c r="AD97" s="132">
        <v>4</v>
      </c>
      <c r="AE97" s="132">
        <v>47</v>
      </c>
      <c r="AF97" s="132">
        <v>128</v>
      </c>
      <c r="AG97" s="132">
        <v>78</v>
      </c>
      <c r="AH97" s="132">
        <v>36</v>
      </c>
      <c r="AI97" s="132">
        <v>2</v>
      </c>
      <c r="AJ97" s="132"/>
      <c r="AK97" s="132">
        <v>11</v>
      </c>
      <c r="AL97" s="132"/>
      <c r="AM97" s="132">
        <v>13</v>
      </c>
      <c r="AN97" s="132">
        <v>25</v>
      </c>
      <c r="AO97" s="132">
        <v>17</v>
      </c>
      <c r="AP97" s="132">
        <v>17</v>
      </c>
      <c r="AQ97" s="132">
        <v>12</v>
      </c>
      <c r="AR97" s="132">
        <v>3</v>
      </c>
      <c r="AS97" s="125"/>
      <c r="AT97" s="24">
        <v>10</v>
      </c>
      <c r="AU97" s="24">
        <v>6</v>
      </c>
      <c r="AV97" s="24">
        <v>8</v>
      </c>
      <c r="AW97" s="24">
        <v>6</v>
      </c>
      <c r="AX97" s="24">
        <v>10</v>
      </c>
      <c r="AY97" s="24">
        <v>17</v>
      </c>
      <c r="AZ97" s="24">
        <v>18</v>
      </c>
      <c r="BA97" s="24">
        <v>6</v>
      </c>
      <c r="BB97" s="24">
        <f t="shared" si="59"/>
        <v>0</v>
      </c>
      <c r="BC97" s="24">
        <v>6</v>
      </c>
      <c r="BD97" s="24">
        <v>11</v>
      </c>
      <c r="BE97" s="125"/>
      <c r="BF97" s="24">
        <v>5</v>
      </c>
      <c r="BG97" s="24">
        <v>9</v>
      </c>
      <c r="BH97" s="124" t="s">
        <v>85</v>
      </c>
      <c r="BI97" s="125"/>
      <c r="BJ97" s="125"/>
      <c r="BK97" s="24">
        <f>BG97-BF97</f>
        <v>4</v>
      </c>
      <c r="BL97" s="125"/>
      <c r="BM97" s="24">
        <f t="shared" si="60"/>
        <v>9</v>
      </c>
      <c r="BN97" s="24">
        <v>21</v>
      </c>
      <c r="BO97" s="24">
        <v>17</v>
      </c>
      <c r="BP97" s="24">
        <v>38</v>
      </c>
      <c r="BQ97" s="24">
        <v>20</v>
      </c>
      <c r="BR97" s="24">
        <v>15</v>
      </c>
      <c r="BS97" s="24">
        <v>22</v>
      </c>
      <c r="BT97" s="24"/>
      <c r="BU97" s="24"/>
      <c r="BV97" s="24"/>
      <c r="BW97" s="24"/>
      <c r="BX97" s="24"/>
      <c r="BY97" s="24"/>
      <c r="BZ97" s="24"/>
    </row>
    <row r="98" spans="1:78" s="101" customFormat="1">
      <c r="A98" s="116" t="s">
        <v>33</v>
      </c>
      <c r="B98" s="133"/>
      <c r="C98" s="134">
        <v>476</v>
      </c>
      <c r="D98" s="134">
        <v>629</v>
      </c>
      <c r="E98" s="134">
        <v>438</v>
      </c>
      <c r="F98" s="134">
        <v>234</v>
      </c>
      <c r="G98" s="134">
        <v>259</v>
      </c>
      <c r="H98" s="134">
        <v>7920</v>
      </c>
      <c r="I98" s="134">
        <v>12050</v>
      </c>
      <c r="J98" s="134">
        <v>12769</v>
      </c>
      <c r="K98" s="134">
        <v>10303</v>
      </c>
      <c r="L98" s="134">
        <v>9592</v>
      </c>
      <c r="M98" s="134">
        <v>7495</v>
      </c>
      <c r="N98" s="134">
        <v>8223</v>
      </c>
      <c r="O98" s="133"/>
      <c r="P98" s="134">
        <v>10483</v>
      </c>
      <c r="Q98" s="134">
        <v>10318</v>
      </c>
      <c r="R98" s="134">
        <v>11019</v>
      </c>
      <c r="S98" s="134">
        <v>9529</v>
      </c>
      <c r="T98" s="134">
        <v>9848</v>
      </c>
      <c r="U98" s="134">
        <v>10570</v>
      </c>
      <c r="V98" s="134">
        <v>11290</v>
      </c>
      <c r="W98" s="134">
        <v>13390</v>
      </c>
      <c r="X98" s="134">
        <v>12722</v>
      </c>
      <c r="Y98" s="134">
        <v>11339</v>
      </c>
      <c r="Z98" s="134">
        <v>11735</v>
      </c>
      <c r="AA98" s="134">
        <v>14442</v>
      </c>
      <c r="AB98" s="133"/>
      <c r="AC98" s="134">
        <v>15944</v>
      </c>
      <c r="AD98" s="134">
        <v>12154</v>
      </c>
      <c r="AE98" s="134">
        <v>17567</v>
      </c>
      <c r="AF98" s="134">
        <v>16548</v>
      </c>
      <c r="AG98" s="134">
        <v>18048</v>
      </c>
      <c r="AH98" s="134">
        <v>15987</v>
      </c>
      <c r="AI98" s="134">
        <v>5284</v>
      </c>
      <c r="AJ98" s="134">
        <v>0</v>
      </c>
      <c r="AK98" s="134">
        <v>11924</v>
      </c>
      <c r="AL98" s="134"/>
      <c r="AM98" s="134">
        <v>17208</v>
      </c>
      <c r="AN98" s="134">
        <v>16751</v>
      </c>
      <c r="AO98" s="134">
        <v>16012</v>
      </c>
      <c r="AP98" s="134">
        <v>17317</v>
      </c>
      <c r="AQ98" s="134">
        <v>17930</v>
      </c>
      <c r="AR98" s="134">
        <v>18312</v>
      </c>
      <c r="AS98" s="135"/>
      <c r="AT98" s="70">
        <f t="shared" ref="AT98:BM98" si="61">SUM(AT92:AT97)</f>
        <v>17343</v>
      </c>
      <c r="AU98" s="70">
        <f t="shared" si="61"/>
        <v>16029</v>
      </c>
      <c r="AV98" s="70">
        <f t="shared" si="61"/>
        <v>16242</v>
      </c>
      <c r="AW98" s="70">
        <f t="shared" si="61"/>
        <v>17840</v>
      </c>
      <c r="AX98" s="70">
        <f t="shared" si="61"/>
        <v>16426</v>
      </c>
      <c r="AY98" s="70">
        <f t="shared" si="61"/>
        <v>12164</v>
      </c>
      <c r="AZ98" s="70">
        <f t="shared" si="61"/>
        <v>13477</v>
      </c>
      <c r="BA98" s="70">
        <f t="shared" si="61"/>
        <v>12965</v>
      </c>
      <c r="BB98" s="70">
        <f t="shared" si="61"/>
        <v>1490</v>
      </c>
      <c r="BC98" s="70">
        <f t="shared" si="61"/>
        <v>14455</v>
      </c>
      <c r="BD98" s="70">
        <f t="shared" si="61"/>
        <v>13157</v>
      </c>
      <c r="BE98" s="135"/>
      <c r="BF98" s="70">
        <f>SUM(BF92:BF97)</f>
        <v>7972</v>
      </c>
      <c r="BG98" s="70">
        <f t="shared" si="61"/>
        <v>17416</v>
      </c>
      <c r="BH98" s="136" t="s">
        <v>33</v>
      </c>
      <c r="BI98" s="137"/>
      <c r="BJ98" s="137"/>
      <c r="BK98" s="72">
        <f>SUM(BK92:BK97)</f>
        <v>9641</v>
      </c>
      <c r="BL98" s="137"/>
      <c r="BM98" s="72">
        <f t="shared" si="61"/>
        <v>17416</v>
      </c>
      <c r="BN98" s="72">
        <f t="shared" ref="BN98:BZ98" si="62">SUM(BN92:BN97)</f>
        <v>18106</v>
      </c>
      <c r="BO98" s="72">
        <f t="shared" si="62"/>
        <v>19111</v>
      </c>
      <c r="BP98" s="72">
        <f t="shared" si="62"/>
        <v>20459</v>
      </c>
      <c r="BQ98" s="72">
        <f t="shared" si="62"/>
        <v>16746</v>
      </c>
      <c r="BR98" s="72">
        <f t="shared" si="62"/>
        <v>18073</v>
      </c>
      <c r="BS98" s="72">
        <f t="shared" si="62"/>
        <v>20764</v>
      </c>
      <c r="BT98" s="72">
        <f t="shared" si="62"/>
        <v>0</v>
      </c>
      <c r="BU98" s="72">
        <f t="shared" si="62"/>
        <v>0</v>
      </c>
      <c r="BV98" s="72">
        <f t="shared" si="62"/>
        <v>0</v>
      </c>
      <c r="BW98" s="72">
        <f t="shared" si="62"/>
        <v>0</v>
      </c>
      <c r="BX98" s="72">
        <f t="shared" si="62"/>
        <v>0</v>
      </c>
      <c r="BY98" s="72">
        <f t="shared" si="62"/>
        <v>0</v>
      </c>
      <c r="BZ98" s="72">
        <f t="shared" si="62"/>
        <v>0</v>
      </c>
    </row>
    <row r="99" spans="1:78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68"/>
      <c r="AK99" s="55"/>
      <c r="AL99" s="68"/>
      <c r="AM99" s="55"/>
      <c r="AN99" s="55"/>
      <c r="AO99" s="55"/>
      <c r="AP99" s="55"/>
      <c r="AQ99" s="55"/>
      <c r="AR99" s="55"/>
      <c r="AS99" s="68"/>
      <c r="AT99" s="55"/>
      <c r="AU99" s="55"/>
      <c r="AV99" s="55"/>
      <c r="AW99" s="55"/>
      <c r="AX99" s="55"/>
      <c r="AY99" s="55"/>
      <c r="AZ99" s="55"/>
      <c r="BA99" s="68"/>
      <c r="BB99" s="68"/>
      <c r="BC99" s="55"/>
      <c r="BD99" s="55"/>
      <c r="BE99" s="68"/>
      <c r="BF99" s="55"/>
      <c r="BG99" s="55"/>
      <c r="BH99" s="54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</row>
    <row r="100" spans="1:78" s="53" customFormat="1">
      <c r="A100" s="102" t="s">
        <v>108</v>
      </c>
      <c r="B100" s="103"/>
      <c r="C100" s="104">
        <v>43831</v>
      </c>
      <c r="D100" s="104">
        <v>43862</v>
      </c>
      <c r="E100" s="104">
        <v>43891</v>
      </c>
      <c r="F100" s="104">
        <v>43922</v>
      </c>
      <c r="G100" s="104">
        <v>43952</v>
      </c>
      <c r="H100" s="104">
        <v>43983</v>
      </c>
      <c r="I100" s="104">
        <v>44013</v>
      </c>
      <c r="J100" s="104">
        <v>44044</v>
      </c>
      <c r="K100" s="104">
        <v>44075</v>
      </c>
      <c r="L100" s="104">
        <v>44105</v>
      </c>
      <c r="M100" s="104">
        <v>44136</v>
      </c>
      <c r="N100" s="104">
        <v>44166</v>
      </c>
      <c r="O100" s="103"/>
      <c r="P100" s="104">
        <v>44197</v>
      </c>
      <c r="Q100" s="104">
        <v>44228</v>
      </c>
      <c r="R100" s="104">
        <v>44256</v>
      </c>
      <c r="S100" s="104">
        <v>44287</v>
      </c>
      <c r="T100" s="104">
        <v>44317</v>
      </c>
      <c r="U100" s="104">
        <v>44348</v>
      </c>
      <c r="V100" s="104">
        <v>44378</v>
      </c>
      <c r="W100" s="104">
        <v>44409</v>
      </c>
      <c r="X100" s="104">
        <v>44440</v>
      </c>
      <c r="Y100" s="104">
        <v>44470</v>
      </c>
      <c r="Z100" s="104">
        <v>44501</v>
      </c>
      <c r="AA100" s="104">
        <v>44531</v>
      </c>
      <c r="AB100" s="103"/>
      <c r="AC100" s="104">
        <v>44562</v>
      </c>
      <c r="AD100" s="104">
        <v>44593</v>
      </c>
      <c r="AE100" s="104">
        <v>44621</v>
      </c>
      <c r="AF100" s="104">
        <v>44652</v>
      </c>
      <c r="AG100" s="104">
        <v>44682</v>
      </c>
      <c r="AH100" s="104">
        <v>44713</v>
      </c>
      <c r="AI100" s="104" t="s">
        <v>8</v>
      </c>
      <c r="AJ100" s="105" t="s">
        <v>109</v>
      </c>
      <c r="AK100" s="104" t="s">
        <v>10</v>
      </c>
      <c r="AL100" s="105" t="s">
        <v>109</v>
      </c>
      <c r="AM100" s="104">
        <v>44743</v>
      </c>
      <c r="AN100" s="104">
        <v>44774</v>
      </c>
      <c r="AO100" s="104">
        <v>44805</v>
      </c>
      <c r="AP100" s="104">
        <v>44835</v>
      </c>
      <c r="AQ100" s="104">
        <v>44866</v>
      </c>
      <c r="AR100" s="104">
        <v>44896</v>
      </c>
      <c r="AS100" s="106"/>
      <c r="AT100" s="34" t="e">
        <f t="shared" ref="AT100:BD100" ca="1" si="63">AT$5</f>
        <v>#NAME?</v>
      </c>
      <c r="AU100" s="34" t="e">
        <f t="shared" ca="1" si="63"/>
        <v>#NAME?</v>
      </c>
      <c r="AV100" s="34" t="e">
        <f t="shared" ca="1" si="63"/>
        <v>#NAME?</v>
      </c>
      <c r="AW100" s="34" t="e">
        <f t="shared" ca="1" si="63"/>
        <v>#NAME?</v>
      </c>
      <c r="AX100" s="34" t="e">
        <f t="shared" ca="1" si="63"/>
        <v>#NAME?</v>
      </c>
      <c r="AY100" s="34" t="e">
        <f t="shared" ca="1" si="63"/>
        <v>#NAME?</v>
      </c>
      <c r="AZ100" s="34" t="e">
        <f t="shared" ca="1" si="63"/>
        <v>#NAME?</v>
      </c>
      <c r="BA100" s="35" t="str">
        <f t="shared" si="63"/>
        <v>1 - 24 de Ago-23</v>
      </c>
      <c r="BB100" s="35" t="str">
        <f t="shared" si="63"/>
        <v>24 - 31 de Ago-23</v>
      </c>
      <c r="BC100" s="34" t="e">
        <f t="shared" ca="1" si="63"/>
        <v>#NAME?</v>
      </c>
      <c r="BD100" s="34" t="e">
        <f t="shared" ca="1" si="63"/>
        <v>#NAME?</v>
      </c>
      <c r="BE100" s="106"/>
      <c r="BF100" s="34" t="str">
        <f>BF$5</f>
        <v>01 - 15-Out-2023</v>
      </c>
      <c r="BG100" s="34" t="e">
        <f ca="1">BG$5</f>
        <v>#NAME?</v>
      </c>
      <c r="BH100" s="107" t="s">
        <v>110</v>
      </c>
      <c r="BI100" s="108"/>
      <c r="BJ100" s="108"/>
      <c r="BK100" s="10" t="str">
        <f t="shared" ref="BK100:BZ100" si="64">BK$5</f>
        <v>16 - 31-Out-2023</v>
      </c>
      <c r="BL100" s="108"/>
      <c r="BM100" s="10">
        <f t="shared" si="64"/>
        <v>45200</v>
      </c>
      <c r="BN100" s="38" t="e">
        <f t="shared" ca="1" si="64"/>
        <v>#NAME?</v>
      </c>
      <c r="BO100" s="38" t="e">
        <f t="shared" ca="1" si="64"/>
        <v>#NAME?</v>
      </c>
      <c r="BP100" s="38" t="e">
        <f t="shared" ca="1" si="64"/>
        <v>#NAME?</v>
      </c>
      <c r="BQ100" s="38" t="e">
        <f t="shared" ca="1" si="64"/>
        <v>#NAME?</v>
      </c>
      <c r="BR100" s="38" t="e">
        <f t="shared" ca="1" si="64"/>
        <v>#NAME?</v>
      </c>
      <c r="BS100" s="38" t="e">
        <f t="shared" ca="1" si="64"/>
        <v>#NAME?</v>
      </c>
      <c r="BT100" s="38" t="e">
        <f t="shared" ca="1" si="64"/>
        <v>#NAME?</v>
      </c>
      <c r="BU100" s="38" t="e">
        <f t="shared" ca="1" si="64"/>
        <v>#NAME?</v>
      </c>
      <c r="BV100" s="38" t="e">
        <f t="shared" ca="1" si="64"/>
        <v>#NAME?</v>
      </c>
      <c r="BW100" s="38" t="e">
        <f t="shared" ca="1" si="64"/>
        <v>#NAME?</v>
      </c>
      <c r="BX100" s="38" t="e">
        <f t="shared" ca="1" si="64"/>
        <v>#NAME?</v>
      </c>
      <c r="BY100" s="38" t="e">
        <f t="shared" ca="1" si="64"/>
        <v>#NAME?</v>
      </c>
      <c r="BZ100" s="38" t="e">
        <f t="shared" ca="1" si="64"/>
        <v>#NAME?</v>
      </c>
    </row>
    <row r="101" spans="1:78" s="21" customFormat="1">
      <c r="A101" s="130" t="s">
        <v>111</v>
      </c>
      <c r="B101" s="131"/>
      <c r="C101" s="132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>
        <v>3419</v>
      </c>
      <c r="AD101" s="131">
        <v>4031</v>
      </c>
      <c r="AE101" s="131">
        <v>5376</v>
      </c>
      <c r="AF101" s="131">
        <v>5380</v>
      </c>
      <c r="AG101" s="131">
        <v>5477</v>
      </c>
      <c r="AH101" s="131">
        <v>5591</v>
      </c>
      <c r="AI101" s="131">
        <v>1736</v>
      </c>
      <c r="AJ101" s="384">
        <v>3500</v>
      </c>
      <c r="AK101" s="131">
        <v>3068</v>
      </c>
      <c r="AL101" s="384">
        <v>3500</v>
      </c>
      <c r="AM101" s="131">
        <v>4804</v>
      </c>
      <c r="AN101" s="131">
        <v>5021</v>
      </c>
      <c r="AO101" s="131">
        <v>5191</v>
      </c>
      <c r="AP101" s="131">
        <v>5519</v>
      </c>
      <c r="AQ101" s="131">
        <v>5758</v>
      </c>
      <c r="AR101" s="131">
        <v>6182</v>
      </c>
      <c r="AS101" s="138"/>
      <c r="AT101" s="88">
        <v>6399</v>
      </c>
      <c r="AU101" s="88">
        <v>6719</v>
      </c>
      <c r="AV101" s="88">
        <v>7854</v>
      </c>
      <c r="AW101" s="88">
        <v>7477</v>
      </c>
      <c r="AX101" s="88">
        <v>6427</v>
      </c>
      <c r="AY101" s="88">
        <v>5340</v>
      </c>
      <c r="AZ101" s="88">
        <v>5358</v>
      </c>
      <c r="BA101" s="139">
        <v>3981</v>
      </c>
      <c r="BB101" s="139">
        <f>BC101-BA101</f>
        <v>1277</v>
      </c>
      <c r="BC101" s="88">
        <v>5258</v>
      </c>
      <c r="BD101" s="88">
        <v>5605</v>
      </c>
      <c r="BE101" s="88"/>
      <c r="BF101" s="88">
        <v>2819</v>
      </c>
      <c r="BG101" s="88">
        <v>6080</v>
      </c>
      <c r="BH101" s="130" t="s">
        <v>111</v>
      </c>
      <c r="BI101" s="140"/>
      <c r="BJ101" s="140"/>
      <c r="BK101" s="88">
        <f>BG101-BF101</f>
        <v>3261</v>
      </c>
      <c r="BL101" s="140"/>
      <c r="BM101" s="88">
        <f>BG101</f>
        <v>6080</v>
      </c>
      <c r="BN101" s="88">
        <f>BN110-BN102</f>
        <v>5656</v>
      </c>
      <c r="BO101" s="88">
        <v>5423</v>
      </c>
      <c r="BP101" s="88">
        <v>5883</v>
      </c>
      <c r="BQ101" s="88">
        <v>5857</v>
      </c>
      <c r="BR101" s="141">
        <v>6737</v>
      </c>
      <c r="BS101" s="141">
        <v>7428</v>
      </c>
      <c r="BT101" s="88"/>
      <c r="BU101" s="88"/>
      <c r="BV101" s="88"/>
      <c r="BW101" s="88"/>
      <c r="BX101" s="88"/>
      <c r="BY101" s="88"/>
      <c r="BZ101" s="88"/>
    </row>
    <row r="102" spans="1:78" s="21" customFormat="1">
      <c r="A102" s="130" t="s">
        <v>112</v>
      </c>
      <c r="B102" s="131"/>
      <c r="C102" s="132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>
        <v>0</v>
      </c>
      <c r="AD102" s="131">
        <v>288</v>
      </c>
      <c r="AE102" s="131">
        <v>0</v>
      </c>
      <c r="AF102" s="131">
        <v>0</v>
      </c>
      <c r="AG102" s="131">
        <v>0</v>
      </c>
      <c r="AH102" s="131">
        <v>0</v>
      </c>
      <c r="AI102" s="131">
        <v>0</v>
      </c>
      <c r="AJ102" s="385"/>
      <c r="AK102" s="131">
        <v>0</v>
      </c>
      <c r="AL102" s="385"/>
      <c r="AM102" s="131">
        <v>0</v>
      </c>
      <c r="AN102" s="131">
        <v>0</v>
      </c>
      <c r="AO102" s="131">
        <v>0</v>
      </c>
      <c r="AP102" s="131">
        <v>0</v>
      </c>
      <c r="AQ102" s="131">
        <v>0</v>
      </c>
      <c r="AR102" s="131">
        <v>0</v>
      </c>
      <c r="AS102" s="138"/>
      <c r="AT102" s="88">
        <v>0</v>
      </c>
      <c r="AU102" s="88">
        <v>0</v>
      </c>
      <c r="AV102" s="88">
        <v>0</v>
      </c>
      <c r="AW102" s="88">
        <v>0</v>
      </c>
      <c r="AX102" s="88">
        <v>0</v>
      </c>
      <c r="AY102" s="88">
        <v>0</v>
      </c>
      <c r="AZ102" s="88">
        <v>0</v>
      </c>
      <c r="BA102" s="139">
        <v>0</v>
      </c>
      <c r="BB102" s="139">
        <v>0</v>
      </c>
      <c r="BC102" s="88">
        <v>0</v>
      </c>
      <c r="BD102" s="88">
        <v>0</v>
      </c>
      <c r="BE102" s="88"/>
      <c r="BF102" s="88">
        <v>0</v>
      </c>
      <c r="BG102" s="88">
        <v>0</v>
      </c>
      <c r="BH102" s="130" t="s">
        <v>112</v>
      </c>
      <c r="BI102" s="140"/>
      <c r="BJ102" s="140"/>
      <c r="BK102" s="88">
        <v>0</v>
      </c>
      <c r="BL102" s="140"/>
      <c r="BM102" s="88">
        <f>BG102</f>
        <v>0</v>
      </c>
      <c r="BN102" s="88">
        <v>66</v>
      </c>
      <c r="BO102" s="88">
        <v>450</v>
      </c>
      <c r="BP102" s="88">
        <v>443</v>
      </c>
      <c r="BQ102" s="88">
        <v>544</v>
      </c>
      <c r="BR102" s="141">
        <v>550</v>
      </c>
      <c r="BS102" s="141">
        <v>624</v>
      </c>
      <c r="BT102" s="88"/>
      <c r="BU102" s="88"/>
      <c r="BV102" s="88"/>
      <c r="BW102" s="88"/>
      <c r="BX102" s="88"/>
      <c r="BY102" s="88"/>
      <c r="BZ102" s="88"/>
    </row>
    <row r="103" spans="1:78" s="101" customFormat="1">
      <c r="A103" s="116" t="s">
        <v>33</v>
      </c>
      <c r="B103" s="134">
        <v>0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134">
        <v>0</v>
      </c>
      <c r="S103" s="134">
        <v>0</v>
      </c>
      <c r="T103" s="134">
        <v>0</v>
      </c>
      <c r="U103" s="134">
        <v>0</v>
      </c>
      <c r="V103" s="134">
        <v>0</v>
      </c>
      <c r="W103" s="134">
        <v>0</v>
      </c>
      <c r="X103" s="134">
        <v>0</v>
      </c>
      <c r="Y103" s="134">
        <v>0</v>
      </c>
      <c r="Z103" s="134">
        <v>0</v>
      </c>
      <c r="AA103" s="134">
        <v>0</v>
      </c>
      <c r="AB103" s="134">
        <v>0</v>
      </c>
      <c r="AC103" s="134">
        <v>3419</v>
      </c>
      <c r="AD103" s="134">
        <v>4319</v>
      </c>
      <c r="AE103" s="134">
        <v>5376</v>
      </c>
      <c r="AF103" s="134">
        <v>5380</v>
      </c>
      <c r="AG103" s="134">
        <v>5477</v>
      </c>
      <c r="AH103" s="134">
        <v>5591</v>
      </c>
      <c r="AI103" s="134">
        <v>1736</v>
      </c>
      <c r="AJ103" s="134">
        <v>3500</v>
      </c>
      <c r="AK103" s="134">
        <v>3068</v>
      </c>
      <c r="AL103" s="134">
        <v>3500</v>
      </c>
      <c r="AM103" s="134">
        <v>4804</v>
      </c>
      <c r="AN103" s="134">
        <v>5021</v>
      </c>
      <c r="AO103" s="134">
        <v>5191</v>
      </c>
      <c r="AP103" s="134">
        <v>5519</v>
      </c>
      <c r="AQ103" s="134">
        <v>5758</v>
      </c>
      <c r="AR103" s="134">
        <v>6182</v>
      </c>
      <c r="AS103" s="135"/>
      <c r="AT103" s="70">
        <f t="shared" ref="AT103:BM103" si="65">SUM(AT101:AT102)</f>
        <v>6399</v>
      </c>
      <c r="AU103" s="70">
        <f t="shared" si="65"/>
        <v>6719</v>
      </c>
      <c r="AV103" s="70">
        <f t="shared" si="65"/>
        <v>7854</v>
      </c>
      <c r="AW103" s="70">
        <f t="shared" si="65"/>
        <v>7477</v>
      </c>
      <c r="AX103" s="70">
        <f t="shared" si="65"/>
        <v>6427</v>
      </c>
      <c r="AY103" s="70">
        <f t="shared" si="65"/>
        <v>5340</v>
      </c>
      <c r="AZ103" s="70">
        <f t="shared" si="65"/>
        <v>5358</v>
      </c>
      <c r="BA103" s="70">
        <f t="shared" si="65"/>
        <v>3981</v>
      </c>
      <c r="BB103" s="70">
        <f t="shared" si="65"/>
        <v>1277</v>
      </c>
      <c r="BC103" s="70">
        <f t="shared" si="65"/>
        <v>5258</v>
      </c>
      <c r="BD103" s="70">
        <f t="shared" si="65"/>
        <v>5605</v>
      </c>
      <c r="BE103" s="70"/>
      <c r="BF103" s="70">
        <f>SUM(BF101:BF102)</f>
        <v>2819</v>
      </c>
      <c r="BG103" s="70">
        <f t="shared" si="65"/>
        <v>6080</v>
      </c>
      <c r="BH103" s="136" t="s">
        <v>33</v>
      </c>
      <c r="BI103" s="137"/>
      <c r="BJ103" s="137"/>
      <c r="BK103" s="72">
        <f>SUM(BK101:BK102)</f>
        <v>3261</v>
      </c>
      <c r="BL103" s="137"/>
      <c r="BM103" s="72">
        <f t="shared" si="65"/>
        <v>6080</v>
      </c>
      <c r="BN103" s="72">
        <f t="shared" ref="BN103:BZ103" si="66">SUM(BN101:BN102)</f>
        <v>5722</v>
      </c>
      <c r="BO103" s="72">
        <f t="shared" si="66"/>
        <v>5873</v>
      </c>
      <c r="BP103" s="72">
        <f t="shared" si="66"/>
        <v>6326</v>
      </c>
      <c r="BQ103" s="72">
        <f t="shared" si="66"/>
        <v>6401</v>
      </c>
      <c r="BR103" s="72">
        <f t="shared" si="66"/>
        <v>7287</v>
      </c>
      <c r="BS103" s="72">
        <f t="shared" si="66"/>
        <v>8052</v>
      </c>
      <c r="BT103" s="72">
        <f t="shared" si="66"/>
        <v>0</v>
      </c>
      <c r="BU103" s="72">
        <f t="shared" si="66"/>
        <v>0</v>
      </c>
      <c r="BV103" s="72">
        <f t="shared" si="66"/>
        <v>0</v>
      </c>
      <c r="BW103" s="72">
        <f t="shared" si="66"/>
        <v>0</v>
      </c>
      <c r="BX103" s="72">
        <f t="shared" si="66"/>
        <v>0</v>
      </c>
      <c r="BY103" s="72">
        <f t="shared" si="66"/>
        <v>0</v>
      </c>
      <c r="BZ103" s="72">
        <f t="shared" si="66"/>
        <v>0</v>
      </c>
    </row>
    <row r="104" spans="1:78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68"/>
      <c r="AK104" s="55"/>
      <c r="AL104" s="68"/>
      <c r="AM104" s="55"/>
      <c r="AN104" s="55"/>
      <c r="AO104" s="55"/>
      <c r="AP104" s="55"/>
      <c r="AQ104" s="55"/>
      <c r="AR104" s="55"/>
      <c r="AS104" s="68"/>
      <c r="AT104" s="55"/>
      <c r="AU104" s="55"/>
      <c r="AV104" s="55"/>
      <c r="AW104" s="55"/>
      <c r="AX104" s="55"/>
      <c r="AY104" s="55"/>
      <c r="AZ104" s="55"/>
      <c r="BA104" s="68"/>
      <c r="BB104" s="68"/>
      <c r="BC104" s="55"/>
      <c r="BD104" s="55"/>
      <c r="BE104" s="55"/>
      <c r="BF104" s="55"/>
      <c r="BG104" s="55"/>
      <c r="BH104" s="54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</row>
    <row r="105" spans="1:78" s="53" customFormat="1">
      <c r="A105" s="102" t="s">
        <v>113</v>
      </c>
      <c r="B105" s="103"/>
      <c r="C105" s="104">
        <v>43831</v>
      </c>
      <c r="D105" s="104">
        <v>43862</v>
      </c>
      <c r="E105" s="104">
        <v>43891</v>
      </c>
      <c r="F105" s="104">
        <v>43922</v>
      </c>
      <c r="G105" s="104">
        <v>43952</v>
      </c>
      <c r="H105" s="104">
        <v>43983</v>
      </c>
      <c r="I105" s="104">
        <v>44013</v>
      </c>
      <c r="J105" s="104">
        <v>44044</v>
      </c>
      <c r="K105" s="104">
        <v>44075</v>
      </c>
      <c r="L105" s="104">
        <v>44105</v>
      </c>
      <c r="M105" s="104">
        <v>44136</v>
      </c>
      <c r="N105" s="104">
        <v>44166</v>
      </c>
      <c r="O105" s="103"/>
      <c r="P105" s="104">
        <v>44197</v>
      </c>
      <c r="Q105" s="104">
        <v>44228</v>
      </c>
      <c r="R105" s="104">
        <v>44256</v>
      </c>
      <c r="S105" s="104">
        <v>44287</v>
      </c>
      <c r="T105" s="104">
        <v>44317</v>
      </c>
      <c r="U105" s="104">
        <v>44348</v>
      </c>
      <c r="V105" s="104">
        <v>44378</v>
      </c>
      <c r="W105" s="104">
        <v>44409</v>
      </c>
      <c r="X105" s="104">
        <v>44440</v>
      </c>
      <c r="Y105" s="104">
        <v>44470</v>
      </c>
      <c r="Z105" s="104">
        <v>44501</v>
      </c>
      <c r="AA105" s="104">
        <v>44531</v>
      </c>
      <c r="AB105" s="103"/>
      <c r="AC105" s="104">
        <v>44562</v>
      </c>
      <c r="AD105" s="104">
        <v>44593</v>
      </c>
      <c r="AE105" s="104">
        <v>44621</v>
      </c>
      <c r="AF105" s="104">
        <v>44652</v>
      </c>
      <c r="AG105" s="104">
        <v>44682</v>
      </c>
      <c r="AH105" s="104">
        <v>44713</v>
      </c>
      <c r="AI105" s="104" t="s">
        <v>8</v>
      </c>
      <c r="AJ105" s="105" t="s">
        <v>7</v>
      </c>
      <c r="AK105" s="104" t="s">
        <v>10</v>
      </c>
      <c r="AL105" s="105"/>
      <c r="AM105" s="104">
        <v>44743</v>
      </c>
      <c r="AN105" s="104">
        <v>44774</v>
      </c>
      <c r="AO105" s="104">
        <v>44805</v>
      </c>
      <c r="AP105" s="104">
        <v>44835</v>
      </c>
      <c r="AQ105" s="104">
        <v>44866</v>
      </c>
      <c r="AR105" s="104">
        <v>44896</v>
      </c>
      <c r="AS105" s="106"/>
      <c r="AT105" s="34" t="e">
        <f t="shared" ref="AT105:BD105" ca="1" si="67">AT$5</f>
        <v>#NAME?</v>
      </c>
      <c r="AU105" s="34" t="e">
        <f t="shared" ca="1" si="67"/>
        <v>#NAME?</v>
      </c>
      <c r="AV105" s="34" t="e">
        <f t="shared" ca="1" si="67"/>
        <v>#NAME?</v>
      </c>
      <c r="AW105" s="34" t="e">
        <f t="shared" ca="1" si="67"/>
        <v>#NAME?</v>
      </c>
      <c r="AX105" s="34" t="e">
        <f t="shared" ca="1" si="67"/>
        <v>#NAME?</v>
      </c>
      <c r="AY105" s="34" t="e">
        <f t="shared" ca="1" si="67"/>
        <v>#NAME?</v>
      </c>
      <c r="AZ105" s="34" t="e">
        <f t="shared" ca="1" si="67"/>
        <v>#NAME?</v>
      </c>
      <c r="BA105" s="35" t="str">
        <f t="shared" si="67"/>
        <v>1 - 24 de Ago-23</v>
      </c>
      <c r="BB105" s="35" t="str">
        <f t="shared" si="67"/>
        <v>24 - 31 de Ago-23</v>
      </c>
      <c r="BC105" s="34" t="e">
        <f t="shared" ca="1" si="67"/>
        <v>#NAME?</v>
      </c>
      <c r="BD105" s="34" t="e">
        <f t="shared" ca="1" si="67"/>
        <v>#NAME?</v>
      </c>
      <c r="BE105" s="34"/>
      <c r="BF105" s="34" t="str">
        <f>BF$5</f>
        <v>01 - 15-Out-2023</v>
      </c>
      <c r="BG105" s="34" t="e">
        <f ca="1">BG$5</f>
        <v>#NAME?</v>
      </c>
      <c r="BH105" s="107" t="s">
        <v>114</v>
      </c>
      <c r="BI105" s="108"/>
      <c r="BJ105" s="108"/>
      <c r="BK105" s="10" t="str">
        <f t="shared" ref="BK105:BZ105" si="68">BK$5</f>
        <v>16 - 31-Out-2023</v>
      </c>
      <c r="BL105" s="108"/>
      <c r="BM105" s="10">
        <f t="shared" si="68"/>
        <v>45200</v>
      </c>
      <c r="BN105" s="38" t="e">
        <f t="shared" ca="1" si="68"/>
        <v>#NAME?</v>
      </c>
      <c r="BO105" s="38" t="e">
        <f t="shared" ca="1" si="68"/>
        <v>#NAME?</v>
      </c>
      <c r="BP105" s="38" t="e">
        <f t="shared" ca="1" si="68"/>
        <v>#NAME?</v>
      </c>
      <c r="BQ105" s="38" t="e">
        <f t="shared" ca="1" si="68"/>
        <v>#NAME?</v>
      </c>
      <c r="BR105" s="38" t="e">
        <f t="shared" ca="1" si="68"/>
        <v>#NAME?</v>
      </c>
      <c r="BS105" s="38" t="e">
        <f t="shared" ca="1" si="68"/>
        <v>#NAME?</v>
      </c>
      <c r="BT105" s="38" t="e">
        <f t="shared" ca="1" si="68"/>
        <v>#NAME?</v>
      </c>
      <c r="BU105" s="38" t="e">
        <f t="shared" ca="1" si="68"/>
        <v>#NAME?</v>
      </c>
      <c r="BV105" s="38" t="e">
        <f t="shared" ca="1" si="68"/>
        <v>#NAME?</v>
      </c>
      <c r="BW105" s="38" t="e">
        <f t="shared" ca="1" si="68"/>
        <v>#NAME?</v>
      </c>
      <c r="BX105" s="38" t="e">
        <f t="shared" ca="1" si="68"/>
        <v>#NAME?</v>
      </c>
      <c r="BY105" s="38" t="e">
        <f t="shared" ca="1" si="68"/>
        <v>#NAME?</v>
      </c>
      <c r="BZ105" s="38" t="e">
        <f t="shared" ca="1" si="68"/>
        <v>#NAME?</v>
      </c>
    </row>
    <row r="106" spans="1:78" s="21" customFormat="1">
      <c r="A106" s="130" t="s">
        <v>115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>
        <v>0</v>
      </c>
      <c r="AJ106" s="142"/>
      <c r="AK106" s="131">
        <v>0</v>
      </c>
      <c r="AL106" s="142"/>
      <c r="AM106" s="131">
        <v>0</v>
      </c>
      <c r="AN106" s="131">
        <v>0</v>
      </c>
      <c r="AO106" s="131">
        <v>0</v>
      </c>
      <c r="AP106" s="131">
        <v>0</v>
      </c>
      <c r="AQ106" s="131">
        <v>0</v>
      </c>
      <c r="AR106" s="131">
        <v>0</v>
      </c>
      <c r="AS106" s="143"/>
      <c r="AT106" s="88">
        <v>0</v>
      </c>
      <c r="AU106" s="88">
        <v>0</v>
      </c>
      <c r="AV106" s="88">
        <v>0</v>
      </c>
      <c r="AW106" s="88">
        <v>0</v>
      </c>
      <c r="AX106" s="88">
        <v>0</v>
      </c>
      <c r="AY106" s="88">
        <v>0</v>
      </c>
      <c r="AZ106" s="88">
        <v>0</v>
      </c>
      <c r="BA106" s="139">
        <v>0</v>
      </c>
      <c r="BB106" s="139">
        <v>0</v>
      </c>
      <c r="BC106" s="88">
        <v>0</v>
      </c>
      <c r="BD106" s="88">
        <v>0</v>
      </c>
      <c r="BE106" s="88"/>
      <c r="BF106" s="88">
        <v>0</v>
      </c>
      <c r="BG106" s="88">
        <v>0</v>
      </c>
      <c r="BH106" s="130" t="s">
        <v>115</v>
      </c>
      <c r="BI106" s="140"/>
      <c r="BJ106" s="140"/>
      <c r="BK106" s="88">
        <v>0</v>
      </c>
      <c r="BL106" s="140"/>
      <c r="BM106" s="88">
        <f>BG106</f>
        <v>0</v>
      </c>
      <c r="BN106" s="88">
        <v>306</v>
      </c>
      <c r="BO106" s="88">
        <v>429</v>
      </c>
      <c r="BP106" s="88">
        <v>419</v>
      </c>
      <c r="BQ106" s="88">
        <v>280</v>
      </c>
      <c r="BR106" s="141">
        <v>333</v>
      </c>
      <c r="BS106" s="88">
        <v>433</v>
      </c>
      <c r="BT106" s="88"/>
      <c r="BU106" s="88"/>
      <c r="BV106" s="88"/>
      <c r="BW106" s="88"/>
      <c r="BX106" s="88"/>
      <c r="BY106" s="88"/>
      <c r="BZ106" s="88"/>
    </row>
    <row r="107" spans="1:78" s="21" customFormat="1">
      <c r="A107" s="130" t="s">
        <v>28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>
        <v>1736</v>
      </c>
      <c r="AJ107" s="142"/>
      <c r="AK107" s="131">
        <v>3068</v>
      </c>
      <c r="AL107" s="142"/>
      <c r="AM107" s="131">
        <v>4804</v>
      </c>
      <c r="AN107" s="131">
        <v>5021</v>
      </c>
      <c r="AO107" s="131">
        <v>5191</v>
      </c>
      <c r="AP107" s="131">
        <v>5519</v>
      </c>
      <c r="AQ107" s="131">
        <v>5758</v>
      </c>
      <c r="AR107" s="131">
        <v>6182</v>
      </c>
      <c r="AS107" s="143"/>
      <c r="AT107" s="88">
        <v>6399</v>
      </c>
      <c r="AU107" s="88">
        <v>6719</v>
      </c>
      <c r="AV107" s="88">
        <v>7854</v>
      </c>
      <c r="AW107" s="88">
        <v>7477</v>
      </c>
      <c r="AX107" s="88">
        <v>6427</v>
      </c>
      <c r="AY107" s="88">
        <v>5340</v>
      </c>
      <c r="AZ107" s="88">
        <v>5358</v>
      </c>
      <c r="BA107" s="139">
        <v>3981</v>
      </c>
      <c r="BB107" s="139">
        <f>BC107-BA107</f>
        <v>1277</v>
      </c>
      <c r="BC107" s="88">
        <v>5258</v>
      </c>
      <c r="BD107" s="88">
        <v>5605</v>
      </c>
      <c r="BE107" s="88"/>
      <c r="BF107" s="88">
        <v>2819</v>
      </c>
      <c r="BG107" s="88">
        <v>6080</v>
      </c>
      <c r="BH107" s="130" t="s">
        <v>116</v>
      </c>
      <c r="BI107" s="140"/>
      <c r="BJ107" s="140"/>
      <c r="BK107" s="88">
        <v>3261</v>
      </c>
      <c r="BL107" s="140"/>
      <c r="BM107" s="88">
        <f>BG107</f>
        <v>6080</v>
      </c>
      <c r="BN107" s="88">
        <f>BN81-BN106-BN108-BN109</f>
        <v>5297</v>
      </c>
      <c r="BO107" s="88">
        <v>5059</v>
      </c>
      <c r="BP107" s="88">
        <f>BP103-(BP106+BP108+BP109)</f>
        <v>5533</v>
      </c>
      <c r="BQ107" s="88">
        <v>5818</v>
      </c>
      <c r="BR107" s="141">
        <v>6588</v>
      </c>
      <c r="BS107" s="88">
        <v>7219</v>
      </c>
      <c r="BT107" s="88"/>
      <c r="BU107" s="88"/>
      <c r="BV107" s="88"/>
      <c r="BW107" s="88"/>
      <c r="BX107" s="88"/>
      <c r="BY107" s="88"/>
      <c r="BZ107" s="88"/>
    </row>
    <row r="108" spans="1:78" s="21" customFormat="1" ht="15" customHeight="1">
      <c r="A108" s="130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42"/>
      <c r="AK108" s="131"/>
      <c r="AL108" s="142"/>
      <c r="AM108" s="131"/>
      <c r="AN108" s="131"/>
      <c r="AO108" s="131"/>
      <c r="AP108" s="131"/>
      <c r="AQ108" s="131"/>
      <c r="AR108" s="131"/>
      <c r="AS108" s="143"/>
      <c r="AT108" s="88"/>
      <c r="AU108" s="88"/>
      <c r="AV108" s="88"/>
      <c r="AW108" s="88"/>
      <c r="AX108" s="88"/>
      <c r="AY108" s="88"/>
      <c r="AZ108" s="88"/>
      <c r="BA108" s="139"/>
      <c r="BB108" s="139"/>
      <c r="BC108" s="88"/>
      <c r="BD108" s="88"/>
      <c r="BE108" s="88"/>
      <c r="BF108" s="88"/>
      <c r="BG108" s="88"/>
      <c r="BH108" s="130" t="s">
        <v>117</v>
      </c>
      <c r="BI108" s="140"/>
      <c r="BJ108" s="140"/>
      <c r="BK108" s="88"/>
      <c r="BL108" s="140"/>
      <c r="BM108" s="88"/>
      <c r="BN108" s="88">
        <v>113</v>
      </c>
      <c r="BO108" s="88">
        <v>353</v>
      </c>
      <c r="BP108" s="88">
        <v>349</v>
      </c>
      <c r="BQ108" s="88">
        <v>268</v>
      </c>
      <c r="BR108" s="141">
        <v>332</v>
      </c>
      <c r="BS108" s="88">
        <v>350</v>
      </c>
      <c r="BT108" s="88"/>
      <c r="BU108" s="88"/>
      <c r="BV108" s="88"/>
      <c r="BW108" s="88"/>
      <c r="BX108" s="88"/>
      <c r="BY108" s="88"/>
      <c r="BZ108" s="88"/>
    </row>
    <row r="109" spans="1:78" s="21" customFormat="1" ht="15" customHeight="1">
      <c r="A109" s="130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42"/>
      <c r="AK109" s="131"/>
      <c r="AL109" s="142"/>
      <c r="AM109" s="131"/>
      <c r="AN109" s="131"/>
      <c r="AO109" s="131"/>
      <c r="AP109" s="131"/>
      <c r="AQ109" s="131"/>
      <c r="AR109" s="131"/>
      <c r="AS109" s="143"/>
      <c r="AT109" s="88"/>
      <c r="AU109" s="88"/>
      <c r="AV109" s="88"/>
      <c r="AW109" s="88"/>
      <c r="AX109" s="88"/>
      <c r="AY109" s="88"/>
      <c r="AZ109" s="88"/>
      <c r="BA109" s="139"/>
      <c r="BB109" s="139"/>
      <c r="BC109" s="88"/>
      <c r="BD109" s="88"/>
      <c r="BE109" s="88"/>
      <c r="BF109" s="88"/>
      <c r="BG109" s="88"/>
      <c r="BH109" s="130" t="s">
        <v>118</v>
      </c>
      <c r="BI109" s="140"/>
      <c r="BJ109" s="140"/>
      <c r="BK109" s="88"/>
      <c r="BL109" s="140"/>
      <c r="BM109" s="88"/>
      <c r="BN109" s="88">
        <v>6</v>
      </c>
      <c r="BO109" s="88">
        <v>32</v>
      </c>
      <c r="BP109" s="88">
        <v>25</v>
      </c>
      <c r="BQ109" s="88">
        <v>35</v>
      </c>
      <c r="BR109" s="141">
        <v>34</v>
      </c>
      <c r="BS109" s="88">
        <v>50</v>
      </c>
      <c r="BT109" s="88"/>
      <c r="BU109" s="88"/>
      <c r="BV109" s="88"/>
      <c r="BW109" s="88"/>
      <c r="BX109" s="88"/>
      <c r="BY109" s="88"/>
      <c r="BZ109" s="88"/>
    </row>
    <row r="110" spans="1:78" s="101" customFormat="1">
      <c r="A110" s="116" t="s">
        <v>33</v>
      </c>
      <c r="B110" s="134">
        <v>0</v>
      </c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  <c r="S110" s="134">
        <v>0</v>
      </c>
      <c r="T110" s="134">
        <v>0</v>
      </c>
      <c r="U110" s="134">
        <v>0</v>
      </c>
      <c r="V110" s="134">
        <v>0</v>
      </c>
      <c r="W110" s="134">
        <v>0</v>
      </c>
      <c r="X110" s="134">
        <v>0</v>
      </c>
      <c r="Y110" s="134">
        <v>0</v>
      </c>
      <c r="Z110" s="134">
        <v>0</v>
      </c>
      <c r="AA110" s="134">
        <v>0</v>
      </c>
      <c r="AB110" s="134">
        <v>0</v>
      </c>
      <c r="AC110" s="134">
        <v>0</v>
      </c>
      <c r="AD110" s="134">
        <v>0</v>
      </c>
      <c r="AE110" s="134">
        <v>0</v>
      </c>
      <c r="AF110" s="134">
        <v>0</v>
      </c>
      <c r="AG110" s="134">
        <v>0</v>
      </c>
      <c r="AH110" s="134">
        <v>0</v>
      </c>
      <c r="AI110" s="134">
        <v>1736</v>
      </c>
      <c r="AJ110" s="134">
        <v>0</v>
      </c>
      <c r="AK110" s="134">
        <v>3068</v>
      </c>
      <c r="AL110" s="134"/>
      <c r="AM110" s="134">
        <v>4804</v>
      </c>
      <c r="AN110" s="134">
        <v>5021</v>
      </c>
      <c r="AO110" s="134">
        <v>5191</v>
      </c>
      <c r="AP110" s="134">
        <v>5519</v>
      </c>
      <c r="AQ110" s="134">
        <v>5758</v>
      </c>
      <c r="AR110" s="134">
        <v>6182</v>
      </c>
      <c r="AS110" s="135"/>
      <c r="AT110" s="70">
        <f t="shared" ref="AT110:BG110" si="69">SUM(AT106:AT107)</f>
        <v>6399</v>
      </c>
      <c r="AU110" s="70">
        <f t="shared" si="69"/>
        <v>6719</v>
      </c>
      <c r="AV110" s="70">
        <f t="shared" si="69"/>
        <v>7854</v>
      </c>
      <c r="AW110" s="70">
        <f t="shared" si="69"/>
        <v>7477</v>
      </c>
      <c r="AX110" s="70">
        <f t="shared" si="69"/>
        <v>6427</v>
      </c>
      <c r="AY110" s="70">
        <f t="shared" si="69"/>
        <v>5340</v>
      </c>
      <c r="AZ110" s="70">
        <f t="shared" si="69"/>
        <v>5358</v>
      </c>
      <c r="BA110" s="70">
        <f t="shared" si="69"/>
        <v>3981</v>
      </c>
      <c r="BB110" s="70">
        <f t="shared" si="69"/>
        <v>1277</v>
      </c>
      <c r="BC110" s="70">
        <f t="shared" si="69"/>
        <v>5258</v>
      </c>
      <c r="BD110" s="70">
        <f t="shared" si="69"/>
        <v>5605</v>
      </c>
      <c r="BE110" s="70"/>
      <c r="BF110" s="70">
        <f>SUM(BF106:BF107)</f>
        <v>2819</v>
      </c>
      <c r="BG110" s="70">
        <f t="shared" si="69"/>
        <v>6080</v>
      </c>
      <c r="BH110" s="136" t="s">
        <v>33</v>
      </c>
      <c r="BI110" s="137"/>
      <c r="BJ110" s="137"/>
      <c r="BK110" s="72">
        <f>SUM(BK106:BK109)</f>
        <v>3261</v>
      </c>
      <c r="BL110" s="137"/>
      <c r="BM110" s="72">
        <f>SUM(BM106:BM109)</f>
        <v>6080</v>
      </c>
      <c r="BN110" s="72">
        <f t="shared" ref="BN110:BZ110" si="70">SUM(BN106:BN109)</f>
        <v>5722</v>
      </c>
      <c r="BO110" s="72">
        <f t="shared" si="70"/>
        <v>5873</v>
      </c>
      <c r="BP110" s="72">
        <f t="shared" si="70"/>
        <v>6326</v>
      </c>
      <c r="BQ110" s="72">
        <f t="shared" si="70"/>
        <v>6401</v>
      </c>
      <c r="BR110" s="72">
        <f t="shared" si="70"/>
        <v>7287</v>
      </c>
      <c r="BS110" s="72">
        <f t="shared" si="70"/>
        <v>8052</v>
      </c>
      <c r="BT110" s="72">
        <f t="shared" si="70"/>
        <v>0</v>
      </c>
      <c r="BU110" s="72">
        <f t="shared" si="70"/>
        <v>0</v>
      </c>
      <c r="BV110" s="72">
        <f t="shared" si="70"/>
        <v>0</v>
      </c>
      <c r="BW110" s="72">
        <f t="shared" si="70"/>
        <v>0</v>
      </c>
      <c r="BX110" s="72">
        <f t="shared" si="70"/>
        <v>0</v>
      </c>
      <c r="BY110" s="72">
        <f t="shared" si="70"/>
        <v>0</v>
      </c>
      <c r="BZ110" s="72">
        <f t="shared" si="70"/>
        <v>0</v>
      </c>
    </row>
    <row r="111" spans="1:78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68"/>
      <c r="AK111" s="55"/>
      <c r="AL111" s="68"/>
      <c r="AM111" s="55"/>
      <c r="AN111" s="55"/>
      <c r="AO111" s="55"/>
      <c r="AP111" s="55"/>
      <c r="AQ111" s="55"/>
      <c r="AR111" s="55"/>
      <c r="AS111" s="68"/>
      <c r="AT111" s="55"/>
      <c r="AU111" s="55"/>
      <c r="AV111" s="55"/>
      <c r="AW111" s="55"/>
      <c r="AX111" s="55"/>
      <c r="AY111" s="55"/>
      <c r="AZ111" s="55"/>
      <c r="BA111" s="68"/>
      <c r="BB111" s="68"/>
      <c r="BC111" s="55"/>
      <c r="BD111" s="55"/>
      <c r="BE111" s="55"/>
      <c r="BF111" s="55"/>
      <c r="BG111" s="55"/>
      <c r="BH111" s="54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</row>
    <row r="112" spans="1:78" s="53" customFormat="1">
      <c r="A112" s="102" t="s">
        <v>119</v>
      </c>
      <c r="B112" s="103"/>
      <c r="C112" s="104">
        <v>43831</v>
      </c>
      <c r="D112" s="104">
        <v>43862</v>
      </c>
      <c r="E112" s="104">
        <v>43891</v>
      </c>
      <c r="F112" s="104">
        <v>43922</v>
      </c>
      <c r="G112" s="104">
        <v>43952</v>
      </c>
      <c r="H112" s="104">
        <v>43983</v>
      </c>
      <c r="I112" s="104">
        <v>44013</v>
      </c>
      <c r="J112" s="104">
        <v>44044</v>
      </c>
      <c r="K112" s="104">
        <v>44075</v>
      </c>
      <c r="L112" s="104">
        <v>44105</v>
      </c>
      <c r="M112" s="104">
        <v>44136</v>
      </c>
      <c r="N112" s="104">
        <v>44166</v>
      </c>
      <c r="O112" s="103"/>
      <c r="P112" s="104">
        <v>44197</v>
      </c>
      <c r="Q112" s="104">
        <v>44228</v>
      </c>
      <c r="R112" s="104">
        <v>44256</v>
      </c>
      <c r="S112" s="104">
        <v>44287</v>
      </c>
      <c r="T112" s="104">
        <v>44317</v>
      </c>
      <c r="U112" s="104">
        <v>44348</v>
      </c>
      <c r="V112" s="104">
        <v>44378</v>
      </c>
      <c r="W112" s="104">
        <v>44409</v>
      </c>
      <c r="X112" s="104">
        <v>44440</v>
      </c>
      <c r="Y112" s="104">
        <v>44470</v>
      </c>
      <c r="Z112" s="104">
        <v>44501</v>
      </c>
      <c r="AA112" s="104">
        <v>44531</v>
      </c>
      <c r="AB112" s="103"/>
      <c r="AC112" s="104">
        <v>44562</v>
      </c>
      <c r="AD112" s="104">
        <v>44593</v>
      </c>
      <c r="AE112" s="104">
        <v>44621</v>
      </c>
      <c r="AF112" s="104">
        <v>44652</v>
      </c>
      <c r="AG112" s="104">
        <v>44682</v>
      </c>
      <c r="AH112" s="104">
        <v>44713</v>
      </c>
      <c r="AI112" s="104" t="s">
        <v>8</v>
      </c>
      <c r="AJ112" s="105" t="s">
        <v>7</v>
      </c>
      <c r="AK112" s="104" t="s">
        <v>10</v>
      </c>
      <c r="AL112" s="105"/>
      <c r="AM112" s="104">
        <v>44743</v>
      </c>
      <c r="AN112" s="104">
        <v>44774</v>
      </c>
      <c r="AO112" s="104">
        <v>44805</v>
      </c>
      <c r="AP112" s="104">
        <v>44835</v>
      </c>
      <c r="AQ112" s="104">
        <v>44866</v>
      </c>
      <c r="AR112" s="104">
        <v>44896</v>
      </c>
      <c r="AS112" s="106"/>
      <c r="AT112" s="34" t="e">
        <f t="shared" ref="AT112:BD112" ca="1" si="71">AT$5</f>
        <v>#NAME?</v>
      </c>
      <c r="AU112" s="34" t="e">
        <f t="shared" ca="1" si="71"/>
        <v>#NAME?</v>
      </c>
      <c r="AV112" s="34" t="e">
        <f t="shared" ca="1" si="71"/>
        <v>#NAME?</v>
      </c>
      <c r="AW112" s="34" t="e">
        <f t="shared" ca="1" si="71"/>
        <v>#NAME?</v>
      </c>
      <c r="AX112" s="34" t="e">
        <f t="shared" ca="1" si="71"/>
        <v>#NAME?</v>
      </c>
      <c r="AY112" s="34" t="e">
        <f t="shared" ca="1" si="71"/>
        <v>#NAME?</v>
      </c>
      <c r="AZ112" s="34" t="e">
        <f t="shared" ca="1" si="71"/>
        <v>#NAME?</v>
      </c>
      <c r="BA112" s="35" t="str">
        <f t="shared" si="71"/>
        <v>1 - 24 de Ago-23</v>
      </c>
      <c r="BB112" s="35" t="str">
        <f t="shared" si="71"/>
        <v>24 - 31 de Ago-23</v>
      </c>
      <c r="BC112" s="34" t="e">
        <f t="shared" ca="1" si="71"/>
        <v>#NAME?</v>
      </c>
      <c r="BD112" s="34" t="e">
        <f t="shared" ca="1" si="71"/>
        <v>#NAME?</v>
      </c>
      <c r="BE112" s="34"/>
      <c r="BF112" s="34" t="str">
        <f>BF$5</f>
        <v>01 - 15-Out-2023</v>
      </c>
      <c r="BG112" s="34" t="e">
        <f ca="1">BG$5</f>
        <v>#NAME?</v>
      </c>
      <c r="BH112" s="107" t="s">
        <v>120</v>
      </c>
      <c r="BI112" s="108"/>
      <c r="BJ112" s="108"/>
      <c r="BK112" s="10" t="str">
        <f t="shared" ref="BK112:BZ112" si="72">BK$5</f>
        <v>16 - 31-Out-2023</v>
      </c>
      <c r="BL112" s="108"/>
      <c r="BM112" s="10">
        <f t="shared" si="72"/>
        <v>45200</v>
      </c>
      <c r="BN112" s="38" t="e">
        <f t="shared" ca="1" si="72"/>
        <v>#NAME?</v>
      </c>
      <c r="BO112" s="38" t="e">
        <f t="shared" ca="1" si="72"/>
        <v>#NAME?</v>
      </c>
      <c r="BP112" s="38" t="e">
        <f t="shared" ca="1" si="72"/>
        <v>#NAME?</v>
      </c>
      <c r="BQ112" s="38" t="e">
        <f t="shared" ca="1" si="72"/>
        <v>#NAME?</v>
      </c>
      <c r="BR112" s="38" t="e">
        <f t="shared" ca="1" si="72"/>
        <v>#NAME?</v>
      </c>
      <c r="BS112" s="38" t="e">
        <f t="shared" ca="1" si="72"/>
        <v>#NAME?</v>
      </c>
      <c r="BT112" s="38" t="e">
        <f t="shared" ca="1" si="72"/>
        <v>#NAME?</v>
      </c>
      <c r="BU112" s="38" t="e">
        <f t="shared" ca="1" si="72"/>
        <v>#NAME?</v>
      </c>
      <c r="BV112" s="38" t="e">
        <f t="shared" ca="1" si="72"/>
        <v>#NAME?</v>
      </c>
      <c r="BW112" s="38" t="e">
        <f t="shared" ca="1" si="72"/>
        <v>#NAME?</v>
      </c>
      <c r="BX112" s="38" t="e">
        <f t="shared" ca="1" si="72"/>
        <v>#NAME?</v>
      </c>
      <c r="BY112" s="38" t="e">
        <f t="shared" ca="1" si="72"/>
        <v>#NAME?</v>
      </c>
      <c r="BZ112" s="38" t="e">
        <f t="shared" ca="1" si="72"/>
        <v>#NAME?</v>
      </c>
    </row>
    <row r="113" spans="1:78" s="21" customFormat="1">
      <c r="A113" s="130" t="s">
        <v>121</v>
      </c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>
        <v>3</v>
      </c>
      <c r="AJ113" s="132"/>
      <c r="AK113" s="132">
        <v>10</v>
      </c>
      <c r="AL113" s="132"/>
      <c r="AM113" s="132">
        <v>13</v>
      </c>
      <c r="AN113" s="132">
        <v>19</v>
      </c>
      <c r="AO113" s="132">
        <v>12</v>
      </c>
      <c r="AP113" s="132">
        <v>13</v>
      </c>
      <c r="AQ113" s="132">
        <v>9</v>
      </c>
      <c r="AR113" s="132">
        <v>14</v>
      </c>
      <c r="AS113" s="125"/>
      <c r="AT113" s="24">
        <v>16</v>
      </c>
      <c r="AU113" s="24">
        <v>8</v>
      </c>
      <c r="AV113" s="24">
        <v>11</v>
      </c>
      <c r="AW113" s="24">
        <v>14</v>
      </c>
      <c r="AX113" s="24">
        <v>13</v>
      </c>
      <c r="AY113" s="24">
        <v>12</v>
      </c>
      <c r="AZ113" s="24">
        <v>12</v>
      </c>
      <c r="BA113" s="24">
        <v>10</v>
      </c>
      <c r="BB113" s="24">
        <v>2</v>
      </c>
      <c r="BC113" s="24">
        <v>12</v>
      </c>
      <c r="BD113" s="24">
        <v>19</v>
      </c>
      <c r="BE113" s="24"/>
      <c r="BF113" s="24">
        <v>3</v>
      </c>
      <c r="BG113" s="24">
        <f>BF113+BK113</f>
        <v>14</v>
      </c>
      <c r="BH113" s="124" t="s">
        <v>121</v>
      </c>
      <c r="BI113" s="125"/>
      <c r="BJ113" s="125"/>
      <c r="BK113" s="24">
        <v>11</v>
      </c>
      <c r="BL113" s="125"/>
      <c r="BM113" s="24">
        <f>BG113</f>
        <v>14</v>
      </c>
      <c r="BN113" s="24">
        <v>19</v>
      </c>
      <c r="BO113" s="24">
        <v>20</v>
      </c>
      <c r="BP113" s="24">
        <v>14</v>
      </c>
      <c r="BQ113" s="24">
        <v>19</v>
      </c>
      <c r="BR113" s="39">
        <v>13</v>
      </c>
      <c r="BS113" s="24">
        <v>10</v>
      </c>
      <c r="BT113" s="24"/>
      <c r="BU113" s="24"/>
      <c r="BV113" s="24"/>
      <c r="BW113" s="24"/>
      <c r="BX113" s="24"/>
      <c r="BY113" s="24"/>
      <c r="BZ113" s="24"/>
    </row>
    <row r="114" spans="1:78" s="21" customFormat="1">
      <c r="A114" s="130" t="s">
        <v>122</v>
      </c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25"/>
      <c r="AT114" s="24"/>
      <c r="AU114" s="24"/>
      <c r="AV114" s="24"/>
      <c r="AW114" s="24"/>
      <c r="AX114" s="24">
        <v>0</v>
      </c>
      <c r="AY114" s="24">
        <v>0</v>
      </c>
      <c r="AZ114" s="24">
        <v>1</v>
      </c>
      <c r="BA114" s="24">
        <v>0</v>
      </c>
      <c r="BB114" s="24">
        <v>0</v>
      </c>
      <c r="BC114" s="24">
        <v>0</v>
      </c>
      <c r="BD114" s="24">
        <v>0</v>
      </c>
      <c r="BE114" s="24"/>
      <c r="BF114" s="24">
        <v>0</v>
      </c>
      <c r="BG114" s="24">
        <f>BF114+BK114</f>
        <v>0</v>
      </c>
      <c r="BH114" s="124" t="s">
        <v>122</v>
      </c>
      <c r="BI114" s="125"/>
      <c r="BJ114" s="125"/>
      <c r="BK114" s="24">
        <v>0</v>
      </c>
      <c r="BL114" s="125"/>
      <c r="BM114" s="24">
        <f>BG114</f>
        <v>0</v>
      </c>
      <c r="BN114" s="24">
        <v>0</v>
      </c>
      <c r="BO114" s="24">
        <v>0</v>
      </c>
      <c r="BP114" s="24">
        <v>1</v>
      </c>
      <c r="BQ114" s="24">
        <v>0</v>
      </c>
      <c r="BR114" s="39">
        <v>0</v>
      </c>
      <c r="BS114" s="24">
        <v>1</v>
      </c>
      <c r="BT114" s="24"/>
      <c r="BU114" s="24"/>
      <c r="BV114" s="24"/>
      <c r="BW114" s="24"/>
      <c r="BX114" s="24"/>
      <c r="BY114" s="24"/>
      <c r="BZ114" s="24"/>
    </row>
    <row r="115" spans="1:78" s="21" customFormat="1">
      <c r="A115" s="130" t="s">
        <v>123</v>
      </c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>
        <v>0</v>
      </c>
      <c r="AJ115" s="132"/>
      <c r="AK115" s="132">
        <v>0</v>
      </c>
      <c r="AL115" s="132"/>
      <c r="AM115" s="132">
        <v>0</v>
      </c>
      <c r="AN115" s="132">
        <v>1</v>
      </c>
      <c r="AO115" s="132">
        <v>3</v>
      </c>
      <c r="AP115" s="132">
        <v>2</v>
      </c>
      <c r="AQ115" s="132">
        <v>2</v>
      </c>
      <c r="AR115" s="132">
        <v>3</v>
      </c>
      <c r="AS115" s="125"/>
      <c r="AT115" s="24">
        <v>0</v>
      </c>
      <c r="AU115" s="24">
        <v>44</v>
      </c>
      <c r="AV115" s="24">
        <v>1</v>
      </c>
      <c r="AW115" s="24">
        <v>2</v>
      </c>
      <c r="AX115" s="24">
        <v>0</v>
      </c>
      <c r="AY115" s="24">
        <v>3</v>
      </c>
      <c r="AZ115" s="24">
        <v>1</v>
      </c>
      <c r="BA115" s="24">
        <v>3</v>
      </c>
      <c r="BB115" s="24">
        <v>1</v>
      </c>
      <c r="BC115" s="24">
        <v>4</v>
      </c>
      <c r="BD115" s="24">
        <v>0</v>
      </c>
      <c r="BE115" s="24"/>
      <c r="BF115" s="24">
        <v>0</v>
      </c>
      <c r="BG115" s="24">
        <f>BF115+BK115</f>
        <v>2</v>
      </c>
      <c r="BH115" s="124" t="s">
        <v>123</v>
      </c>
      <c r="BI115" s="125"/>
      <c r="BJ115" s="125"/>
      <c r="BK115" s="24">
        <v>2</v>
      </c>
      <c r="BL115" s="125"/>
      <c r="BM115" s="24">
        <f>BG115</f>
        <v>2</v>
      </c>
      <c r="BN115" s="24">
        <v>1</v>
      </c>
      <c r="BO115" s="24">
        <v>1</v>
      </c>
      <c r="BP115" s="24">
        <v>3</v>
      </c>
      <c r="BQ115" s="24">
        <v>1</v>
      </c>
      <c r="BR115" s="39">
        <v>1</v>
      </c>
      <c r="BS115" s="24">
        <v>0</v>
      </c>
      <c r="BT115" s="24"/>
      <c r="BU115" s="24"/>
      <c r="BV115" s="24"/>
      <c r="BW115" s="24"/>
      <c r="BX115" s="24"/>
      <c r="BY115" s="24"/>
      <c r="BZ115" s="24"/>
    </row>
    <row r="116" spans="1:78" s="21" customFormat="1">
      <c r="A116" s="130" t="s">
        <v>124</v>
      </c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>
        <v>4</v>
      </c>
      <c r="AJ116" s="132"/>
      <c r="AK116" s="132">
        <v>15</v>
      </c>
      <c r="AL116" s="132"/>
      <c r="AM116" s="132">
        <v>19</v>
      </c>
      <c r="AN116" s="132">
        <v>29</v>
      </c>
      <c r="AO116" s="132">
        <v>21</v>
      </c>
      <c r="AP116" s="132">
        <v>31</v>
      </c>
      <c r="AQ116" s="132">
        <v>31</v>
      </c>
      <c r="AR116" s="132">
        <v>22</v>
      </c>
      <c r="AS116" s="125"/>
      <c r="AT116" s="24">
        <v>39</v>
      </c>
      <c r="AU116" s="24">
        <v>2</v>
      </c>
      <c r="AV116" s="24">
        <v>44</v>
      </c>
      <c r="AW116" s="24">
        <v>30</v>
      </c>
      <c r="AX116" s="24">
        <v>30</v>
      </c>
      <c r="AY116" s="24">
        <v>26</v>
      </c>
      <c r="AZ116" s="24">
        <v>26</v>
      </c>
      <c r="BA116" s="24">
        <v>14</v>
      </c>
      <c r="BB116" s="24">
        <v>4</v>
      </c>
      <c r="BC116" s="24">
        <v>18</v>
      </c>
      <c r="BD116" s="24">
        <v>32</v>
      </c>
      <c r="BE116" s="24"/>
      <c r="BF116" s="24">
        <v>14</v>
      </c>
      <c r="BG116" s="24">
        <f>BF116+BK116</f>
        <v>27</v>
      </c>
      <c r="BH116" s="124" t="s">
        <v>124</v>
      </c>
      <c r="BI116" s="125"/>
      <c r="BJ116" s="125"/>
      <c r="BK116" s="24">
        <v>13</v>
      </c>
      <c r="BL116" s="125"/>
      <c r="BM116" s="24">
        <f>BG116</f>
        <v>27</v>
      </c>
      <c r="BN116" s="24">
        <v>30</v>
      </c>
      <c r="BO116" s="24">
        <v>33</v>
      </c>
      <c r="BP116" s="24">
        <v>35</v>
      </c>
      <c r="BQ116" s="24">
        <v>28</v>
      </c>
      <c r="BR116" s="39">
        <v>24</v>
      </c>
      <c r="BS116" s="24">
        <v>15</v>
      </c>
      <c r="BT116" s="24"/>
      <c r="BU116" s="24"/>
      <c r="BV116" s="24"/>
      <c r="BW116" s="24"/>
      <c r="BX116" s="24"/>
      <c r="BY116" s="24"/>
      <c r="BZ116" s="24"/>
    </row>
    <row r="117" spans="1:78" s="101" customFormat="1">
      <c r="A117" s="116" t="s">
        <v>33</v>
      </c>
      <c r="B117" s="134">
        <v>0</v>
      </c>
      <c r="C117" s="134">
        <v>0</v>
      </c>
      <c r="D117" s="134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134">
        <v>0</v>
      </c>
      <c r="S117" s="134">
        <v>0</v>
      </c>
      <c r="T117" s="134">
        <v>0</v>
      </c>
      <c r="U117" s="134">
        <v>0</v>
      </c>
      <c r="V117" s="134">
        <v>0</v>
      </c>
      <c r="W117" s="134">
        <v>0</v>
      </c>
      <c r="X117" s="134">
        <v>0</v>
      </c>
      <c r="Y117" s="134">
        <v>0</v>
      </c>
      <c r="Z117" s="134">
        <v>0</v>
      </c>
      <c r="AA117" s="134">
        <v>0</v>
      </c>
      <c r="AB117" s="134">
        <v>0</v>
      </c>
      <c r="AC117" s="134">
        <v>0</v>
      </c>
      <c r="AD117" s="134">
        <v>0</v>
      </c>
      <c r="AE117" s="134">
        <v>0</v>
      </c>
      <c r="AF117" s="134">
        <v>0</v>
      </c>
      <c r="AG117" s="134">
        <v>0</v>
      </c>
      <c r="AH117" s="134">
        <v>0</v>
      </c>
      <c r="AI117" s="134">
        <v>7</v>
      </c>
      <c r="AJ117" s="134">
        <v>0</v>
      </c>
      <c r="AK117" s="134">
        <v>25</v>
      </c>
      <c r="AL117" s="134"/>
      <c r="AM117" s="134">
        <v>32</v>
      </c>
      <c r="AN117" s="134">
        <v>49</v>
      </c>
      <c r="AO117" s="134">
        <v>36</v>
      </c>
      <c r="AP117" s="134">
        <v>46</v>
      </c>
      <c r="AQ117" s="134">
        <v>42</v>
      </c>
      <c r="AR117" s="134">
        <v>39</v>
      </c>
      <c r="AS117" s="135"/>
      <c r="AT117" s="70">
        <f t="shared" ref="AT117:BZ117" si="73">SUM(AT113:AT116)</f>
        <v>55</v>
      </c>
      <c r="AU117" s="70">
        <f t="shared" si="73"/>
        <v>54</v>
      </c>
      <c r="AV117" s="70">
        <f t="shared" si="73"/>
        <v>56</v>
      </c>
      <c r="AW117" s="70">
        <f t="shared" si="73"/>
        <v>46</v>
      </c>
      <c r="AX117" s="70">
        <f t="shared" si="73"/>
        <v>43</v>
      </c>
      <c r="AY117" s="70">
        <f t="shared" si="73"/>
        <v>41</v>
      </c>
      <c r="AZ117" s="70">
        <f t="shared" si="73"/>
        <v>40</v>
      </c>
      <c r="BA117" s="70">
        <f t="shared" si="73"/>
        <v>27</v>
      </c>
      <c r="BB117" s="70">
        <f t="shared" si="73"/>
        <v>7</v>
      </c>
      <c r="BC117" s="70">
        <f t="shared" si="73"/>
        <v>34</v>
      </c>
      <c r="BD117" s="70">
        <f t="shared" si="73"/>
        <v>51</v>
      </c>
      <c r="BE117" s="70"/>
      <c r="BF117" s="70">
        <f>SUM(BF113:BF116)</f>
        <v>17</v>
      </c>
      <c r="BG117" s="70">
        <f t="shared" si="73"/>
        <v>43</v>
      </c>
      <c r="BH117" s="136" t="s">
        <v>33</v>
      </c>
      <c r="BI117" s="137"/>
      <c r="BJ117" s="137"/>
      <c r="BK117" s="72">
        <f>SUM(BK113:BK116)</f>
        <v>26</v>
      </c>
      <c r="BL117" s="137"/>
      <c r="BM117" s="72">
        <f t="shared" si="73"/>
        <v>43</v>
      </c>
      <c r="BN117" s="72">
        <f t="shared" si="73"/>
        <v>50</v>
      </c>
      <c r="BO117" s="72">
        <f t="shared" si="73"/>
        <v>54</v>
      </c>
      <c r="BP117" s="72">
        <f t="shared" si="73"/>
        <v>53</v>
      </c>
      <c r="BQ117" s="72">
        <f t="shared" si="73"/>
        <v>48</v>
      </c>
      <c r="BR117" s="72">
        <f t="shared" si="73"/>
        <v>38</v>
      </c>
      <c r="BS117" s="72">
        <f t="shared" si="73"/>
        <v>26</v>
      </c>
      <c r="BT117" s="72">
        <f t="shared" si="73"/>
        <v>0</v>
      </c>
      <c r="BU117" s="72">
        <f t="shared" si="73"/>
        <v>0</v>
      </c>
      <c r="BV117" s="72">
        <f t="shared" si="73"/>
        <v>0</v>
      </c>
      <c r="BW117" s="72">
        <f t="shared" si="73"/>
        <v>0</v>
      </c>
      <c r="BX117" s="72">
        <f t="shared" si="73"/>
        <v>0</v>
      </c>
      <c r="BY117" s="72">
        <f t="shared" si="73"/>
        <v>0</v>
      </c>
      <c r="BZ117" s="72">
        <f t="shared" si="73"/>
        <v>0</v>
      </c>
    </row>
  </sheetData>
  <mergeCells count="53">
    <mergeCell ref="BQ58:BQ60"/>
    <mergeCell ref="BS58:BS60"/>
    <mergeCell ref="AJ101:AJ102"/>
    <mergeCell ref="AL101:AL102"/>
    <mergeCell ref="AT58:AT60"/>
    <mergeCell ref="AU58:AU60"/>
    <mergeCell ref="AW58:AW60"/>
    <mergeCell ref="AX58:AX60"/>
    <mergeCell ref="AY58:AY60"/>
    <mergeCell ref="BP58:BP60"/>
    <mergeCell ref="AN58:AN60"/>
    <mergeCell ref="AO58:AO60"/>
    <mergeCell ref="AP58:AP60"/>
    <mergeCell ref="AQ58:AQ60"/>
    <mergeCell ref="AR58:AR60"/>
    <mergeCell ref="AS55:AS60"/>
    <mergeCell ref="BE55:BE60"/>
    <mergeCell ref="BI55:BI60"/>
    <mergeCell ref="BJ55:BJ60"/>
    <mergeCell ref="BL55:BL60"/>
    <mergeCell ref="B55:B60"/>
    <mergeCell ref="O55:O60"/>
    <mergeCell ref="AB55:AB60"/>
    <mergeCell ref="AJ55:AJ60"/>
    <mergeCell ref="AL55:AL60"/>
    <mergeCell ref="AK58:AK60"/>
    <mergeCell ref="BI31:BI35"/>
    <mergeCell ref="BJ31:BJ35"/>
    <mergeCell ref="BL31:BL35"/>
    <mergeCell ref="B45:B50"/>
    <mergeCell ref="O45:O50"/>
    <mergeCell ref="AB45:AB50"/>
    <mergeCell ref="AJ45:AJ50"/>
    <mergeCell ref="AL45:AL50"/>
    <mergeCell ref="AS45:AS51"/>
    <mergeCell ref="BE45:BE51"/>
    <mergeCell ref="BI45:BI51"/>
    <mergeCell ref="BJ45:BJ51"/>
    <mergeCell ref="BL45:BL51"/>
    <mergeCell ref="A2:BZ2"/>
    <mergeCell ref="B3:AI3"/>
    <mergeCell ref="AJ3:BG3"/>
    <mergeCell ref="BI3:BZ3"/>
    <mergeCell ref="B23:B25"/>
    <mergeCell ref="O23:O25"/>
    <mergeCell ref="AB23:AB25"/>
    <mergeCell ref="AJ23:AJ25"/>
    <mergeCell ref="AL23:AL26"/>
    <mergeCell ref="AS23:AS27"/>
    <mergeCell ref="BE23:BE27"/>
    <mergeCell ref="BI23:BI27"/>
    <mergeCell ref="BJ23:BJ27"/>
    <mergeCell ref="BL23:BL27"/>
  </mergeCells>
  <printOptions horizontalCentered="1"/>
  <pageMargins left="0" right="0" top="0.39370078740157483" bottom="0.39370078740157483" header="0" footer="0"/>
  <pageSetup paperSize="9" scale="93" firstPageNumber="0" fitToHeight="3" orientation="portrait" horizontalDpi="300" verticalDpi="300" r:id="rId1"/>
  <headerFooter>
    <oddHeader>&amp;C&amp;A</oddHeader>
    <oddFooter>&amp;C
Diretoria Geral - HETRIN&amp;RPágina &amp;P de &amp;N</oddFooter>
  </headerFooter>
  <rowBreaks count="2" manualBreakCount="2">
    <brk id="52" max="75" man="1"/>
    <brk id="98" max="7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E1D3-E617-4ADD-AEA6-1F2182FF7C36}">
  <sheetPr>
    <tabColor theme="9" tint="0.59999389629810485"/>
    <pageSetUpPr fitToPage="1"/>
  </sheetPr>
  <dimension ref="A1:IV84"/>
  <sheetViews>
    <sheetView showGridLines="0" tabSelected="1" view="pageBreakPreview" topLeftCell="BB21" zoomScaleNormal="100" zoomScaleSheetLayoutView="100" workbookViewId="0">
      <selection activeCell="BK45" sqref="BK45"/>
    </sheetView>
  </sheetViews>
  <sheetFormatPr defaultRowHeight="12.75"/>
  <cols>
    <col min="1" max="1" width="81.28515625" style="323" hidden="1" customWidth="1"/>
    <col min="2" max="28" width="12" style="324" hidden="1" customWidth="1"/>
    <col min="29" max="34" width="12" style="146" hidden="1" customWidth="1"/>
    <col min="35" max="35" width="15.7109375" style="324" hidden="1" customWidth="1"/>
    <col min="36" max="39" width="12.85546875" style="146" hidden="1" customWidth="1"/>
    <col min="40" max="41" width="8.28515625" style="146" hidden="1" customWidth="1"/>
    <col min="42" max="42" width="20.7109375" style="150" hidden="1" customWidth="1"/>
    <col min="43" max="43" width="15.7109375" style="150" hidden="1" customWidth="1"/>
    <col min="44" max="45" width="8.28515625" style="150" hidden="1" customWidth="1"/>
    <col min="46" max="47" width="15.7109375" style="150" hidden="1" customWidth="1"/>
    <col min="48" max="48" width="20.7109375" style="150" hidden="1" customWidth="1"/>
    <col min="49" max="49" width="15.7109375" style="150" hidden="1" customWidth="1"/>
    <col min="50" max="51" width="8.28515625" style="150" hidden="1" customWidth="1"/>
    <col min="52" max="52" width="11.85546875" style="150" hidden="1" customWidth="1"/>
    <col min="53" max="53" width="8.28515625" style="150" hidden="1" customWidth="1"/>
    <col min="54" max="54" width="78.28515625" style="150" customWidth="1"/>
    <col min="55" max="55" width="19.5703125" style="150" customWidth="1"/>
    <col min="56" max="57" width="19.5703125" style="150" hidden="1" customWidth="1"/>
    <col min="58" max="60" width="13.140625" style="150" hidden="1" customWidth="1"/>
    <col min="61" max="62" width="20.7109375" style="150" hidden="1" customWidth="1"/>
    <col min="63" max="63" width="20.7109375" style="150" customWidth="1"/>
    <col min="64" max="70" width="20.7109375" style="150" hidden="1" customWidth="1"/>
    <col min="71" max="16384" width="9.140625" style="150"/>
  </cols>
  <sheetData>
    <row r="1" spans="1:256" s="149" customFormat="1" ht="65.25" customHeight="1">
      <c r="A1" s="386" t="s">
        <v>125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spans="1:256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</row>
    <row r="3" spans="1:256" s="155" customFormat="1">
      <c r="A3" s="151" t="s">
        <v>126</v>
      </c>
      <c r="B3" s="152" t="s">
        <v>7</v>
      </c>
      <c r="C3" s="152">
        <v>43831</v>
      </c>
      <c r="D3" s="152">
        <v>43862</v>
      </c>
      <c r="E3" s="152">
        <v>43891</v>
      </c>
      <c r="F3" s="152">
        <v>43922</v>
      </c>
      <c r="G3" s="152">
        <v>43952</v>
      </c>
      <c r="H3" s="152">
        <v>43983</v>
      </c>
      <c r="I3" s="152">
        <v>44013</v>
      </c>
      <c r="J3" s="152">
        <v>44044</v>
      </c>
      <c r="K3" s="152">
        <v>44075</v>
      </c>
      <c r="L3" s="152">
        <v>44105</v>
      </c>
      <c r="M3" s="152">
        <v>44136</v>
      </c>
      <c r="N3" s="152">
        <v>44166</v>
      </c>
      <c r="O3" s="152" t="s">
        <v>7</v>
      </c>
      <c r="P3" s="152">
        <v>44197</v>
      </c>
      <c r="Q3" s="152">
        <v>44228</v>
      </c>
      <c r="R3" s="152">
        <v>44256</v>
      </c>
      <c r="S3" s="152">
        <v>44287</v>
      </c>
      <c r="T3" s="152">
        <v>44317</v>
      </c>
      <c r="U3" s="152">
        <v>44348</v>
      </c>
      <c r="V3" s="152">
        <v>44378</v>
      </c>
      <c r="W3" s="152">
        <v>44409</v>
      </c>
      <c r="X3" s="152">
        <v>44440</v>
      </c>
      <c r="Y3" s="152">
        <v>44470</v>
      </c>
      <c r="Z3" s="152">
        <v>44501</v>
      </c>
      <c r="AA3" s="152">
        <v>44531</v>
      </c>
      <c r="AB3" s="152" t="s">
        <v>7</v>
      </c>
      <c r="AC3" s="152">
        <v>44562</v>
      </c>
      <c r="AD3" s="152">
        <v>44593</v>
      </c>
      <c r="AE3" s="152">
        <v>44621</v>
      </c>
      <c r="AF3" s="152">
        <v>44652</v>
      </c>
      <c r="AG3" s="152">
        <v>44682</v>
      </c>
      <c r="AH3" s="152">
        <v>44713</v>
      </c>
      <c r="AI3" s="152" t="s">
        <v>7</v>
      </c>
      <c r="AJ3" s="152">
        <v>44743</v>
      </c>
      <c r="AK3" s="152">
        <v>44774</v>
      </c>
      <c r="AL3" s="152">
        <v>44805</v>
      </c>
      <c r="AM3" s="152">
        <v>44835</v>
      </c>
      <c r="AN3" s="152">
        <v>44866</v>
      </c>
      <c r="AO3" s="152">
        <v>44896</v>
      </c>
      <c r="AP3" s="152" t="s">
        <v>7</v>
      </c>
      <c r="AQ3" s="152">
        <v>44927</v>
      </c>
      <c r="AR3" s="152">
        <v>44958</v>
      </c>
      <c r="AS3" s="152">
        <v>44986</v>
      </c>
      <c r="AT3" s="152">
        <v>45017</v>
      </c>
      <c r="AU3" s="152">
        <v>45047</v>
      </c>
      <c r="AV3" s="152">
        <v>45078</v>
      </c>
      <c r="AW3" s="152">
        <v>45108</v>
      </c>
      <c r="AX3" s="152">
        <v>45139</v>
      </c>
      <c r="AY3" s="152">
        <v>45170</v>
      </c>
      <c r="AZ3" s="152" t="s">
        <v>127</v>
      </c>
      <c r="BA3" s="152">
        <v>45200</v>
      </c>
      <c r="BB3" s="153" t="s">
        <v>128</v>
      </c>
      <c r="BC3" s="388" t="s">
        <v>5</v>
      </c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55" customFormat="1">
      <c r="A4" s="151" t="s">
        <v>126</v>
      </c>
      <c r="B4" s="152" t="s">
        <v>7</v>
      </c>
      <c r="C4" s="152">
        <v>43831</v>
      </c>
      <c r="D4" s="152">
        <v>43862</v>
      </c>
      <c r="E4" s="152">
        <v>43891</v>
      </c>
      <c r="F4" s="152">
        <v>43922</v>
      </c>
      <c r="G4" s="152">
        <v>43952</v>
      </c>
      <c r="H4" s="152">
        <v>43983</v>
      </c>
      <c r="I4" s="152">
        <v>44013</v>
      </c>
      <c r="J4" s="152">
        <v>44044</v>
      </c>
      <c r="K4" s="152">
        <v>44075</v>
      </c>
      <c r="L4" s="152">
        <v>44105</v>
      </c>
      <c r="M4" s="152">
        <v>44136</v>
      </c>
      <c r="N4" s="152">
        <v>44166</v>
      </c>
      <c r="O4" s="152" t="s">
        <v>7</v>
      </c>
      <c r="P4" s="152">
        <v>44197</v>
      </c>
      <c r="Q4" s="152">
        <v>44228</v>
      </c>
      <c r="R4" s="152">
        <v>44256</v>
      </c>
      <c r="S4" s="152">
        <v>44287</v>
      </c>
      <c r="T4" s="152">
        <v>44317</v>
      </c>
      <c r="U4" s="152">
        <v>44348</v>
      </c>
      <c r="V4" s="152">
        <v>44378</v>
      </c>
      <c r="W4" s="152">
        <v>44409</v>
      </c>
      <c r="X4" s="152">
        <v>44440</v>
      </c>
      <c r="Y4" s="152">
        <v>44470</v>
      </c>
      <c r="Z4" s="152">
        <v>44501</v>
      </c>
      <c r="AA4" s="152">
        <v>44531</v>
      </c>
      <c r="AB4" s="152" t="s">
        <v>7</v>
      </c>
      <c r="AC4" s="152">
        <v>44562</v>
      </c>
      <c r="AD4" s="152">
        <v>44593</v>
      </c>
      <c r="AE4" s="152">
        <v>44621</v>
      </c>
      <c r="AF4" s="152">
        <v>44652</v>
      </c>
      <c r="AG4" s="152">
        <v>44682</v>
      </c>
      <c r="AH4" s="152">
        <v>44713</v>
      </c>
      <c r="AI4" s="152" t="s">
        <v>7</v>
      </c>
      <c r="AJ4" s="152">
        <v>44743</v>
      </c>
      <c r="AK4" s="152">
        <v>44774</v>
      </c>
      <c r="AL4" s="152">
        <v>44805</v>
      </c>
      <c r="AM4" s="152">
        <v>44835</v>
      </c>
      <c r="AN4" s="152">
        <v>44866</v>
      </c>
      <c r="AO4" s="152">
        <v>44896</v>
      </c>
      <c r="AP4" s="152" t="s">
        <v>7</v>
      </c>
      <c r="AQ4" s="152">
        <v>44927</v>
      </c>
      <c r="AR4" s="152">
        <v>44958</v>
      </c>
      <c r="AS4" s="152">
        <v>44986</v>
      </c>
      <c r="AT4" s="152">
        <v>45017</v>
      </c>
      <c r="AU4" s="152">
        <v>45047</v>
      </c>
      <c r="AV4" s="152">
        <v>45078</v>
      </c>
      <c r="AW4" s="152">
        <v>45108</v>
      </c>
      <c r="AX4" s="152">
        <v>45139</v>
      </c>
      <c r="AY4" s="152">
        <v>45170</v>
      </c>
      <c r="AZ4" s="152" t="s">
        <v>127</v>
      </c>
      <c r="BA4" s="152">
        <v>45200</v>
      </c>
      <c r="BB4" s="153" t="s">
        <v>126</v>
      </c>
      <c r="BC4" s="152" t="s">
        <v>7</v>
      </c>
      <c r="BD4" s="152" t="s">
        <v>129</v>
      </c>
      <c r="BE4" s="152">
        <v>45200</v>
      </c>
      <c r="BF4" s="152" t="e">
        <f t="shared" ref="BF4:BR4" ca="1" si="0">_xll.FIMMÊS(BE4,0)+1</f>
        <v>#NAME?</v>
      </c>
      <c r="BG4" s="152" t="e">
        <f t="shared" ca="1" si="0"/>
        <v>#NAME?</v>
      </c>
      <c r="BH4" s="152" t="e">
        <f t="shared" ca="1" si="0"/>
        <v>#NAME?</v>
      </c>
      <c r="BI4" s="152" t="e">
        <f t="shared" ca="1" si="0"/>
        <v>#NAME?</v>
      </c>
      <c r="BJ4" s="152" t="e">
        <f t="shared" ca="1" si="0"/>
        <v>#NAME?</v>
      </c>
      <c r="BK4" s="152" t="e">
        <f t="shared" ca="1" si="0"/>
        <v>#NAME?</v>
      </c>
      <c r="BL4" s="152" t="e">
        <f t="shared" ca="1" si="0"/>
        <v>#NAME?</v>
      </c>
      <c r="BM4" s="152" t="e">
        <f t="shared" ca="1" si="0"/>
        <v>#NAME?</v>
      </c>
      <c r="BN4" s="152" t="e">
        <f t="shared" ca="1" si="0"/>
        <v>#NAME?</v>
      </c>
      <c r="BO4" s="152" t="e">
        <f t="shared" ca="1" si="0"/>
        <v>#NAME?</v>
      </c>
      <c r="BP4" s="152" t="e">
        <f t="shared" ca="1" si="0"/>
        <v>#NAME?</v>
      </c>
      <c r="BQ4" s="152" t="e">
        <f t="shared" ca="1" si="0"/>
        <v>#NAME?</v>
      </c>
      <c r="BR4" s="152" t="e">
        <f t="shared" ca="1" si="0"/>
        <v>#NAME?</v>
      </c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61" customFormat="1">
      <c r="A5" s="156" t="s">
        <v>130</v>
      </c>
      <c r="B5" s="157" t="s">
        <v>131</v>
      </c>
      <c r="C5" s="158">
        <v>0</v>
      </c>
      <c r="D5" s="158">
        <v>0</v>
      </c>
      <c r="E5" s="158">
        <v>0</v>
      </c>
      <c r="F5" s="158">
        <v>0</v>
      </c>
      <c r="G5" s="158">
        <v>0</v>
      </c>
      <c r="H5" s="158">
        <v>0</v>
      </c>
      <c r="I5" s="158">
        <v>0</v>
      </c>
      <c r="J5" s="158">
        <v>0</v>
      </c>
      <c r="K5" s="158">
        <v>0</v>
      </c>
      <c r="L5" s="158">
        <v>0</v>
      </c>
      <c r="M5" s="158">
        <v>0</v>
      </c>
      <c r="N5" s="158">
        <v>0</v>
      </c>
      <c r="O5" s="157" t="s">
        <v>131</v>
      </c>
      <c r="P5" s="158">
        <v>0.63029999999999997</v>
      </c>
      <c r="Q5" s="158">
        <v>0.67859999999999998</v>
      </c>
      <c r="R5" s="158">
        <v>0.74550000000000005</v>
      </c>
      <c r="S5" s="158">
        <v>0.69689999999999996</v>
      </c>
      <c r="T5" s="158">
        <v>0.66849999999999998</v>
      </c>
      <c r="U5" s="158">
        <v>0.6956</v>
      </c>
      <c r="V5" s="158">
        <v>0.62250000000000005</v>
      </c>
      <c r="W5" s="158">
        <v>0.6653</v>
      </c>
      <c r="X5" s="158">
        <v>0.56850000000000001</v>
      </c>
      <c r="Y5" s="158">
        <v>0.37269999999999998</v>
      </c>
      <c r="Z5" s="158">
        <v>0.49530000000000002</v>
      </c>
      <c r="AA5" s="158">
        <v>0.6139</v>
      </c>
      <c r="AB5" s="157" t="s">
        <v>131</v>
      </c>
      <c r="AC5" s="158">
        <v>0.69550000000000001</v>
      </c>
      <c r="AD5" s="158">
        <v>0.55530000000000002</v>
      </c>
      <c r="AE5" s="158">
        <v>0.73380000000000001</v>
      </c>
      <c r="AF5" s="158">
        <v>0.77849999999999997</v>
      </c>
      <c r="AG5" s="158">
        <v>0.80079999999999996</v>
      </c>
      <c r="AH5" s="158">
        <v>0.59119999999999995</v>
      </c>
      <c r="AI5" s="157" t="s">
        <v>131</v>
      </c>
      <c r="AJ5" s="158">
        <v>0.6603</v>
      </c>
      <c r="AK5" s="158">
        <v>0.8024</v>
      </c>
      <c r="AL5" s="158">
        <v>0.85370000000000001</v>
      </c>
      <c r="AM5" s="158">
        <v>0.88360000000000005</v>
      </c>
      <c r="AN5" s="158">
        <v>0.86960000000000004</v>
      </c>
      <c r="AO5" s="159">
        <v>0.84619999999999995</v>
      </c>
      <c r="AP5" s="157" t="s">
        <v>131</v>
      </c>
      <c r="AQ5" s="159">
        <f t="shared" ref="AQ5:BR5" si="1">IFERROR(ROUND((AQ6/AQ7),4),0)</f>
        <v>0.88370000000000004</v>
      </c>
      <c r="AR5" s="158">
        <f t="shared" si="1"/>
        <v>0.85519999999999996</v>
      </c>
      <c r="AS5" s="158">
        <f t="shared" si="1"/>
        <v>0.84189999999999998</v>
      </c>
      <c r="AT5" s="158">
        <f t="shared" si="1"/>
        <v>0.88959999999999995</v>
      </c>
      <c r="AU5" s="158">
        <f t="shared" si="1"/>
        <v>0.879</v>
      </c>
      <c r="AV5" s="160">
        <f t="shared" si="1"/>
        <v>0.83989999999999998</v>
      </c>
      <c r="AW5" s="158">
        <f t="shared" si="1"/>
        <v>0.89090000000000003</v>
      </c>
      <c r="AX5" s="158">
        <f t="shared" si="1"/>
        <v>0.92349999999999999</v>
      </c>
      <c r="AY5" s="158">
        <f t="shared" si="1"/>
        <v>0.8931</v>
      </c>
      <c r="AZ5" s="159">
        <f t="shared" si="1"/>
        <v>0.87060000000000004</v>
      </c>
      <c r="BA5" s="159">
        <f t="shared" si="1"/>
        <v>0.87009999999999998</v>
      </c>
      <c r="BB5" s="156" t="s">
        <v>132</v>
      </c>
      <c r="BC5" s="157" t="s">
        <v>131</v>
      </c>
      <c r="BD5" s="158">
        <f>IFERROR(ROUND((BD6/BD7),4),0)</f>
        <v>0.86960000000000004</v>
      </c>
      <c r="BE5" s="158">
        <f t="shared" si="1"/>
        <v>0.87009999999999998</v>
      </c>
      <c r="BF5" s="158">
        <f t="shared" si="1"/>
        <v>0.9486</v>
      </c>
      <c r="BG5" s="158">
        <f t="shared" si="1"/>
        <v>0.94840000000000002</v>
      </c>
      <c r="BH5" s="158">
        <f t="shared" si="1"/>
        <v>0.93220000000000003</v>
      </c>
      <c r="BI5" s="158">
        <f t="shared" si="1"/>
        <v>0.94489999999999996</v>
      </c>
      <c r="BJ5" s="158">
        <f t="shared" si="1"/>
        <v>0.96709999999999996</v>
      </c>
      <c r="BK5" s="158">
        <f t="shared" si="1"/>
        <v>0.98019999999999996</v>
      </c>
      <c r="BL5" s="158">
        <f t="shared" si="1"/>
        <v>0</v>
      </c>
      <c r="BM5" s="158">
        <f t="shared" si="1"/>
        <v>0</v>
      </c>
      <c r="BN5" s="158">
        <f t="shared" si="1"/>
        <v>0</v>
      </c>
      <c r="BO5" s="158">
        <f t="shared" si="1"/>
        <v>0</v>
      </c>
      <c r="BP5" s="158">
        <f t="shared" si="1"/>
        <v>0</v>
      </c>
      <c r="BQ5" s="158">
        <f t="shared" si="1"/>
        <v>0</v>
      </c>
      <c r="BR5" s="158">
        <f t="shared" si="1"/>
        <v>0</v>
      </c>
    </row>
    <row r="6" spans="1:256" s="165" customFormat="1">
      <c r="A6" s="162" t="s">
        <v>133</v>
      </c>
      <c r="B6" s="47"/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237</v>
      </c>
      <c r="K6" s="163">
        <v>224</v>
      </c>
      <c r="L6" s="163">
        <v>690</v>
      </c>
      <c r="M6" s="163">
        <v>454</v>
      </c>
      <c r="N6" s="163">
        <v>735</v>
      </c>
      <c r="O6" s="47"/>
      <c r="P6" s="163">
        <v>977</v>
      </c>
      <c r="Q6" s="163">
        <v>988</v>
      </c>
      <c r="R6" s="163">
        <v>1248</v>
      </c>
      <c r="S6" s="163">
        <v>1129</v>
      </c>
      <c r="T6" s="163">
        <v>1119</v>
      </c>
      <c r="U6" s="163">
        <v>1131</v>
      </c>
      <c r="V6" s="163">
        <v>1042</v>
      </c>
      <c r="W6" s="163">
        <v>1155</v>
      </c>
      <c r="X6" s="163">
        <v>987</v>
      </c>
      <c r="Y6" s="163">
        <v>647</v>
      </c>
      <c r="Z6" s="163">
        <v>852</v>
      </c>
      <c r="AA6" s="163">
        <v>1059</v>
      </c>
      <c r="AB6" s="47"/>
      <c r="AC6" s="163">
        <v>1199</v>
      </c>
      <c r="AD6" s="163">
        <v>798</v>
      </c>
      <c r="AE6" s="163">
        <v>1265</v>
      </c>
      <c r="AF6" s="163">
        <v>1286</v>
      </c>
      <c r="AG6" s="163">
        <v>1371</v>
      </c>
      <c r="AH6" s="163">
        <v>985</v>
      </c>
      <c r="AI6" s="47"/>
      <c r="AJ6" s="163">
        <v>1143</v>
      </c>
      <c r="AK6" s="163">
        <v>1393</v>
      </c>
      <c r="AL6" s="163">
        <v>1482</v>
      </c>
      <c r="AM6" s="163">
        <v>1534</v>
      </c>
      <c r="AN6" s="163">
        <v>1461</v>
      </c>
      <c r="AO6" s="163">
        <v>1469</v>
      </c>
      <c r="AP6" s="47"/>
      <c r="AQ6" s="163">
        <v>1520</v>
      </c>
      <c r="AR6" s="163">
        <v>1329</v>
      </c>
      <c r="AS6" s="163">
        <v>1448</v>
      </c>
      <c r="AT6" s="163">
        <v>1451</v>
      </c>
      <c r="AU6" s="163">
        <v>1526</v>
      </c>
      <c r="AV6" s="163">
        <v>1390</v>
      </c>
      <c r="AW6" s="163">
        <v>1503</v>
      </c>
      <c r="AX6" s="163">
        <v>1546</v>
      </c>
      <c r="AY6" s="163">
        <v>1403</v>
      </c>
      <c r="AZ6" s="163">
        <v>713</v>
      </c>
      <c r="BA6" s="163">
        <v>1460</v>
      </c>
      <c r="BB6" s="162" t="s">
        <v>133</v>
      </c>
      <c r="BC6" s="47"/>
      <c r="BD6" s="163">
        <f>BA6-AZ6</f>
        <v>747</v>
      </c>
      <c r="BE6" s="163">
        <f>BA6</f>
        <v>1460</v>
      </c>
      <c r="BF6" s="163">
        <v>1495</v>
      </c>
      <c r="BG6" s="163">
        <v>1581</v>
      </c>
      <c r="BH6" s="163">
        <v>1580</v>
      </c>
      <c r="BI6" s="163">
        <v>1422</v>
      </c>
      <c r="BJ6" s="163">
        <v>1617</v>
      </c>
      <c r="BK6" s="163">
        <v>1630</v>
      </c>
      <c r="BL6" s="163">
        <v>0</v>
      </c>
      <c r="BM6" s="163">
        <v>0</v>
      </c>
      <c r="BN6" s="163">
        <v>0</v>
      </c>
      <c r="BO6" s="163">
        <v>0</v>
      </c>
      <c r="BP6" s="163">
        <v>0</v>
      </c>
      <c r="BQ6" s="163">
        <v>0</v>
      </c>
      <c r="BR6" s="163">
        <v>0</v>
      </c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  <c r="IV6" s="164"/>
    </row>
    <row r="7" spans="1:256" s="165" customFormat="1">
      <c r="A7" s="162" t="s">
        <v>134</v>
      </c>
      <c r="B7" s="47"/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47"/>
      <c r="P7" s="163">
        <v>1550</v>
      </c>
      <c r="Q7" s="163">
        <v>1456</v>
      </c>
      <c r="R7" s="163">
        <v>1674</v>
      </c>
      <c r="S7" s="163">
        <v>1620</v>
      </c>
      <c r="T7" s="163">
        <v>1674</v>
      </c>
      <c r="U7" s="163">
        <v>1626</v>
      </c>
      <c r="V7" s="163">
        <v>1674</v>
      </c>
      <c r="W7" s="163">
        <v>1736</v>
      </c>
      <c r="X7" s="163">
        <v>1736</v>
      </c>
      <c r="Y7" s="163">
        <v>1736</v>
      </c>
      <c r="Z7" s="163">
        <v>1720</v>
      </c>
      <c r="AA7" s="163">
        <v>1725</v>
      </c>
      <c r="AB7" s="47"/>
      <c r="AC7" s="163">
        <v>1724</v>
      </c>
      <c r="AD7" s="163">
        <v>1437</v>
      </c>
      <c r="AE7" s="163">
        <v>1724</v>
      </c>
      <c r="AF7" s="163">
        <v>1652</v>
      </c>
      <c r="AG7" s="163">
        <v>1712</v>
      </c>
      <c r="AH7" s="163">
        <v>1666</v>
      </c>
      <c r="AI7" s="47"/>
      <c r="AJ7" s="163">
        <v>1731</v>
      </c>
      <c r="AK7" s="163">
        <v>1736</v>
      </c>
      <c r="AL7" s="163">
        <v>1736</v>
      </c>
      <c r="AM7" s="163">
        <v>1736</v>
      </c>
      <c r="AN7" s="163">
        <v>1680</v>
      </c>
      <c r="AO7" s="163">
        <v>1736</v>
      </c>
      <c r="AP7" s="47"/>
      <c r="AQ7" s="163">
        <v>1720</v>
      </c>
      <c r="AR7" s="163">
        <v>1554</v>
      </c>
      <c r="AS7" s="163">
        <v>1720</v>
      </c>
      <c r="AT7" s="163">
        <v>1631</v>
      </c>
      <c r="AU7" s="163">
        <v>1736</v>
      </c>
      <c r="AV7" s="163">
        <v>1655</v>
      </c>
      <c r="AW7" s="163">
        <v>1687</v>
      </c>
      <c r="AX7" s="163">
        <v>1674</v>
      </c>
      <c r="AY7" s="163">
        <v>1571</v>
      </c>
      <c r="AZ7" s="163">
        <v>819</v>
      </c>
      <c r="BA7" s="163">
        <v>1678</v>
      </c>
      <c r="BB7" s="162" t="s">
        <v>134</v>
      </c>
      <c r="BC7" s="47"/>
      <c r="BD7" s="163">
        <f>BA7-AZ7</f>
        <v>859</v>
      </c>
      <c r="BE7" s="163">
        <f>BA7</f>
        <v>1678</v>
      </c>
      <c r="BF7" s="163">
        <v>1576</v>
      </c>
      <c r="BG7" s="163">
        <v>1667</v>
      </c>
      <c r="BH7" s="163">
        <v>1695</v>
      </c>
      <c r="BI7" s="163">
        <v>1505</v>
      </c>
      <c r="BJ7" s="163">
        <v>1672</v>
      </c>
      <c r="BK7" s="163">
        <v>1663</v>
      </c>
      <c r="BL7" s="163">
        <v>0</v>
      </c>
      <c r="BM7" s="163">
        <v>0</v>
      </c>
      <c r="BN7" s="163">
        <v>0</v>
      </c>
      <c r="BO7" s="163">
        <v>0</v>
      </c>
      <c r="BP7" s="163">
        <v>0</v>
      </c>
      <c r="BQ7" s="163">
        <v>0</v>
      </c>
      <c r="BR7" s="163">
        <v>0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  <c r="IV7" s="164"/>
    </row>
    <row r="8" spans="1:256" s="173" customFormat="1">
      <c r="A8" s="166" t="s">
        <v>135</v>
      </c>
      <c r="B8" s="167" t="s">
        <v>136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1</v>
      </c>
      <c r="K8" s="168">
        <v>0.95</v>
      </c>
      <c r="L8" s="168">
        <v>3.17</v>
      </c>
      <c r="M8" s="168">
        <v>2.95</v>
      </c>
      <c r="N8" s="168">
        <v>3.22</v>
      </c>
      <c r="O8" s="167" t="s">
        <v>136</v>
      </c>
      <c r="P8" s="168">
        <v>2.37</v>
      </c>
      <c r="Q8" s="168">
        <v>2.91</v>
      </c>
      <c r="R8" s="168">
        <v>6.06</v>
      </c>
      <c r="S8" s="168">
        <v>6.27</v>
      </c>
      <c r="T8" s="168">
        <v>5.89</v>
      </c>
      <c r="U8" s="168">
        <v>6.25</v>
      </c>
      <c r="V8" s="168">
        <v>5.51</v>
      </c>
      <c r="W8" s="168">
        <v>4.29</v>
      </c>
      <c r="X8" s="168">
        <v>3.63</v>
      </c>
      <c r="Y8" s="168">
        <v>2.83</v>
      </c>
      <c r="Z8" s="168">
        <v>3.91</v>
      </c>
      <c r="AA8" s="168">
        <v>4</v>
      </c>
      <c r="AB8" s="167" t="s">
        <v>136</v>
      </c>
      <c r="AC8" s="168">
        <v>3.46</v>
      </c>
      <c r="AD8" s="168">
        <v>5.15</v>
      </c>
      <c r="AE8" s="168">
        <v>3.49</v>
      </c>
      <c r="AF8" s="168">
        <v>3.72</v>
      </c>
      <c r="AG8" s="168">
        <v>3.8</v>
      </c>
      <c r="AH8" s="168">
        <v>4.46</v>
      </c>
      <c r="AI8" s="167" t="s">
        <v>136</v>
      </c>
      <c r="AJ8" s="168">
        <v>4.1100000000000003</v>
      </c>
      <c r="AK8" s="168">
        <v>3.74</v>
      </c>
      <c r="AL8" s="168">
        <v>4.0599999999999996</v>
      </c>
      <c r="AM8" s="168">
        <v>3.91</v>
      </c>
      <c r="AN8" s="168">
        <v>4.16</v>
      </c>
      <c r="AO8" s="168">
        <v>4.42</v>
      </c>
      <c r="AP8" s="167" t="s">
        <v>136</v>
      </c>
      <c r="AQ8" s="168">
        <f>IFERROR(ROUND((AQ9/AQ10),2),0)</f>
        <v>4.2699999999999996</v>
      </c>
      <c r="AR8" s="168">
        <f t="shared" ref="AR8:BR8" si="2">IFERROR(ROUND((AR9/AR10),2),0)</f>
        <v>4.22</v>
      </c>
      <c r="AS8" s="168">
        <f t="shared" si="2"/>
        <v>3.93</v>
      </c>
      <c r="AT8" s="168">
        <f t="shared" si="2"/>
        <v>4.76</v>
      </c>
      <c r="AU8" s="168">
        <f t="shared" si="2"/>
        <v>4.6399999999999997</v>
      </c>
      <c r="AV8" s="168">
        <f t="shared" si="2"/>
        <v>4.6500000000000004</v>
      </c>
      <c r="AW8" s="168">
        <f t="shared" si="2"/>
        <v>4.7</v>
      </c>
      <c r="AX8" s="168">
        <f t="shared" si="2"/>
        <v>4.1900000000000004</v>
      </c>
      <c r="AY8" s="168">
        <f t="shared" si="2"/>
        <v>4.16</v>
      </c>
      <c r="AZ8" s="169">
        <f t="shared" si="2"/>
        <v>5.0199999999999996</v>
      </c>
      <c r="BA8" s="168">
        <f t="shared" si="2"/>
        <v>4.59</v>
      </c>
      <c r="BB8" s="170" t="s">
        <v>137</v>
      </c>
      <c r="BC8" s="171" t="s">
        <v>136</v>
      </c>
      <c r="BD8" s="172">
        <f>IFERROR(ROUND((BD9/BD10),2),0)</f>
        <v>4.24</v>
      </c>
      <c r="BE8" s="172">
        <f t="shared" si="2"/>
        <v>4.59</v>
      </c>
      <c r="BF8" s="172">
        <f t="shared" si="2"/>
        <v>4.7</v>
      </c>
      <c r="BG8" s="172">
        <f t="shared" si="2"/>
        <v>3.93</v>
      </c>
      <c r="BH8" s="172">
        <f t="shared" si="2"/>
        <v>4.1399999999999997</v>
      </c>
      <c r="BI8" s="172">
        <f t="shared" si="2"/>
        <v>3.84</v>
      </c>
      <c r="BJ8" s="172">
        <f t="shared" si="2"/>
        <v>4.3899999999999997</v>
      </c>
      <c r="BK8" s="172">
        <f t="shared" si="2"/>
        <v>4.59</v>
      </c>
      <c r="BL8" s="172">
        <f t="shared" si="2"/>
        <v>0</v>
      </c>
      <c r="BM8" s="172">
        <f t="shared" si="2"/>
        <v>0</v>
      </c>
      <c r="BN8" s="172">
        <f t="shared" si="2"/>
        <v>0</v>
      </c>
      <c r="BO8" s="172">
        <f t="shared" si="2"/>
        <v>0</v>
      </c>
      <c r="BP8" s="172">
        <f t="shared" si="2"/>
        <v>0</v>
      </c>
      <c r="BQ8" s="172">
        <f t="shared" si="2"/>
        <v>0</v>
      </c>
      <c r="BR8" s="172">
        <f t="shared" si="2"/>
        <v>0</v>
      </c>
    </row>
    <row r="9" spans="1:256" s="165" customFormat="1">
      <c r="A9" s="162" t="s">
        <v>133</v>
      </c>
      <c r="B9" s="47"/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237</v>
      </c>
      <c r="K9" s="163">
        <v>224</v>
      </c>
      <c r="L9" s="163">
        <v>690</v>
      </c>
      <c r="M9" s="163">
        <v>454</v>
      </c>
      <c r="N9" s="163">
        <v>735</v>
      </c>
      <c r="O9" s="47"/>
      <c r="P9" s="163">
        <v>977</v>
      </c>
      <c r="Q9" s="163">
        <v>988</v>
      </c>
      <c r="R9" s="163">
        <v>1248</v>
      </c>
      <c r="S9" s="163">
        <v>1129</v>
      </c>
      <c r="T9" s="163">
        <v>1119</v>
      </c>
      <c r="U9" s="163">
        <v>1131</v>
      </c>
      <c r="V9" s="163">
        <v>1042</v>
      </c>
      <c r="W9" s="163">
        <v>1155</v>
      </c>
      <c r="X9" s="163">
        <v>987</v>
      </c>
      <c r="Y9" s="163">
        <v>647</v>
      </c>
      <c r="Z9" s="163">
        <v>852</v>
      </c>
      <c r="AA9" s="163">
        <v>1059</v>
      </c>
      <c r="AB9" s="47"/>
      <c r="AC9" s="163">
        <v>1199</v>
      </c>
      <c r="AD9" s="163">
        <v>798</v>
      </c>
      <c r="AE9" s="163">
        <v>1265</v>
      </c>
      <c r="AF9" s="163">
        <v>1286</v>
      </c>
      <c r="AG9" s="163">
        <v>1371</v>
      </c>
      <c r="AH9" s="163">
        <v>985</v>
      </c>
      <c r="AI9" s="47"/>
      <c r="AJ9" s="163">
        <v>1143</v>
      </c>
      <c r="AK9" s="163">
        <v>1393</v>
      </c>
      <c r="AL9" s="163">
        <v>1482</v>
      </c>
      <c r="AM9" s="163">
        <v>1534</v>
      </c>
      <c r="AN9" s="163">
        <v>1461</v>
      </c>
      <c r="AO9" s="163">
        <v>1469</v>
      </c>
      <c r="AP9" s="47"/>
      <c r="AQ9" s="163">
        <f t="shared" ref="AQ9:AY9" si="3">AQ6</f>
        <v>1520</v>
      </c>
      <c r="AR9" s="163">
        <f t="shared" si="3"/>
        <v>1329</v>
      </c>
      <c r="AS9" s="163">
        <f t="shared" si="3"/>
        <v>1448</v>
      </c>
      <c r="AT9" s="163">
        <f t="shared" si="3"/>
        <v>1451</v>
      </c>
      <c r="AU9" s="163">
        <f t="shared" si="3"/>
        <v>1526</v>
      </c>
      <c r="AV9" s="163">
        <f t="shared" si="3"/>
        <v>1390</v>
      </c>
      <c r="AW9" s="163">
        <f t="shared" si="3"/>
        <v>1503</v>
      </c>
      <c r="AX9" s="163">
        <f t="shared" si="3"/>
        <v>1546</v>
      </c>
      <c r="AY9" s="163">
        <f t="shared" si="3"/>
        <v>1403</v>
      </c>
      <c r="AZ9" s="163">
        <f>AZ6</f>
        <v>713</v>
      </c>
      <c r="BA9" s="163">
        <f>BA6</f>
        <v>1460</v>
      </c>
      <c r="BB9" s="162" t="s">
        <v>133</v>
      </c>
      <c r="BC9" s="47"/>
      <c r="BD9" s="163">
        <f>BD6</f>
        <v>747</v>
      </c>
      <c r="BE9" s="163">
        <f>BA9</f>
        <v>1460</v>
      </c>
      <c r="BF9" s="163">
        <v>1494</v>
      </c>
      <c r="BG9" s="163">
        <f>BG6</f>
        <v>1581</v>
      </c>
      <c r="BH9" s="163">
        <f>BH6</f>
        <v>1580</v>
      </c>
      <c r="BI9" s="163">
        <f>BI6</f>
        <v>1422</v>
      </c>
      <c r="BJ9" s="163">
        <f t="shared" ref="BJ9:BR9" si="4">BJ6</f>
        <v>1617</v>
      </c>
      <c r="BK9" s="163">
        <f t="shared" si="4"/>
        <v>1630</v>
      </c>
      <c r="BL9" s="163">
        <f t="shared" si="4"/>
        <v>0</v>
      </c>
      <c r="BM9" s="163">
        <f t="shared" si="4"/>
        <v>0</v>
      </c>
      <c r="BN9" s="163">
        <f t="shared" si="4"/>
        <v>0</v>
      </c>
      <c r="BO9" s="163">
        <f t="shared" si="4"/>
        <v>0</v>
      </c>
      <c r="BP9" s="163">
        <f t="shared" si="4"/>
        <v>0</v>
      </c>
      <c r="BQ9" s="163">
        <f t="shared" si="4"/>
        <v>0</v>
      </c>
      <c r="BR9" s="163">
        <f t="shared" si="4"/>
        <v>0</v>
      </c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</row>
    <row r="10" spans="1:256" s="165" customFormat="1">
      <c r="A10" s="162" t="s">
        <v>138</v>
      </c>
      <c r="B10" s="47"/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236</v>
      </c>
      <c r="K10" s="163">
        <v>235</v>
      </c>
      <c r="L10" s="163">
        <v>218</v>
      </c>
      <c r="M10" s="163">
        <v>154</v>
      </c>
      <c r="N10" s="163">
        <v>228</v>
      </c>
      <c r="O10" s="47"/>
      <c r="P10" s="163">
        <v>412</v>
      </c>
      <c r="Q10" s="163">
        <v>339</v>
      </c>
      <c r="R10" s="163">
        <v>206</v>
      </c>
      <c r="S10" s="163">
        <v>180</v>
      </c>
      <c r="T10" s="163">
        <v>190</v>
      </c>
      <c r="U10" s="163">
        <v>181</v>
      </c>
      <c r="V10" s="163">
        <v>189</v>
      </c>
      <c r="W10" s="163">
        <v>269</v>
      </c>
      <c r="X10" s="163">
        <v>272</v>
      </c>
      <c r="Y10" s="163">
        <v>229</v>
      </c>
      <c r="Z10" s="163">
        <v>218</v>
      </c>
      <c r="AA10" s="163">
        <v>265</v>
      </c>
      <c r="AB10" s="47"/>
      <c r="AC10" s="163">
        <v>347</v>
      </c>
      <c r="AD10" s="163">
        <v>155</v>
      </c>
      <c r="AE10" s="163">
        <v>362</v>
      </c>
      <c r="AF10" s="163">
        <v>346</v>
      </c>
      <c r="AG10" s="163">
        <v>361</v>
      </c>
      <c r="AH10" s="163">
        <v>221</v>
      </c>
      <c r="AI10" s="47"/>
      <c r="AJ10" s="163">
        <v>278</v>
      </c>
      <c r="AK10" s="163">
        <v>386</v>
      </c>
      <c r="AL10" s="163">
        <v>365</v>
      </c>
      <c r="AM10" s="163">
        <v>392</v>
      </c>
      <c r="AN10" s="163">
        <v>351</v>
      </c>
      <c r="AO10" s="163">
        <v>332</v>
      </c>
      <c r="AP10" s="47"/>
      <c r="AQ10" s="163">
        <v>356</v>
      </c>
      <c r="AR10" s="163">
        <v>315</v>
      </c>
      <c r="AS10" s="163">
        <v>368</v>
      </c>
      <c r="AT10" s="163">
        <v>305</v>
      </c>
      <c r="AU10" s="163">
        <v>329</v>
      </c>
      <c r="AV10" s="163">
        <v>299</v>
      </c>
      <c r="AW10" s="163">
        <v>320</v>
      </c>
      <c r="AX10" s="163">
        <v>369</v>
      </c>
      <c r="AY10" s="163">
        <v>337</v>
      </c>
      <c r="AZ10" s="163">
        <v>142</v>
      </c>
      <c r="BA10" s="163">
        <v>318</v>
      </c>
      <c r="BB10" s="162" t="s">
        <v>138</v>
      </c>
      <c r="BC10" s="47"/>
      <c r="BD10" s="163">
        <f>BA10-AZ10</f>
        <v>176</v>
      </c>
      <c r="BE10" s="163">
        <f>BA10</f>
        <v>318</v>
      </c>
      <c r="BF10" s="163">
        <v>318</v>
      </c>
      <c r="BG10" s="163">
        <v>402</v>
      </c>
      <c r="BH10" s="163">
        <v>382</v>
      </c>
      <c r="BI10" s="163">
        <v>370</v>
      </c>
      <c r="BJ10" s="163">
        <v>368</v>
      </c>
      <c r="BK10" s="163">
        <v>355</v>
      </c>
      <c r="BL10" s="163">
        <v>0</v>
      </c>
      <c r="BM10" s="163">
        <v>0</v>
      </c>
      <c r="BN10" s="163">
        <v>0</v>
      </c>
      <c r="BO10" s="163">
        <v>0</v>
      </c>
      <c r="BP10" s="163">
        <v>0</v>
      </c>
      <c r="BQ10" s="163">
        <v>0</v>
      </c>
      <c r="BR10" s="163">
        <v>0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s="173" customFormat="1" hidden="1">
      <c r="A11" s="166" t="s">
        <v>139</v>
      </c>
      <c r="B11" s="167" t="s">
        <v>140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 t="s">
        <v>140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 t="s">
        <v>140</v>
      </c>
      <c r="AC11" s="167"/>
      <c r="AD11" s="167"/>
      <c r="AE11" s="167"/>
      <c r="AF11" s="167"/>
      <c r="AG11" s="167"/>
      <c r="AH11" s="167" t="s">
        <v>141</v>
      </c>
      <c r="AI11" s="167" t="s">
        <v>142</v>
      </c>
      <c r="AJ11" s="167" t="s">
        <v>143</v>
      </c>
      <c r="AK11" s="167" t="s">
        <v>144</v>
      </c>
      <c r="AL11" s="174" t="s">
        <v>145</v>
      </c>
      <c r="AM11" s="167" t="s">
        <v>145</v>
      </c>
      <c r="AN11" s="174" t="s">
        <v>146</v>
      </c>
      <c r="AO11" s="174">
        <v>4.7222222222222221E-2</v>
      </c>
      <c r="AP11" s="167" t="s">
        <v>142</v>
      </c>
      <c r="AQ11" s="175">
        <v>4.5138888888888888E-2</v>
      </c>
      <c r="AR11" s="174">
        <v>3.2986111111111112E-2</v>
      </c>
      <c r="AS11" s="174">
        <v>4.5138888888888888E-2</v>
      </c>
      <c r="AT11" s="174">
        <v>4.7222222222222221E-2</v>
      </c>
      <c r="AU11" s="174">
        <v>4.5138888888888888E-2</v>
      </c>
      <c r="AV11" s="174">
        <v>5.1388888888888894E-2</v>
      </c>
      <c r="AW11" s="174">
        <v>4.027777777777778E-2</v>
      </c>
      <c r="AX11" s="174">
        <v>4.1666666666666664E-2</v>
      </c>
      <c r="AY11" s="174">
        <v>5.6944444444444443E-2</v>
      </c>
      <c r="AZ11" s="174">
        <v>5.9722222222222225E-2</v>
      </c>
      <c r="BA11" s="174">
        <v>5.7638888888888885E-2</v>
      </c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</row>
    <row r="12" spans="1:256" s="173" customFormat="1">
      <c r="A12" s="176" t="s">
        <v>147</v>
      </c>
      <c r="B12" s="177" t="s">
        <v>140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7" t="s">
        <v>140</v>
      </c>
      <c r="P12" s="178">
        <v>33.362741551642081</v>
      </c>
      <c r="Q12" s="178">
        <v>33.077771883289131</v>
      </c>
      <c r="R12" s="178">
        <v>49.650543259557331</v>
      </c>
      <c r="S12" s="178">
        <v>65.447679724494208</v>
      </c>
      <c r="T12" s="178">
        <v>70.098489154824222</v>
      </c>
      <c r="U12" s="178">
        <v>65.641173087981599</v>
      </c>
      <c r="V12" s="178">
        <v>80.193734939759011</v>
      </c>
      <c r="W12" s="178">
        <v>51.797252367353082</v>
      </c>
      <c r="X12" s="178">
        <v>66.125382585751964</v>
      </c>
      <c r="Y12" s="178">
        <v>114.31772471156427</v>
      </c>
      <c r="Z12" s="178">
        <v>95.620932768019358</v>
      </c>
      <c r="AA12" s="178">
        <v>60.377260140087955</v>
      </c>
      <c r="AB12" s="177" t="s">
        <v>140</v>
      </c>
      <c r="AC12" s="178">
        <v>36.356117900790792</v>
      </c>
      <c r="AD12" s="178">
        <v>98.982387898433288</v>
      </c>
      <c r="AE12" s="178">
        <v>30.385543744889617</v>
      </c>
      <c r="AF12" s="178">
        <v>25.402080924855497</v>
      </c>
      <c r="AG12" s="178">
        <v>22.68611388611389</v>
      </c>
      <c r="AH12" s="178">
        <v>74.015480378890402</v>
      </c>
      <c r="AI12" s="177" t="s">
        <v>140</v>
      </c>
      <c r="AJ12" s="178">
        <v>50.746642435256703</v>
      </c>
      <c r="AK12" s="178">
        <v>22.104406779661019</v>
      </c>
      <c r="AL12" s="178">
        <v>16.698456132130723</v>
      </c>
      <c r="AM12" s="178">
        <v>12.361901312811222</v>
      </c>
      <c r="AN12" s="178">
        <v>14.971407543698247</v>
      </c>
      <c r="AO12" s="178">
        <v>19.280434885369893</v>
      </c>
      <c r="AP12" s="177" t="s">
        <v>140</v>
      </c>
      <c r="AQ12" s="178">
        <f t="shared" ref="AQ12:BE12" si="5">IFERROR(((((1-AQ13)*AQ14)/(AQ13))*24),0)</f>
        <v>13.486957112142125</v>
      </c>
      <c r="AR12" s="178">
        <f t="shared" si="5"/>
        <v>17.148437792329286</v>
      </c>
      <c r="AS12" s="178">
        <f t="shared" si="5"/>
        <v>17.712307875044544</v>
      </c>
      <c r="AT12" s="178">
        <f t="shared" si="5"/>
        <v>14.177266187050366</v>
      </c>
      <c r="AU12" s="178">
        <f t="shared" si="5"/>
        <v>15.32941979522184</v>
      </c>
      <c r="AV12" s="178">
        <f t="shared" si="5"/>
        <v>21.27296106679367</v>
      </c>
      <c r="AW12" s="178">
        <f t="shared" si="5"/>
        <v>13.81353687282523</v>
      </c>
      <c r="AX12" s="178">
        <f t="shared" si="5"/>
        <v>8.3300920411478092</v>
      </c>
      <c r="AY12" s="178">
        <f t="shared" si="5"/>
        <v>11.950393013100436</v>
      </c>
      <c r="AZ12" s="178">
        <f t="shared" si="5"/>
        <v>17.907319090282556</v>
      </c>
      <c r="BA12" s="179">
        <f t="shared" si="5"/>
        <v>16.44613722560625</v>
      </c>
      <c r="BB12" s="170" t="s">
        <v>148</v>
      </c>
      <c r="BC12" s="180" t="s">
        <v>140</v>
      </c>
      <c r="BD12" s="172">
        <f>IFERROR(((((1-BD13)*BD14)/(BD13))*24),0)</f>
        <v>15.259319227230904</v>
      </c>
      <c r="BE12" s="172">
        <f t="shared" si="5"/>
        <v>16.44613722560625</v>
      </c>
      <c r="BF12" s="172">
        <f>IFERROR(((((1-BF13)*BF14)/(BF13))*24),0)</f>
        <v>6.112080961416825</v>
      </c>
      <c r="BG12" s="172">
        <f t="shared" ref="BG12:BR12" si="6">IFERROR(((((1-BG13)*BG14)/(BG13))*24),0)</f>
        <v>5.1317081400253031</v>
      </c>
      <c r="BH12" s="172">
        <f t="shared" si="6"/>
        <v>7.2265694057069272</v>
      </c>
      <c r="BI12" s="172">
        <f t="shared" si="6"/>
        <v>5.3741305958302501</v>
      </c>
      <c r="BJ12" s="172">
        <f t="shared" si="6"/>
        <v>3.584266363354363</v>
      </c>
      <c r="BK12" s="172">
        <f t="shared" si="6"/>
        <v>2.2252275045909045</v>
      </c>
      <c r="BL12" s="172">
        <f t="shared" si="6"/>
        <v>0</v>
      </c>
      <c r="BM12" s="172">
        <f t="shared" si="6"/>
        <v>0</v>
      </c>
      <c r="BN12" s="172">
        <f t="shared" si="6"/>
        <v>0</v>
      </c>
      <c r="BO12" s="172">
        <f t="shared" si="6"/>
        <v>0</v>
      </c>
      <c r="BP12" s="172">
        <f t="shared" si="6"/>
        <v>0</v>
      </c>
      <c r="BQ12" s="172">
        <f t="shared" si="6"/>
        <v>0</v>
      </c>
      <c r="BR12" s="172">
        <f t="shared" si="6"/>
        <v>0</v>
      </c>
    </row>
    <row r="13" spans="1:256" s="188" customFormat="1">
      <c r="A13" s="181" t="s">
        <v>149</v>
      </c>
      <c r="B13" s="182"/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2"/>
      <c r="P13" s="183">
        <v>0.63029999999999997</v>
      </c>
      <c r="Q13" s="183">
        <v>0.67859999999999998</v>
      </c>
      <c r="R13" s="183">
        <v>0.74550000000000005</v>
      </c>
      <c r="S13" s="183">
        <v>0.69689999999999996</v>
      </c>
      <c r="T13" s="183">
        <v>0.66849999999999998</v>
      </c>
      <c r="U13" s="183">
        <v>0.6956</v>
      </c>
      <c r="V13" s="183">
        <v>0.62250000000000005</v>
      </c>
      <c r="W13" s="183">
        <v>0.6653</v>
      </c>
      <c r="X13" s="183">
        <v>0.56850000000000001</v>
      </c>
      <c r="Y13" s="183">
        <v>0.37269999999999998</v>
      </c>
      <c r="Z13" s="183">
        <v>0.49530000000000002</v>
      </c>
      <c r="AA13" s="183">
        <v>0.6139</v>
      </c>
      <c r="AB13" s="182"/>
      <c r="AC13" s="183">
        <v>0.69550000000000001</v>
      </c>
      <c r="AD13" s="183">
        <v>0.55530000000000002</v>
      </c>
      <c r="AE13" s="183">
        <v>0.73380000000000001</v>
      </c>
      <c r="AF13" s="183">
        <v>0.77849999999999997</v>
      </c>
      <c r="AG13" s="183">
        <v>0.80079999999999996</v>
      </c>
      <c r="AH13" s="183">
        <v>0.59119999999999995</v>
      </c>
      <c r="AI13" s="182"/>
      <c r="AJ13" s="183">
        <v>0.6603</v>
      </c>
      <c r="AK13" s="183">
        <v>0.8024</v>
      </c>
      <c r="AL13" s="183">
        <v>0.85370000000000001</v>
      </c>
      <c r="AM13" s="183">
        <v>0.88360000000000005</v>
      </c>
      <c r="AN13" s="183">
        <v>0.86960000000000004</v>
      </c>
      <c r="AO13" s="183">
        <v>0.84619999999999995</v>
      </c>
      <c r="AP13" s="182"/>
      <c r="AQ13" s="183">
        <f t="shared" ref="AQ13:BA13" si="7">AQ5</f>
        <v>0.88370000000000004</v>
      </c>
      <c r="AR13" s="183">
        <f t="shared" si="7"/>
        <v>0.85519999999999996</v>
      </c>
      <c r="AS13" s="183">
        <f t="shared" si="7"/>
        <v>0.84189999999999998</v>
      </c>
      <c r="AT13" s="183">
        <f t="shared" si="7"/>
        <v>0.88959999999999995</v>
      </c>
      <c r="AU13" s="183">
        <f t="shared" si="7"/>
        <v>0.879</v>
      </c>
      <c r="AV13" s="183">
        <f t="shared" si="7"/>
        <v>0.83989999999999998</v>
      </c>
      <c r="AW13" s="183">
        <f t="shared" si="7"/>
        <v>0.89090000000000003</v>
      </c>
      <c r="AX13" s="183">
        <f t="shared" si="7"/>
        <v>0.92349999999999999</v>
      </c>
      <c r="AY13" s="183">
        <f t="shared" si="7"/>
        <v>0.8931</v>
      </c>
      <c r="AZ13" s="183">
        <f t="shared" si="7"/>
        <v>0.87060000000000004</v>
      </c>
      <c r="BA13" s="184">
        <f t="shared" si="7"/>
        <v>0.87009999999999998</v>
      </c>
      <c r="BB13" s="185" t="s">
        <v>149</v>
      </c>
      <c r="BC13" s="186"/>
      <c r="BD13" s="186">
        <f>BD5</f>
        <v>0.86960000000000004</v>
      </c>
      <c r="BE13" s="186">
        <f>BE5</f>
        <v>0.87009999999999998</v>
      </c>
      <c r="BF13" s="186">
        <f>BF5</f>
        <v>0.9486</v>
      </c>
      <c r="BG13" s="186">
        <f t="shared" ref="BG13:BR13" si="8">BG5</f>
        <v>0.94840000000000002</v>
      </c>
      <c r="BH13" s="186">
        <f t="shared" si="8"/>
        <v>0.93220000000000003</v>
      </c>
      <c r="BI13" s="186">
        <f t="shared" si="8"/>
        <v>0.94489999999999996</v>
      </c>
      <c r="BJ13" s="186">
        <f t="shared" si="8"/>
        <v>0.96709999999999996</v>
      </c>
      <c r="BK13" s="186">
        <f t="shared" si="8"/>
        <v>0.98019999999999996</v>
      </c>
      <c r="BL13" s="186">
        <f t="shared" si="8"/>
        <v>0</v>
      </c>
      <c r="BM13" s="186">
        <f t="shared" si="8"/>
        <v>0</v>
      </c>
      <c r="BN13" s="186">
        <f t="shared" si="8"/>
        <v>0</v>
      </c>
      <c r="BO13" s="186">
        <f t="shared" si="8"/>
        <v>0</v>
      </c>
      <c r="BP13" s="186">
        <f t="shared" si="8"/>
        <v>0</v>
      </c>
      <c r="BQ13" s="186">
        <f t="shared" si="8"/>
        <v>0</v>
      </c>
      <c r="BR13" s="186">
        <f t="shared" si="8"/>
        <v>0</v>
      </c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s="196" customFormat="1">
      <c r="A14" s="189" t="s">
        <v>150</v>
      </c>
      <c r="B14" s="190"/>
      <c r="C14" s="191">
        <v>0</v>
      </c>
      <c r="D14" s="191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1</v>
      </c>
      <c r="K14" s="191">
        <v>0.95</v>
      </c>
      <c r="L14" s="191">
        <v>3.17</v>
      </c>
      <c r="M14" s="191">
        <v>2.95</v>
      </c>
      <c r="N14" s="191">
        <v>3.22</v>
      </c>
      <c r="O14" s="190"/>
      <c r="P14" s="191">
        <v>2.37</v>
      </c>
      <c r="Q14" s="191">
        <v>2.91</v>
      </c>
      <c r="R14" s="191">
        <v>6.06</v>
      </c>
      <c r="S14" s="191">
        <v>6.27</v>
      </c>
      <c r="T14" s="191">
        <v>5.89</v>
      </c>
      <c r="U14" s="191">
        <v>6.25</v>
      </c>
      <c r="V14" s="191">
        <v>5.51</v>
      </c>
      <c r="W14" s="191">
        <v>4.29</v>
      </c>
      <c r="X14" s="191">
        <v>3.63</v>
      </c>
      <c r="Y14" s="191">
        <v>2.83</v>
      </c>
      <c r="Z14" s="191">
        <v>3.91</v>
      </c>
      <c r="AA14" s="191">
        <v>4</v>
      </c>
      <c r="AB14" s="190"/>
      <c r="AC14" s="191">
        <v>3.46</v>
      </c>
      <c r="AD14" s="191">
        <v>5.15</v>
      </c>
      <c r="AE14" s="191">
        <v>3.49</v>
      </c>
      <c r="AF14" s="191">
        <v>3.72</v>
      </c>
      <c r="AG14" s="191">
        <v>3.8</v>
      </c>
      <c r="AH14" s="191">
        <v>4.46</v>
      </c>
      <c r="AI14" s="190"/>
      <c r="AJ14" s="191">
        <v>4.1100000000000003</v>
      </c>
      <c r="AK14" s="191">
        <v>3.74</v>
      </c>
      <c r="AL14" s="191">
        <v>4.0599999999999996</v>
      </c>
      <c r="AM14" s="191">
        <v>3.91</v>
      </c>
      <c r="AN14" s="191">
        <v>4.16</v>
      </c>
      <c r="AO14" s="191">
        <v>4.42</v>
      </c>
      <c r="AP14" s="190"/>
      <c r="AQ14" s="191">
        <f t="shared" ref="AQ14:BA14" si="9">AQ8</f>
        <v>4.2699999999999996</v>
      </c>
      <c r="AR14" s="191">
        <f t="shared" si="9"/>
        <v>4.22</v>
      </c>
      <c r="AS14" s="191">
        <f t="shared" si="9"/>
        <v>3.93</v>
      </c>
      <c r="AT14" s="191">
        <f t="shared" si="9"/>
        <v>4.76</v>
      </c>
      <c r="AU14" s="191">
        <f t="shared" si="9"/>
        <v>4.6399999999999997</v>
      </c>
      <c r="AV14" s="191">
        <f t="shared" si="9"/>
        <v>4.6500000000000004</v>
      </c>
      <c r="AW14" s="191">
        <f t="shared" si="9"/>
        <v>4.7</v>
      </c>
      <c r="AX14" s="191">
        <f t="shared" si="9"/>
        <v>4.1900000000000004</v>
      </c>
      <c r="AY14" s="191">
        <f t="shared" si="9"/>
        <v>4.16</v>
      </c>
      <c r="AZ14" s="191">
        <f t="shared" si="9"/>
        <v>5.0199999999999996</v>
      </c>
      <c r="BA14" s="192">
        <f t="shared" si="9"/>
        <v>4.59</v>
      </c>
      <c r="BB14" s="193" t="s">
        <v>150</v>
      </c>
      <c r="BC14" s="194"/>
      <c r="BD14" s="194">
        <f>BD8</f>
        <v>4.24</v>
      </c>
      <c r="BE14" s="194">
        <f>BE8</f>
        <v>4.59</v>
      </c>
      <c r="BF14" s="194">
        <f>BF8</f>
        <v>4.7</v>
      </c>
      <c r="BG14" s="194">
        <f t="shared" ref="BG14:BR14" si="10">BG8</f>
        <v>3.93</v>
      </c>
      <c r="BH14" s="194">
        <f t="shared" si="10"/>
        <v>4.1399999999999997</v>
      </c>
      <c r="BI14" s="194">
        <f t="shared" si="10"/>
        <v>3.84</v>
      </c>
      <c r="BJ14" s="194">
        <f t="shared" si="10"/>
        <v>4.3899999999999997</v>
      </c>
      <c r="BK14" s="194">
        <f t="shared" si="10"/>
        <v>4.59</v>
      </c>
      <c r="BL14" s="194">
        <f t="shared" si="10"/>
        <v>0</v>
      </c>
      <c r="BM14" s="194">
        <f t="shared" si="10"/>
        <v>0</v>
      </c>
      <c r="BN14" s="194">
        <f t="shared" si="10"/>
        <v>0</v>
      </c>
      <c r="BO14" s="194">
        <f t="shared" si="10"/>
        <v>0</v>
      </c>
      <c r="BP14" s="194">
        <f t="shared" si="10"/>
        <v>0</v>
      </c>
      <c r="BQ14" s="194">
        <f t="shared" si="10"/>
        <v>0</v>
      </c>
      <c r="BR14" s="194">
        <f t="shared" si="10"/>
        <v>0</v>
      </c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61" customFormat="1">
      <c r="A15" s="197" t="s">
        <v>151</v>
      </c>
      <c r="B15" s="198" t="s">
        <v>152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8" t="s">
        <v>152</v>
      </c>
      <c r="P15" s="199">
        <v>1.201923076923077E-2</v>
      </c>
      <c r="Q15" s="199">
        <v>1.834862385321101E-2</v>
      </c>
      <c r="R15" s="199">
        <v>4.736842105263158E-2</v>
      </c>
      <c r="S15" s="199">
        <v>0</v>
      </c>
      <c r="T15" s="199">
        <v>3.6842105263157891E-2</v>
      </c>
      <c r="U15" s="199">
        <v>1.0638297872340425E-2</v>
      </c>
      <c r="V15" s="199">
        <v>5.5555555555555558E-3</v>
      </c>
      <c r="W15" s="199">
        <v>0</v>
      </c>
      <c r="X15" s="199">
        <v>1.1450381679389313E-2</v>
      </c>
      <c r="Y15" s="199">
        <v>4.5454545454545452E-3</v>
      </c>
      <c r="Z15" s="199">
        <v>3.1746031746031744E-2</v>
      </c>
      <c r="AA15" s="199">
        <v>4.6692607003891051E-2</v>
      </c>
      <c r="AB15" s="198" t="s">
        <v>152</v>
      </c>
      <c r="AC15" s="199">
        <v>2.5423728813559324E-2</v>
      </c>
      <c r="AD15" s="199">
        <v>6.6225165562913907E-3</v>
      </c>
      <c r="AE15" s="199">
        <v>1.8867924528301886E-2</v>
      </c>
      <c r="AF15" s="199">
        <v>3.8860103626943004E-2</v>
      </c>
      <c r="AG15" s="199">
        <v>7.7306733167082295E-2</v>
      </c>
      <c r="AH15" s="199">
        <v>2.7450980392156862E-2</v>
      </c>
      <c r="AI15" s="198" t="s">
        <v>153</v>
      </c>
      <c r="AJ15" s="199">
        <v>4.142011834319527E-2</v>
      </c>
      <c r="AK15" s="199">
        <v>4.0449438202247189E-2</v>
      </c>
      <c r="AL15" s="199">
        <v>2.2727272727272728E-2</v>
      </c>
      <c r="AM15" s="199">
        <v>2.771362586605081E-2</v>
      </c>
      <c r="AN15" s="199">
        <v>3.0303030303030304E-2</v>
      </c>
      <c r="AO15" s="199">
        <v>2.1428571428571429E-2</v>
      </c>
      <c r="AP15" s="198" t="s">
        <v>153</v>
      </c>
      <c r="AQ15" s="199">
        <f t="shared" ref="AQ15:BA15" si="11">IFERROR((AQ16/AQ17),0)</f>
        <v>4.4444444444444446E-2</v>
      </c>
      <c r="AR15" s="199">
        <f t="shared" si="11"/>
        <v>3.9900249376558602E-2</v>
      </c>
      <c r="AS15" s="199">
        <f t="shared" si="11"/>
        <v>2.9345372460496615E-2</v>
      </c>
      <c r="AT15" s="199">
        <f t="shared" si="11"/>
        <v>4.5112781954887216E-2</v>
      </c>
      <c r="AU15" s="199">
        <f t="shared" si="11"/>
        <v>2.5000000000000001E-2</v>
      </c>
      <c r="AV15" s="199">
        <f t="shared" si="11"/>
        <v>5.2631578947368418E-2</v>
      </c>
      <c r="AW15" s="199">
        <f t="shared" si="11"/>
        <v>2.4390243902439025E-2</v>
      </c>
      <c r="AX15" s="199">
        <f t="shared" si="11"/>
        <v>1.4675052410901468E-2</v>
      </c>
      <c r="AY15" s="199">
        <f t="shared" si="11"/>
        <v>1.9417475728155338E-2</v>
      </c>
      <c r="AZ15" s="199">
        <f t="shared" si="11"/>
        <v>1.015228426395939E-2</v>
      </c>
      <c r="BA15" s="199">
        <f t="shared" si="11"/>
        <v>1.6771488469601678E-2</v>
      </c>
      <c r="BB15" s="200" t="s">
        <v>154</v>
      </c>
      <c r="BC15" s="157" t="s">
        <v>155</v>
      </c>
      <c r="BD15" s="158">
        <f t="shared" ref="BD15:BR15" si="12">IFERROR(ROUND((BD16/BD17),4),0)</f>
        <v>1.43E-2</v>
      </c>
      <c r="BE15" s="158">
        <f t="shared" si="12"/>
        <v>1.6799999999999999E-2</v>
      </c>
      <c r="BF15" s="158">
        <f t="shared" si="12"/>
        <v>4.1099999999999998E-2</v>
      </c>
      <c r="BG15" s="158">
        <f t="shared" si="12"/>
        <v>1.7399999999999999E-2</v>
      </c>
      <c r="BH15" s="158">
        <f t="shared" si="12"/>
        <v>1.54E-2</v>
      </c>
      <c r="BI15" s="158">
        <f t="shared" si="12"/>
        <v>1.67E-2</v>
      </c>
      <c r="BJ15" s="158">
        <f t="shared" si="12"/>
        <v>1.34E-2</v>
      </c>
      <c r="BK15" s="158">
        <f t="shared" si="12"/>
        <v>8.2000000000000007E-3</v>
      </c>
      <c r="BL15" s="158">
        <f t="shared" si="12"/>
        <v>0</v>
      </c>
      <c r="BM15" s="158">
        <f t="shared" si="12"/>
        <v>0</v>
      </c>
      <c r="BN15" s="158">
        <f t="shared" si="12"/>
        <v>0</v>
      </c>
      <c r="BO15" s="158">
        <f t="shared" si="12"/>
        <v>0</v>
      </c>
      <c r="BP15" s="158">
        <f t="shared" si="12"/>
        <v>0</v>
      </c>
      <c r="BQ15" s="158">
        <f t="shared" si="12"/>
        <v>0</v>
      </c>
      <c r="BR15" s="158">
        <f t="shared" si="12"/>
        <v>0</v>
      </c>
    </row>
    <row r="16" spans="1:256">
      <c r="A16" s="201" t="s">
        <v>156</v>
      </c>
      <c r="B16" s="202"/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202"/>
      <c r="P16" s="163">
        <v>5</v>
      </c>
      <c r="Q16" s="163">
        <v>6</v>
      </c>
      <c r="R16" s="163">
        <v>9</v>
      </c>
      <c r="S16" s="163">
        <v>0</v>
      </c>
      <c r="T16" s="163">
        <v>7</v>
      </c>
      <c r="U16" s="163">
        <v>2</v>
      </c>
      <c r="V16" s="163">
        <v>1</v>
      </c>
      <c r="W16" s="163">
        <v>0</v>
      </c>
      <c r="X16" s="163">
        <v>3</v>
      </c>
      <c r="Y16" s="163">
        <v>1</v>
      </c>
      <c r="Z16" s="163">
        <v>8</v>
      </c>
      <c r="AA16" s="163">
        <v>12</v>
      </c>
      <c r="AB16" s="202"/>
      <c r="AC16" s="163">
        <v>9</v>
      </c>
      <c r="AD16" s="163">
        <v>1</v>
      </c>
      <c r="AE16" s="163">
        <v>8</v>
      </c>
      <c r="AF16" s="163">
        <v>15</v>
      </c>
      <c r="AG16" s="163">
        <v>31</v>
      </c>
      <c r="AH16" s="163">
        <v>7</v>
      </c>
      <c r="AI16" s="202"/>
      <c r="AJ16" s="163">
        <v>14</v>
      </c>
      <c r="AK16" s="163">
        <v>18</v>
      </c>
      <c r="AL16" s="163">
        <v>9</v>
      </c>
      <c r="AM16" s="163">
        <v>12</v>
      </c>
      <c r="AN16" s="163">
        <v>12</v>
      </c>
      <c r="AO16" s="163">
        <v>9</v>
      </c>
      <c r="AP16" s="202"/>
      <c r="AQ16" s="163">
        <v>20</v>
      </c>
      <c r="AR16" s="163">
        <v>16</v>
      </c>
      <c r="AS16" s="163">
        <v>13</v>
      </c>
      <c r="AT16" s="163">
        <v>18</v>
      </c>
      <c r="AU16" s="163">
        <v>11</v>
      </c>
      <c r="AV16" s="163">
        <v>21</v>
      </c>
      <c r="AW16" s="163">
        <v>10</v>
      </c>
      <c r="AX16" s="163">
        <v>7</v>
      </c>
      <c r="AY16" s="163">
        <v>8</v>
      </c>
      <c r="AZ16" s="163">
        <v>2</v>
      </c>
      <c r="BA16" s="163">
        <v>8</v>
      </c>
      <c r="BB16" s="201" t="s">
        <v>157</v>
      </c>
      <c r="BC16" s="202"/>
      <c r="BD16" s="163">
        <v>4</v>
      </c>
      <c r="BE16" s="163">
        <f>BA16</f>
        <v>8</v>
      </c>
      <c r="BF16" s="163">
        <v>14</v>
      </c>
      <c r="BG16" s="163">
        <v>7</v>
      </c>
      <c r="BH16" s="163">
        <v>6</v>
      </c>
      <c r="BI16" s="163">
        <v>6</v>
      </c>
      <c r="BJ16" s="163">
        <v>5</v>
      </c>
      <c r="BK16" s="163">
        <v>3</v>
      </c>
      <c r="BL16" s="163">
        <v>0</v>
      </c>
      <c r="BM16" s="163">
        <v>0</v>
      </c>
      <c r="BN16" s="163">
        <v>0</v>
      </c>
      <c r="BO16" s="163">
        <v>0</v>
      </c>
      <c r="BP16" s="163">
        <v>0</v>
      </c>
      <c r="BQ16" s="163">
        <v>0</v>
      </c>
      <c r="BR16" s="163">
        <v>0</v>
      </c>
    </row>
    <row r="17" spans="1:256">
      <c r="A17" s="201" t="s">
        <v>158</v>
      </c>
      <c r="B17" s="202"/>
      <c r="C17" s="203">
        <v>0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171</v>
      </c>
      <c r="M17" s="203">
        <v>144</v>
      </c>
      <c r="N17" s="203">
        <v>223</v>
      </c>
      <c r="O17" s="202"/>
      <c r="P17" s="203">
        <v>416</v>
      </c>
      <c r="Q17" s="203">
        <v>327</v>
      </c>
      <c r="R17" s="203">
        <v>190</v>
      </c>
      <c r="S17" s="203">
        <v>175</v>
      </c>
      <c r="T17" s="203">
        <v>190</v>
      </c>
      <c r="U17" s="203">
        <v>188</v>
      </c>
      <c r="V17" s="203">
        <v>180</v>
      </c>
      <c r="W17" s="203">
        <v>269</v>
      </c>
      <c r="X17" s="203">
        <v>262</v>
      </c>
      <c r="Y17" s="203">
        <v>220</v>
      </c>
      <c r="Z17" s="203">
        <v>252</v>
      </c>
      <c r="AA17" s="203">
        <v>257</v>
      </c>
      <c r="AB17" s="202"/>
      <c r="AC17" s="203">
        <v>354</v>
      </c>
      <c r="AD17" s="203">
        <v>151</v>
      </c>
      <c r="AE17" s="203">
        <v>424</v>
      </c>
      <c r="AF17" s="203">
        <v>386</v>
      </c>
      <c r="AG17" s="203">
        <v>401</v>
      </c>
      <c r="AH17" s="203">
        <v>255</v>
      </c>
      <c r="AI17" s="202"/>
      <c r="AJ17" s="163">
        <v>338</v>
      </c>
      <c r="AK17" s="163">
        <v>445</v>
      </c>
      <c r="AL17" s="163">
        <v>396</v>
      </c>
      <c r="AM17" s="163">
        <v>433</v>
      </c>
      <c r="AN17" s="163">
        <v>396</v>
      </c>
      <c r="AO17" s="163">
        <v>420</v>
      </c>
      <c r="AP17" s="202"/>
      <c r="AQ17" s="163">
        <v>450</v>
      </c>
      <c r="AR17" s="163">
        <v>401</v>
      </c>
      <c r="AS17" s="163">
        <v>443</v>
      </c>
      <c r="AT17" s="163">
        <v>399</v>
      </c>
      <c r="AU17" s="163">
        <v>440</v>
      </c>
      <c r="AV17" s="163">
        <v>399</v>
      </c>
      <c r="AW17" s="163">
        <v>410</v>
      </c>
      <c r="AX17" s="163">
        <v>477</v>
      </c>
      <c r="AY17" s="163">
        <v>412</v>
      </c>
      <c r="AZ17" s="163">
        <v>197</v>
      </c>
      <c r="BA17" s="163">
        <v>477</v>
      </c>
      <c r="BB17" s="201" t="s">
        <v>158</v>
      </c>
      <c r="BC17" s="202"/>
      <c r="BD17" s="163">
        <f>BA17-AZ17</f>
        <v>280</v>
      </c>
      <c r="BE17" s="163">
        <f>BA17</f>
        <v>477</v>
      </c>
      <c r="BF17" s="163">
        <v>341</v>
      </c>
      <c r="BG17" s="163">
        <v>403</v>
      </c>
      <c r="BH17" s="163">
        <v>390</v>
      </c>
      <c r="BI17" s="163">
        <v>359</v>
      </c>
      <c r="BJ17" s="163">
        <v>373</v>
      </c>
      <c r="BK17" s="163">
        <v>364</v>
      </c>
      <c r="BL17" s="163">
        <v>0</v>
      </c>
      <c r="BM17" s="163">
        <v>0</v>
      </c>
      <c r="BN17" s="163">
        <v>0</v>
      </c>
      <c r="BO17" s="163">
        <v>0</v>
      </c>
      <c r="BP17" s="163">
        <v>0</v>
      </c>
      <c r="BQ17" s="163">
        <v>0</v>
      </c>
      <c r="BR17" s="163">
        <v>0</v>
      </c>
    </row>
    <row r="18" spans="1:256" s="188" customFormat="1">
      <c r="A18" s="204" t="s">
        <v>159</v>
      </c>
      <c r="B18" s="205" t="s">
        <v>160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205" t="s">
        <v>160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1.8867924528301886E-2</v>
      </c>
      <c r="AB18" s="205" t="s">
        <v>160</v>
      </c>
      <c r="AC18" s="199">
        <v>1.9607843137254902E-2</v>
      </c>
      <c r="AD18" s="199">
        <v>2.7777777777777776E-2</v>
      </c>
      <c r="AE18" s="199">
        <v>2.5000000000000001E-2</v>
      </c>
      <c r="AF18" s="199">
        <v>0</v>
      </c>
      <c r="AG18" s="199">
        <v>2.3255813953488372E-2</v>
      </c>
      <c r="AH18" s="199">
        <v>2.2222222222222223E-2</v>
      </c>
      <c r="AI18" s="205" t="s">
        <v>161</v>
      </c>
      <c r="AJ18" s="199">
        <v>0</v>
      </c>
      <c r="AK18" s="199">
        <v>0</v>
      </c>
      <c r="AL18" s="199">
        <v>0</v>
      </c>
      <c r="AM18" s="199">
        <v>0</v>
      </c>
      <c r="AN18" s="199">
        <v>0</v>
      </c>
      <c r="AO18" s="206">
        <v>5.128205128205128E-2</v>
      </c>
      <c r="AP18" s="205" t="s">
        <v>161</v>
      </c>
      <c r="AQ18" s="206">
        <f t="shared" ref="AQ18:BA18" si="13">IFERROR(AQ19/AQ20,0)</f>
        <v>0</v>
      </c>
      <c r="AR18" s="206">
        <f t="shared" si="13"/>
        <v>0</v>
      </c>
      <c r="AS18" s="206">
        <f t="shared" si="13"/>
        <v>0</v>
      </c>
      <c r="AT18" s="206">
        <f t="shared" si="13"/>
        <v>0</v>
      </c>
      <c r="AU18" s="206">
        <f t="shared" si="13"/>
        <v>2.3255813953488372E-2</v>
      </c>
      <c r="AV18" s="206">
        <f t="shared" si="13"/>
        <v>2.4390243902439025E-2</v>
      </c>
      <c r="AW18" s="199">
        <f t="shared" si="13"/>
        <v>2.5000000000000001E-2</v>
      </c>
      <c r="AX18" s="199">
        <f t="shared" si="13"/>
        <v>2.9411764705882353E-2</v>
      </c>
      <c r="AY18" s="206">
        <v>0</v>
      </c>
      <c r="AZ18" s="206">
        <f>IFERROR(AZ19/AZ20,0)</f>
        <v>0</v>
      </c>
      <c r="BA18" s="206">
        <f t="shared" si="13"/>
        <v>0</v>
      </c>
      <c r="BB18" s="207" t="s">
        <v>162</v>
      </c>
      <c r="BC18" s="158" t="s">
        <v>161</v>
      </c>
      <c r="BD18" s="158">
        <f t="shared" ref="BD18:BR18" si="14">IFERROR(ROUND((BD19/BD20),4),0)</f>
        <v>0</v>
      </c>
      <c r="BE18" s="158">
        <f t="shared" si="14"/>
        <v>0</v>
      </c>
      <c r="BF18" s="158">
        <f t="shared" si="14"/>
        <v>0.02</v>
      </c>
      <c r="BG18" s="158">
        <f t="shared" si="14"/>
        <v>0</v>
      </c>
      <c r="BH18" s="158">
        <f t="shared" si="14"/>
        <v>1.89E-2</v>
      </c>
      <c r="BI18" s="158">
        <f t="shared" si="14"/>
        <v>0</v>
      </c>
      <c r="BJ18" s="158">
        <f t="shared" si="14"/>
        <v>0</v>
      </c>
      <c r="BK18" s="158">
        <f t="shared" si="14"/>
        <v>0</v>
      </c>
      <c r="BL18" s="158">
        <f t="shared" si="14"/>
        <v>0</v>
      </c>
      <c r="BM18" s="158">
        <f t="shared" si="14"/>
        <v>0</v>
      </c>
      <c r="BN18" s="158">
        <f t="shared" si="14"/>
        <v>0</v>
      </c>
      <c r="BO18" s="158">
        <f t="shared" si="14"/>
        <v>0</v>
      </c>
      <c r="BP18" s="158">
        <f t="shared" si="14"/>
        <v>0</v>
      </c>
      <c r="BQ18" s="158">
        <f t="shared" si="14"/>
        <v>0</v>
      </c>
      <c r="BR18" s="158">
        <f t="shared" si="14"/>
        <v>0</v>
      </c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s="165" customFormat="1">
      <c r="A19" s="162" t="s">
        <v>163</v>
      </c>
      <c r="B19" s="208"/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8"/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1</v>
      </c>
      <c r="AB19" s="208"/>
      <c r="AC19" s="209">
        <v>1</v>
      </c>
      <c r="AD19" s="209">
        <v>1</v>
      </c>
      <c r="AE19" s="209">
        <v>1</v>
      </c>
      <c r="AF19" s="209">
        <v>0</v>
      </c>
      <c r="AG19" s="209">
        <v>1</v>
      </c>
      <c r="AH19" s="209">
        <v>1</v>
      </c>
      <c r="AI19" s="208"/>
      <c r="AJ19" s="209">
        <v>0</v>
      </c>
      <c r="AK19" s="209">
        <v>0</v>
      </c>
      <c r="AL19" s="209">
        <v>0</v>
      </c>
      <c r="AM19" s="209">
        <v>0</v>
      </c>
      <c r="AN19" s="209">
        <v>0</v>
      </c>
      <c r="AO19" s="209">
        <v>2</v>
      </c>
      <c r="AP19" s="208"/>
      <c r="AQ19" s="209">
        <v>0</v>
      </c>
      <c r="AR19" s="209">
        <v>0</v>
      </c>
      <c r="AS19" s="209">
        <v>0</v>
      </c>
      <c r="AT19" s="209">
        <v>0</v>
      </c>
      <c r="AU19" s="209">
        <v>1</v>
      </c>
      <c r="AV19" s="209">
        <v>1</v>
      </c>
      <c r="AW19" s="209">
        <v>1</v>
      </c>
      <c r="AX19" s="209">
        <v>1</v>
      </c>
      <c r="AY19" s="209">
        <v>0</v>
      </c>
      <c r="AZ19" s="209">
        <v>0</v>
      </c>
      <c r="BA19" s="209">
        <v>0</v>
      </c>
      <c r="BB19" s="162" t="s">
        <v>163</v>
      </c>
      <c r="BC19" s="208"/>
      <c r="BD19" s="209">
        <v>0</v>
      </c>
      <c r="BE19" s="209">
        <f>BA19</f>
        <v>0</v>
      </c>
      <c r="BF19" s="209">
        <v>1</v>
      </c>
      <c r="BG19" s="209">
        <v>0</v>
      </c>
      <c r="BH19" s="209">
        <v>1</v>
      </c>
      <c r="BI19" s="209">
        <v>0</v>
      </c>
      <c r="BJ19" s="209">
        <v>0</v>
      </c>
      <c r="BK19" s="209">
        <v>0</v>
      </c>
      <c r="BL19" s="209">
        <v>0</v>
      </c>
      <c r="BM19" s="209">
        <v>0</v>
      </c>
      <c r="BN19" s="209">
        <v>0</v>
      </c>
      <c r="BO19" s="209">
        <v>0</v>
      </c>
      <c r="BP19" s="209">
        <v>0</v>
      </c>
      <c r="BQ19" s="209">
        <v>0</v>
      </c>
      <c r="BR19" s="209">
        <v>0</v>
      </c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  <c r="IV19" s="164"/>
    </row>
    <row r="20" spans="1:256" s="165" customFormat="1">
      <c r="A20" s="162" t="s">
        <v>164</v>
      </c>
      <c r="B20" s="208"/>
      <c r="C20" s="209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8"/>
      <c r="P20" s="209">
        <v>0</v>
      </c>
      <c r="Q20" s="209">
        <v>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09">
        <v>0.04</v>
      </c>
      <c r="AA20" s="209">
        <v>53</v>
      </c>
      <c r="AB20" s="208"/>
      <c r="AC20" s="209">
        <v>51</v>
      </c>
      <c r="AD20" s="209">
        <v>36</v>
      </c>
      <c r="AE20" s="209">
        <v>40</v>
      </c>
      <c r="AF20" s="209">
        <v>48</v>
      </c>
      <c r="AG20" s="209">
        <v>43</v>
      </c>
      <c r="AH20" s="209">
        <v>45</v>
      </c>
      <c r="AI20" s="208"/>
      <c r="AJ20" s="209">
        <v>32</v>
      </c>
      <c r="AK20" s="209">
        <v>49</v>
      </c>
      <c r="AL20" s="209">
        <v>36</v>
      </c>
      <c r="AM20" s="209">
        <v>46</v>
      </c>
      <c r="AN20" s="209">
        <v>42</v>
      </c>
      <c r="AO20" s="209">
        <v>39</v>
      </c>
      <c r="AP20" s="208"/>
      <c r="AQ20" s="209">
        <v>55</v>
      </c>
      <c r="AR20" s="209">
        <v>54</v>
      </c>
      <c r="AS20" s="209">
        <v>56</v>
      </c>
      <c r="AT20" s="209">
        <v>46</v>
      </c>
      <c r="AU20" s="209">
        <v>43</v>
      </c>
      <c r="AV20" s="209">
        <v>41</v>
      </c>
      <c r="AW20" s="209">
        <v>40</v>
      </c>
      <c r="AX20" s="209">
        <v>34</v>
      </c>
      <c r="AY20" s="209">
        <f>Produção!BD117</f>
        <v>51</v>
      </c>
      <c r="AZ20" s="209">
        <f>Produção!BF117</f>
        <v>17</v>
      </c>
      <c r="BA20" s="209">
        <f>Produção!BG117</f>
        <v>43</v>
      </c>
      <c r="BB20" s="162" t="s">
        <v>164</v>
      </c>
      <c r="BC20" s="208"/>
      <c r="BD20" s="209">
        <f>BA20-AZ20</f>
        <v>26</v>
      </c>
      <c r="BE20" s="209">
        <f>BA20</f>
        <v>43</v>
      </c>
      <c r="BF20" s="209">
        <v>50</v>
      </c>
      <c r="BG20" s="209">
        <v>54</v>
      </c>
      <c r="BH20" s="209">
        <v>53</v>
      </c>
      <c r="BI20" s="209">
        <v>48</v>
      </c>
      <c r="BJ20" s="209">
        <v>38</v>
      </c>
      <c r="BK20" s="209">
        <v>26</v>
      </c>
      <c r="BL20" s="209">
        <v>0</v>
      </c>
      <c r="BM20" s="209">
        <v>0</v>
      </c>
      <c r="BN20" s="209">
        <v>0</v>
      </c>
      <c r="BO20" s="209">
        <v>0</v>
      </c>
      <c r="BP20" s="209">
        <v>0</v>
      </c>
      <c r="BQ20" s="209">
        <v>0</v>
      </c>
      <c r="BR20" s="209">
        <v>0</v>
      </c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</row>
    <row r="21" spans="1:256" s="213" customFormat="1">
      <c r="A21" s="210"/>
      <c r="B21" s="211"/>
      <c r="C21" s="211">
        <v>43800</v>
      </c>
      <c r="D21" s="211">
        <v>43831</v>
      </c>
      <c r="E21" s="211">
        <v>43862</v>
      </c>
      <c r="F21" s="211">
        <v>43891</v>
      </c>
      <c r="G21" s="211">
        <v>43922</v>
      </c>
      <c r="H21" s="211">
        <v>43952</v>
      </c>
      <c r="I21" s="211">
        <v>43983</v>
      </c>
      <c r="J21" s="211">
        <v>44013</v>
      </c>
      <c r="K21" s="211">
        <v>44044</v>
      </c>
      <c r="L21" s="211">
        <v>44075</v>
      </c>
      <c r="M21" s="211">
        <v>44105</v>
      </c>
      <c r="N21" s="211">
        <v>44136</v>
      </c>
      <c r="O21" s="211"/>
      <c r="P21" s="211">
        <v>44166</v>
      </c>
      <c r="Q21" s="211">
        <v>44197</v>
      </c>
      <c r="R21" s="211">
        <v>44228</v>
      </c>
      <c r="S21" s="211">
        <v>44256</v>
      </c>
      <c r="T21" s="211">
        <v>44287</v>
      </c>
      <c r="U21" s="211">
        <v>44317</v>
      </c>
      <c r="V21" s="211">
        <v>44348</v>
      </c>
      <c r="W21" s="211">
        <v>44378</v>
      </c>
      <c r="X21" s="211">
        <v>44409</v>
      </c>
      <c r="Y21" s="211">
        <v>44440</v>
      </c>
      <c r="Z21" s="211">
        <v>44470</v>
      </c>
      <c r="AA21" s="211">
        <v>44501</v>
      </c>
      <c r="AB21" s="211"/>
      <c r="AC21" s="211">
        <v>44531</v>
      </c>
      <c r="AD21" s="211">
        <v>44562</v>
      </c>
      <c r="AE21" s="211">
        <v>44593</v>
      </c>
      <c r="AF21" s="211">
        <v>44621</v>
      </c>
      <c r="AG21" s="211">
        <v>44652</v>
      </c>
      <c r="AH21" s="211">
        <v>44682</v>
      </c>
      <c r="AI21" s="211"/>
      <c r="AJ21" s="211">
        <v>44713</v>
      </c>
      <c r="AK21" s="211">
        <v>44743</v>
      </c>
      <c r="AL21" s="211">
        <v>44774</v>
      </c>
      <c r="AM21" s="211">
        <v>44805</v>
      </c>
      <c r="AN21" s="211">
        <v>44835</v>
      </c>
      <c r="AO21" s="211">
        <v>44866</v>
      </c>
      <c r="AP21" s="211" t="str">
        <f>AP4</f>
        <v>Meta</v>
      </c>
      <c r="AQ21" s="211" t="e">
        <f ca="1">_xll.FIMMÊS(AO21,0)+1</f>
        <v>#NAME?</v>
      </c>
      <c r="AR21" s="211" t="e">
        <f t="shared" ref="AR21:AY21" ca="1" si="15">_xll.FIMMÊS(AQ21,0)+1</f>
        <v>#NAME?</v>
      </c>
      <c r="AS21" s="211" t="e">
        <f t="shared" ca="1" si="15"/>
        <v>#NAME?</v>
      </c>
      <c r="AT21" s="211" t="e">
        <f t="shared" ca="1" si="15"/>
        <v>#NAME?</v>
      </c>
      <c r="AU21" s="211" t="e">
        <f t="shared" ca="1" si="15"/>
        <v>#NAME?</v>
      </c>
      <c r="AV21" s="211" t="e">
        <f t="shared" ca="1" si="15"/>
        <v>#NAME?</v>
      </c>
      <c r="AW21" s="211" t="e">
        <f t="shared" ca="1" si="15"/>
        <v>#NAME?</v>
      </c>
      <c r="AX21" s="211" t="e">
        <f ca="1">_xll.FIMMÊS(AW21,0)+1</f>
        <v>#NAME?</v>
      </c>
      <c r="AY21" s="211" t="e">
        <f t="shared" ca="1" si="15"/>
        <v>#NAME?</v>
      </c>
      <c r="AZ21" s="211" t="e">
        <f ca="1">_xll.FIMMÊS(AY21,0)+1</f>
        <v>#NAME?</v>
      </c>
      <c r="BA21" s="211" t="e">
        <f ca="1">_xll.FIMMÊS(AY21,0)+1</f>
        <v>#NAME?</v>
      </c>
      <c r="BB21" s="152"/>
      <c r="BC21" s="152" t="str">
        <f>BC4</f>
        <v>Meta</v>
      </c>
      <c r="BD21" s="152" t="e">
        <f ca="1">_xll.FIMMÊS(AY21,0)+1</f>
        <v>#NAME?</v>
      </c>
      <c r="BE21" s="152" t="e">
        <f ca="1">_xll.FIMMÊS(AY21,0)+1</f>
        <v>#NAME?</v>
      </c>
      <c r="BF21" s="152" t="e">
        <f t="shared" ref="BF21:BR21" ca="1" si="16">_xll.FIMMÊS(BE21,0)+1</f>
        <v>#NAME?</v>
      </c>
      <c r="BG21" s="152" t="e">
        <f t="shared" ca="1" si="16"/>
        <v>#NAME?</v>
      </c>
      <c r="BH21" s="152" t="e">
        <f t="shared" ca="1" si="16"/>
        <v>#NAME?</v>
      </c>
      <c r="BI21" s="152" t="e">
        <f t="shared" ca="1" si="16"/>
        <v>#NAME?</v>
      </c>
      <c r="BJ21" s="152" t="e">
        <f t="shared" ca="1" si="16"/>
        <v>#NAME?</v>
      </c>
      <c r="BK21" s="152" t="e">
        <f t="shared" ca="1" si="16"/>
        <v>#NAME?</v>
      </c>
      <c r="BL21" s="152" t="e">
        <f t="shared" ca="1" si="16"/>
        <v>#NAME?</v>
      </c>
      <c r="BM21" s="152" t="e">
        <f t="shared" ca="1" si="16"/>
        <v>#NAME?</v>
      </c>
      <c r="BN21" s="152" t="e">
        <f t="shared" ca="1" si="16"/>
        <v>#NAME?</v>
      </c>
      <c r="BO21" s="152" t="e">
        <f t="shared" ca="1" si="16"/>
        <v>#NAME?</v>
      </c>
      <c r="BP21" s="152" t="e">
        <f t="shared" ca="1" si="16"/>
        <v>#NAME?</v>
      </c>
      <c r="BQ21" s="152" t="e">
        <f t="shared" ca="1" si="16"/>
        <v>#NAME?</v>
      </c>
      <c r="BR21" s="152" t="e">
        <f t="shared" ca="1" si="16"/>
        <v>#NAME?</v>
      </c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s="161" customFormat="1">
      <c r="A22" s="197" t="s">
        <v>165</v>
      </c>
      <c r="B22" s="198" t="s">
        <v>166</v>
      </c>
      <c r="C22" s="199">
        <v>0</v>
      </c>
      <c r="D22" s="199">
        <v>0</v>
      </c>
      <c r="E22" s="199">
        <v>0</v>
      </c>
      <c r="F22" s="199">
        <v>2.4509803921568627E-3</v>
      </c>
      <c r="G22" s="199">
        <v>0</v>
      </c>
      <c r="H22" s="199">
        <v>3.0303030303030304E-2</v>
      </c>
      <c r="I22" s="199">
        <v>0.125</v>
      </c>
      <c r="J22" s="199">
        <v>0.14122137404580154</v>
      </c>
      <c r="K22" s="199">
        <v>9.9630996309963096E-2</v>
      </c>
      <c r="L22" s="199">
        <v>0.11872146118721461</v>
      </c>
      <c r="M22" s="199">
        <v>0.33980582524271846</v>
      </c>
      <c r="N22" s="199">
        <v>0.17511520737327188</v>
      </c>
      <c r="O22" s="198" t="s">
        <v>166</v>
      </c>
      <c r="P22" s="199">
        <v>5.4166666666666669E-2</v>
      </c>
      <c r="Q22" s="199">
        <v>1.2853470437017995E-2</v>
      </c>
      <c r="R22" s="199">
        <v>1.8018018018018018E-2</v>
      </c>
      <c r="S22" s="199">
        <v>4.4776119402985072E-2</v>
      </c>
      <c r="T22" s="199">
        <v>0</v>
      </c>
      <c r="U22" s="199">
        <v>3.5353535353535352E-2</v>
      </c>
      <c r="V22" s="199">
        <v>1.0526315789473684E-2</v>
      </c>
      <c r="W22" s="199">
        <v>5.1813471502590676E-3</v>
      </c>
      <c r="X22" s="199">
        <v>0</v>
      </c>
      <c r="Y22" s="199">
        <v>1.0676156583629894E-2</v>
      </c>
      <c r="Z22" s="199">
        <v>0</v>
      </c>
      <c r="AA22" s="199">
        <v>9.8360655737704916E-2</v>
      </c>
      <c r="AB22" s="198" t="s">
        <v>166</v>
      </c>
      <c r="AC22" s="199">
        <v>0</v>
      </c>
      <c r="AD22" s="214">
        <v>0.1396508728179551</v>
      </c>
      <c r="AE22" s="214">
        <v>0.29292929292929293</v>
      </c>
      <c r="AF22" s="214">
        <v>0.11055276381909548</v>
      </c>
      <c r="AG22" s="214">
        <v>4.0100250626566414E-2</v>
      </c>
      <c r="AH22" s="214">
        <v>8.8888888888888889E-3</v>
      </c>
      <c r="AI22" s="198" t="s">
        <v>167</v>
      </c>
      <c r="AJ22" s="214">
        <v>8.9999999999999993E-3</v>
      </c>
      <c r="AK22" s="214">
        <v>8.9820359281437123E-3</v>
      </c>
      <c r="AL22" s="214">
        <v>1.1389521640091117E-2</v>
      </c>
      <c r="AM22" s="214">
        <v>2.4813895781637717E-3</v>
      </c>
      <c r="AN22" s="214">
        <v>6.9605568445475635E-3</v>
      </c>
      <c r="AO22" s="215">
        <v>0</v>
      </c>
      <c r="AP22" s="198" t="s">
        <v>167</v>
      </c>
      <c r="AQ22" s="215">
        <f>IFERROR((AQ23/AQ24),0)</f>
        <v>0</v>
      </c>
      <c r="AR22" s="215">
        <f t="shared" ref="AR22:BR22" si="17">IFERROR((AR23/AR24),0)</f>
        <v>0</v>
      </c>
      <c r="AS22" s="215">
        <f t="shared" si="17"/>
        <v>0</v>
      </c>
      <c r="AT22" s="215">
        <f t="shared" si="17"/>
        <v>0</v>
      </c>
      <c r="AU22" s="215">
        <f t="shared" si="17"/>
        <v>0</v>
      </c>
      <c r="AV22" s="215">
        <f t="shared" si="17"/>
        <v>2.2075055187637969E-3</v>
      </c>
      <c r="AW22" s="215">
        <f t="shared" si="17"/>
        <v>0</v>
      </c>
      <c r="AX22" s="215">
        <f t="shared" si="17"/>
        <v>0</v>
      </c>
      <c r="AY22" s="215">
        <f t="shared" si="17"/>
        <v>0</v>
      </c>
      <c r="AZ22" s="215">
        <f t="shared" si="17"/>
        <v>0</v>
      </c>
      <c r="BA22" s="215">
        <f t="shared" si="17"/>
        <v>0</v>
      </c>
      <c r="BB22" s="200" t="s">
        <v>168</v>
      </c>
      <c r="BC22" s="157" t="s">
        <v>169</v>
      </c>
      <c r="BD22" s="216">
        <f>IFERROR((BD23/BD24),0)</f>
        <v>0</v>
      </c>
      <c r="BE22" s="216">
        <f t="shared" si="17"/>
        <v>0</v>
      </c>
      <c r="BF22" s="216">
        <f t="shared" si="17"/>
        <v>0</v>
      </c>
      <c r="BG22" s="216">
        <f t="shared" si="17"/>
        <v>0</v>
      </c>
      <c r="BH22" s="216">
        <f t="shared" si="17"/>
        <v>0</v>
      </c>
      <c r="BI22" s="216">
        <f t="shared" si="17"/>
        <v>0</v>
      </c>
      <c r="BJ22" s="216">
        <f t="shared" si="17"/>
        <v>5.454545454545455E-3</v>
      </c>
      <c r="BK22" s="216">
        <f t="shared" si="17"/>
        <v>0</v>
      </c>
      <c r="BL22" s="216">
        <f t="shared" si="17"/>
        <v>0</v>
      </c>
      <c r="BM22" s="216">
        <f t="shared" si="17"/>
        <v>0</v>
      </c>
      <c r="BN22" s="216">
        <f t="shared" si="17"/>
        <v>0</v>
      </c>
      <c r="BO22" s="216">
        <f t="shared" si="17"/>
        <v>0</v>
      </c>
      <c r="BP22" s="216">
        <f t="shared" si="17"/>
        <v>0</v>
      </c>
      <c r="BQ22" s="216">
        <f t="shared" si="17"/>
        <v>0</v>
      </c>
      <c r="BR22" s="216">
        <f t="shared" si="17"/>
        <v>0</v>
      </c>
    </row>
    <row r="23" spans="1:256">
      <c r="A23" s="201" t="s">
        <v>170</v>
      </c>
      <c r="B23" s="202"/>
      <c r="C23" s="217"/>
      <c r="D23" s="217">
        <v>0</v>
      </c>
      <c r="E23" s="217">
        <v>0</v>
      </c>
      <c r="F23" s="217">
        <v>1</v>
      </c>
      <c r="G23" s="217">
        <v>0</v>
      </c>
      <c r="H23" s="217">
        <v>5</v>
      </c>
      <c r="I23" s="217">
        <v>25</v>
      </c>
      <c r="J23" s="217">
        <v>37</v>
      </c>
      <c r="K23" s="217">
        <v>27</v>
      </c>
      <c r="L23" s="217">
        <v>26</v>
      </c>
      <c r="M23" s="217">
        <v>70</v>
      </c>
      <c r="N23" s="217">
        <v>38</v>
      </c>
      <c r="O23" s="202"/>
      <c r="P23" s="217">
        <v>13</v>
      </c>
      <c r="Q23" s="217">
        <v>5</v>
      </c>
      <c r="R23" s="217">
        <v>6</v>
      </c>
      <c r="S23" s="217">
        <v>9</v>
      </c>
      <c r="T23" s="217">
        <v>0</v>
      </c>
      <c r="U23" s="217">
        <v>7</v>
      </c>
      <c r="V23" s="217">
        <v>2</v>
      </c>
      <c r="W23" s="217">
        <v>1</v>
      </c>
      <c r="X23" s="217">
        <v>0</v>
      </c>
      <c r="Y23" s="217">
        <v>3</v>
      </c>
      <c r="Z23" s="217">
        <v>0</v>
      </c>
      <c r="AA23" s="217">
        <v>24</v>
      </c>
      <c r="AB23" s="202"/>
      <c r="AC23" s="217">
        <v>0</v>
      </c>
      <c r="AD23" s="217">
        <v>56</v>
      </c>
      <c r="AE23" s="217">
        <v>58</v>
      </c>
      <c r="AF23" s="217">
        <v>44</v>
      </c>
      <c r="AG23" s="217">
        <v>16</v>
      </c>
      <c r="AH23" s="217">
        <v>4</v>
      </c>
      <c r="AI23" s="202"/>
      <c r="AJ23" s="217">
        <v>14</v>
      </c>
      <c r="AK23" s="217">
        <v>3</v>
      </c>
      <c r="AL23" s="217">
        <v>5</v>
      </c>
      <c r="AM23" s="217">
        <v>1</v>
      </c>
      <c r="AN23" s="217">
        <v>3</v>
      </c>
      <c r="AO23" s="217">
        <v>0</v>
      </c>
      <c r="AP23" s="202"/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  <c r="AV23" s="217">
        <v>1</v>
      </c>
      <c r="AW23" s="217">
        <v>0</v>
      </c>
      <c r="AX23" s="217">
        <v>0</v>
      </c>
      <c r="AY23" s="217">
        <v>0</v>
      </c>
      <c r="AZ23" s="217">
        <v>0</v>
      </c>
      <c r="BA23" s="217">
        <v>0</v>
      </c>
      <c r="BB23" s="201" t="s">
        <v>170</v>
      </c>
      <c r="BC23" s="202"/>
      <c r="BD23" s="217">
        <v>0</v>
      </c>
      <c r="BE23" s="217">
        <f>BA23</f>
        <v>0</v>
      </c>
      <c r="BF23" s="217">
        <v>0</v>
      </c>
      <c r="BG23" s="217">
        <v>0</v>
      </c>
      <c r="BH23" s="217">
        <v>0</v>
      </c>
      <c r="BI23" s="217">
        <v>0</v>
      </c>
      <c r="BJ23" s="217">
        <v>3</v>
      </c>
      <c r="BK23" s="217">
        <v>0</v>
      </c>
      <c r="BL23" s="217">
        <v>0</v>
      </c>
      <c r="BM23" s="217">
        <v>0</v>
      </c>
      <c r="BN23" s="217">
        <v>0</v>
      </c>
      <c r="BO23" s="217">
        <v>0</v>
      </c>
      <c r="BP23" s="217">
        <v>0</v>
      </c>
      <c r="BQ23" s="217">
        <v>0</v>
      </c>
      <c r="BR23" s="217">
        <v>0</v>
      </c>
    </row>
    <row r="24" spans="1:256">
      <c r="A24" s="201" t="s">
        <v>171</v>
      </c>
      <c r="B24" s="202"/>
      <c r="C24" s="218"/>
      <c r="D24" s="218">
        <v>401</v>
      </c>
      <c r="E24" s="218">
        <v>449</v>
      </c>
      <c r="F24" s="218">
        <v>408</v>
      </c>
      <c r="G24" s="218">
        <v>166</v>
      </c>
      <c r="H24" s="218">
        <v>165</v>
      </c>
      <c r="I24" s="218">
        <v>200</v>
      </c>
      <c r="J24" s="218">
        <v>262</v>
      </c>
      <c r="K24" s="218">
        <v>271</v>
      </c>
      <c r="L24" s="218">
        <v>219</v>
      </c>
      <c r="M24" s="218">
        <v>206</v>
      </c>
      <c r="N24" s="218">
        <v>217</v>
      </c>
      <c r="O24" s="202"/>
      <c r="P24" s="218">
        <v>240</v>
      </c>
      <c r="Q24" s="218">
        <v>389</v>
      </c>
      <c r="R24" s="218">
        <v>333</v>
      </c>
      <c r="S24" s="218">
        <v>201</v>
      </c>
      <c r="T24" s="218">
        <v>183</v>
      </c>
      <c r="U24" s="218">
        <v>198</v>
      </c>
      <c r="V24" s="218">
        <v>190</v>
      </c>
      <c r="W24" s="218">
        <v>193</v>
      </c>
      <c r="X24" s="218">
        <v>251</v>
      </c>
      <c r="Y24" s="218">
        <v>281</v>
      </c>
      <c r="Z24" s="218">
        <v>243</v>
      </c>
      <c r="AA24" s="218">
        <v>244</v>
      </c>
      <c r="AB24" s="202"/>
      <c r="AC24" s="218">
        <v>310</v>
      </c>
      <c r="AD24" s="218">
        <v>401</v>
      </c>
      <c r="AE24" s="218">
        <v>198</v>
      </c>
      <c r="AF24" s="218">
        <v>398</v>
      </c>
      <c r="AG24" s="218">
        <v>399</v>
      </c>
      <c r="AH24" s="218">
        <v>450</v>
      </c>
      <c r="AI24" s="202"/>
      <c r="AJ24" s="218">
        <v>269</v>
      </c>
      <c r="AK24" s="218">
        <v>334</v>
      </c>
      <c r="AL24" s="218">
        <v>439</v>
      </c>
      <c r="AM24" s="218">
        <v>403</v>
      </c>
      <c r="AN24" s="218">
        <v>431</v>
      </c>
      <c r="AO24" s="218">
        <v>407</v>
      </c>
      <c r="AP24" s="202"/>
      <c r="AQ24" s="218">
        <v>446</v>
      </c>
      <c r="AR24" s="218">
        <v>490</v>
      </c>
      <c r="AS24" s="218">
        <v>480</v>
      </c>
      <c r="AT24" s="218">
        <v>478</v>
      </c>
      <c r="AU24" s="218">
        <v>398</v>
      </c>
      <c r="AV24" s="218">
        <v>453</v>
      </c>
      <c r="AW24" s="218">
        <v>436</v>
      </c>
      <c r="AX24" s="218">
        <v>429</v>
      </c>
      <c r="AY24" s="218">
        <v>490</v>
      </c>
      <c r="AZ24" s="218">
        <v>459</v>
      </c>
      <c r="BA24" s="218">
        <v>459</v>
      </c>
      <c r="BB24" s="201" t="s">
        <v>171</v>
      </c>
      <c r="BC24" s="202"/>
      <c r="BD24" s="218">
        <v>459</v>
      </c>
      <c r="BE24" s="218">
        <f>BA24</f>
        <v>459</v>
      </c>
      <c r="BF24" s="218">
        <v>533</v>
      </c>
      <c r="BG24" s="218">
        <v>579</v>
      </c>
      <c r="BH24" s="218">
        <v>714</v>
      </c>
      <c r="BI24" s="218">
        <v>778</v>
      </c>
      <c r="BJ24" s="218">
        <v>550</v>
      </c>
      <c r="BK24" s="218">
        <v>566</v>
      </c>
      <c r="BL24" s="218">
        <v>0</v>
      </c>
      <c r="BM24" s="218">
        <v>0</v>
      </c>
      <c r="BN24" s="218">
        <v>0</v>
      </c>
      <c r="BO24" s="218">
        <v>0</v>
      </c>
      <c r="BP24" s="218">
        <v>0</v>
      </c>
      <c r="BQ24" s="218">
        <v>0</v>
      </c>
      <c r="BR24" s="218">
        <v>0</v>
      </c>
    </row>
    <row r="25" spans="1:256" s="213" customFormat="1">
      <c r="A25" s="210"/>
      <c r="B25" s="211"/>
      <c r="C25" s="211">
        <v>43831</v>
      </c>
      <c r="D25" s="211">
        <v>43862</v>
      </c>
      <c r="E25" s="211">
        <v>43891</v>
      </c>
      <c r="F25" s="211">
        <v>43922</v>
      </c>
      <c r="G25" s="211">
        <v>43952</v>
      </c>
      <c r="H25" s="211">
        <v>43983</v>
      </c>
      <c r="I25" s="211">
        <v>44013</v>
      </c>
      <c r="J25" s="211">
        <v>44044</v>
      </c>
      <c r="K25" s="211">
        <v>44075</v>
      </c>
      <c r="L25" s="211">
        <v>44105</v>
      </c>
      <c r="M25" s="211">
        <v>44136</v>
      </c>
      <c r="N25" s="211">
        <v>44166</v>
      </c>
      <c r="O25" s="211"/>
      <c r="P25" s="211">
        <v>44197</v>
      </c>
      <c r="Q25" s="211">
        <v>44228</v>
      </c>
      <c r="R25" s="211">
        <v>44256</v>
      </c>
      <c r="S25" s="211">
        <v>44287</v>
      </c>
      <c r="T25" s="211">
        <v>44317</v>
      </c>
      <c r="U25" s="211">
        <v>44348</v>
      </c>
      <c r="V25" s="211">
        <v>44378</v>
      </c>
      <c r="W25" s="211">
        <v>44409</v>
      </c>
      <c r="X25" s="211">
        <v>44440</v>
      </c>
      <c r="Y25" s="211">
        <v>44470</v>
      </c>
      <c r="Z25" s="211">
        <v>44501</v>
      </c>
      <c r="AA25" s="211">
        <v>44531</v>
      </c>
      <c r="AB25" s="211"/>
      <c r="AC25" s="211">
        <v>44562</v>
      </c>
      <c r="AD25" s="211">
        <v>44593</v>
      </c>
      <c r="AE25" s="211">
        <v>44621</v>
      </c>
      <c r="AF25" s="211">
        <v>44652</v>
      </c>
      <c r="AG25" s="211">
        <v>44682</v>
      </c>
      <c r="AH25" s="211">
        <v>44713</v>
      </c>
      <c r="AI25" s="211"/>
      <c r="AJ25" s="211">
        <v>44743</v>
      </c>
      <c r="AK25" s="211">
        <v>44774</v>
      </c>
      <c r="AL25" s="211">
        <v>44805</v>
      </c>
      <c r="AM25" s="211">
        <v>44835</v>
      </c>
      <c r="AN25" s="211">
        <v>44866</v>
      </c>
      <c r="AO25" s="211">
        <v>44896</v>
      </c>
      <c r="AP25" s="211" t="str">
        <f>AP21</f>
        <v>Meta</v>
      </c>
      <c r="AQ25" s="211">
        <v>44927</v>
      </c>
      <c r="AR25" s="211">
        <v>44958</v>
      </c>
      <c r="AS25" s="211">
        <v>44986</v>
      </c>
      <c r="AT25" s="211">
        <v>45017</v>
      </c>
      <c r="AU25" s="211">
        <v>45047</v>
      </c>
      <c r="AV25" s="211">
        <v>45078</v>
      </c>
      <c r="AW25" s="211">
        <v>45108</v>
      </c>
      <c r="AX25" s="211">
        <v>45139</v>
      </c>
      <c r="AY25" s="211">
        <v>45170</v>
      </c>
      <c r="AZ25" s="211" t="str">
        <f>AZ4</f>
        <v>01-15-Out-23</v>
      </c>
      <c r="BA25" s="211">
        <f>BA4</f>
        <v>45200</v>
      </c>
      <c r="BB25" s="152"/>
      <c r="BC25" s="152" t="str">
        <f>BC21</f>
        <v>Meta</v>
      </c>
      <c r="BD25" s="152" t="str">
        <f>BD4</f>
        <v>16-31-Out-23</v>
      </c>
      <c r="BE25" s="152">
        <f>BE4</f>
        <v>45200</v>
      </c>
      <c r="BF25" s="152" t="e">
        <f t="shared" ref="BF25:BR25" ca="1" si="18">BF4</f>
        <v>#NAME?</v>
      </c>
      <c r="BG25" s="152" t="e">
        <f t="shared" ca="1" si="18"/>
        <v>#NAME?</v>
      </c>
      <c r="BH25" s="152" t="e">
        <f t="shared" ca="1" si="18"/>
        <v>#NAME?</v>
      </c>
      <c r="BI25" s="152" t="e">
        <f t="shared" ca="1" si="18"/>
        <v>#NAME?</v>
      </c>
      <c r="BJ25" s="152" t="e">
        <f t="shared" ca="1" si="18"/>
        <v>#NAME?</v>
      </c>
      <c r="BK25" s="152" t="e">
        <f t="shared" ca="1" si="18"/>
        <v>#NAME?</v>
      </c>
      <c r="BL25" s="152" t="e">
        <f t="shared" ca="1" si="18"/>
        <v>#NAME?</v>
      </c>
      <c r="BM25" s="152" t="e">
        <f t="shared" ca="1" si="18"/>
        <v>#NAME?</v>
      </c>
      <c r="BN25" s="152" t="e">
        <f t="shared" ca="1" si="18"/>
        <v>#NAME?</v>
      </c>
      <c r="BO25" s="152" t="e">
        <f t="shared" ca="1" si="18"/>
        <v>#NAME?</v>
      </c>
      <c r="BP25" s="152" t="e">
        <f t="shared" ca="1" si="18"/>
        <v>#NAME?</v>
      </c>
      <c r="BQ25" s="152" t="e">
        <f t="shared" ca="1" si="18"/>
        <v>#NAME?</v>
      </c>
      <c r="BR25" s="152" t="e">
        <f t="shared" ca="1" si="18"/>
        <v>#NAME?</v>
      </c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s="161" customFormat="1" ht="25.5" hidden="1">
      <c r="A26" s="197" t="s">
        <v>172</v>
      </c>
      <c r="B26" s="219" t="s">
        <v>160</v>
      </c>
      <c r="C26" s="199">
        <v>2.967359050445104E-2</v>
      </c>
      <c r="D26" s="199">
        <v>2.5936599423631124E-2</v>
      </c>
      <c r="E26" s="199">
        <v>4.779411764705882E-2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4.3478260869565216E-2</v>
      </c>
      <c r="O26" s="219" t="s">
        <v>160</v>
      </c>
      <c r="P26" s="199">
        <v>6.6147859922178989E-2</v>
      </c>
      <c r="Q26" s="199">
        <v>3.0434782608695653E-2</v>
      </c>
      <c r="R26" s="199">
        <v>2.9411764705882353E-2</v>
      </c>
      <c r="S26" s="199">
        <v>0</v>
      </c>
      <c r="T26" s="199">
        <v>0</v>
      </c>
      <c r="U26" s="199">
        <v>0</v>
      </c>
      <c r="V26" s="199">
        <v>0</v>
      </c>
      <c r="W26" s="199">
        <v>1.8691588785046728E-2</v>
      </c>
      <c r="X26" s="199">
        <v>9.5588235294117641E-2</v>
      </c>
      <c r="Y26" s="199">
        <v>4.4117647058823532E-2</v>
      </c>
      <c r="Z26" s="199">
        <v>9.8484848484848481E-2</v>
      </c>
      <c r="AA26" s="199">
        <v>3.875968992248062E-2</v>
      </c>
      <c r="AB26" s="219" t="s">
        <v>160</v>
      </c>
      <c r="AC26" s="199">
        <v>2.1052631578947368E-2</v>
      </c>
      <c r="AD26" s="199">
        <v>0</v>
      </c>
      <c r="AE26" s="199">
        <v>4.4843049327354259E-3</v>
      </c>
      <c r="AF26" s="199">
        <v>6.7375886524822695E-2</v>
      </c>
      <c r="AG26" s="199">
        <v>7.4803149606299218E-2</v>
      </c>
      <c r="AH26" s="199">
        <v>4.0816326530612242E-2</v>
      </c>
      <c r="AI26" s="219" t="s">
        <v>160</v>
      </c>
      <c r="AJ26" s="199">
        <v>1.3513513513513514E-2</v>
      </c>
      <c r="AK26" s="199">
        <v>9.0634441087613302E-3</v>
      </c>
      <c r="AL26" s="199">
        <v>5.5118110236220472E-2</v>
      </c>
      <c r="AM26" s="199">
        <v>6.7796610169491525E-2</v>
      </c>
      <c r="AN26" s="199">
        <v>5.6390977443609019E-2</v>
      </c>
      <c r="AO26" s="199">
        <v>6.4102564102564097E-2</v>
      </c>
      <c r="AP26" s="219" t="s">
        <v>160</v>
      </c>
      <c r="AQ26" s="199">
        <f t="shared" ref="AQ26:BA26" si="19">IFERROR((AQ27/AQ28),0)</f>
        <v>0</v>
      </c>
      <c r="AR26" s="199">
        <f t="shared" si="19"/>
        <v>0</v>
      </c>
      <c r="AS26" s="199">
        <f t="shared" si="19"/>
        <v>0</v>
      </c>
      <c r="AT26" s="199">
        <f t="shared" si="19"/>
        <v>0</v>
      </c>
      <c r="AU26" s="199">
        <f t="shared" si="19"/>
        <v>0</v>
      </c>
      <c r="AV26" s="199">
        <f t="shared" si="19"/>
        <v>0</v>
      </c>
      <c r="AW26" s="199">
        <f t="shared" si="19"/>
        <v>0</v>
      </c>
      <c r="AX26" s="199">
        <f t="shared" si="19"/>
        <v>0</v>
      </c>
      <c r="AY26" s="199">
        <f t="shared" si="19"/>
        <v>0</v>
      </c>
      <c r="AZ26" s="199">
        <f t="shared" si="19"/>
        <v>0.11214953271028037</v>
      </c>
      <c r="BA26" s="199">
        <f t="shared" si="19"/>
        <v>0.10300429184549356</v>
      </c>
      <c r="BB26" s="220"/>
      <c r="BC26" s="221"/>
      <c r="BD26" s="222"/>
      <c r="BE26" s="223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</row>
    <row r="27" spans="1:256" hidden="1">
      <c r="A27" s="225" t="s">
        <v>173</v>
      </c>
      <c r="B27" s="226"/>
      <c r="C27" s="227">
        <v>10</v>
      </c>
      <c r="D27" s="227">
        <v>9</v>
      </c>
      <c r="E27" s="227">
        <v>13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7</v>
      </c>
      <c r="O27" s="226"/>
      <c r="P27" s="227">
        <v>17</v>
      </c>
      <c r="Q27" s="227">
        <v>7</v>
      </c>
      <c r="R27" s="227">
        <v>1</v>
      </c>
      <c r="S27" s="227">
        <v>0</v>
      </c>
      <c r="T27" s="227">
        <v>0</v>
      </c>
      <c r="U27" s="227">
        <v>0</v>
      </c>
      <c r="V27" s="227">
        <v>0</v>
      </c>
      <c r="W27" s="227">
        <v>2</v>
      </c>
      <c r="X27" s="227">
        <v>13</v>
      </c>
      <c r="Y27" s="227">
        <v>6</v>
      </c>
      <c r="Z27" s="227">
        <v>13</v>
      </c>
      <c r="AA27" s="227">
        <v>5</v>
      </c>
      <c r="AB27" s="226"/>
      <c r="AC27" s="227">
        <v>4</v>
      </c>
      <c r="AD27" s="227">
        <v>0</v>
      </c>
      <c r="AE27" s="227">
        <v>1</v>
      </c>
      <c r="AF27" s="227">
        <v>19</v>
      </c>
      <c r="AG27" s="227">
        <v>19</v>
      </c>
      <c r="AH27" s="227">
        <v>4</v>
      </c>
      <c r="AI27" s="226"/>
      <c r="AJ27" s="227">
        <v>2</v>
      </c>
      <c r="AK27" s="227">
        <v>3</v>
      </c>
      <c r="AL27" s="227">
        <v>14</v>
      </c>
      <c r="AM27" s="227">
        <v>20</v>
      </c>
      <c r="AN27" s="227">
        <v>15</v>
      </c>
      <c r="AO27" s="227">
        <v>20</v>
      </c>
      <c r="AP27" s="226"/>
      <c r="AQ27" s="209">
        <v>0</v>
      </c>
      <c r="AR27" s="209">
        <v>0</v>
      </c>
      <c r="AS27" s="209">
        <v>2</v>
      </c>
      <c r="AT27" s="209">
        <v>5</v>
      </c>
      <c r="AU27" s="209">
        <v>1</v>
      </c>
      <c r="AV27" s="209">
        <v>0</v>
      </c>
      <c r="AW27" s="209">
        <v>1</v>
      </c>
      <c r="AX27" s="209">
        <v>2</v>
      </c>
      <c r="AY27" s="209">
        <v>0</v>
      </c>
      <c r="AZ27" s="209">
        <v>12</v>
      </c>
      <c r="BA27" s="209">
        <v>24</v>
      </c>
      <c r="BB27" s="228"/>
      <c r="BC27" s="229"/>
      <c r="BD27" s="230"/>
      <c r="BE27" s="231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</row>
    <row r="28" spans="1:256" hidden="1">
      <c r="A28" s="201" t="s">
        <v>174</v>
      </c>
      <c r="B28" s="226"/>
      <c r="C28" s="233">
        <v>337</v>
      </c>
      <c r="D28" s="233">
        <v>347</v>
      </c>
      <c r="E28" s="233">
        <v>272</v>
      </c>
      <c r="F28" s="233">
        <v>68</v>
      </c>
      <c r="G28" s="233">
        <v>52</v>
      </c>
      <c r="H28" s="233">
        <v>67</v>
      </c>
      <c r="I28" s="233">
        <v>85</v>
      </c>
      <c r="J28" s="233">
        <v>58</v>
      </c>
      <c r="K28" s="233">
        <v>63</v>
      </c>
      <c r="L28" s="233">
        <v>63</v>
      </c>
      <c r="M28" s="233">
        <v>55</v>
      </c>
      <c r="N28" s="233">
        <v>161</v>
      </c>
      <c r="O28" s="226"/>
      <c r="P28" s="233">
        <v>257</v>
      </c>
      <c r="Q28" s="233">
        <v>230</v>
      </c>
      <c r="R28" s="233">
        <v>34</v>
      </c>
      <c r="S28" s="233">
        <v>0</v>
      </c>
      <c r="T28" s="233">
        <v>0</v>
      </c>
      <c r="U28" s="233">
        <v>0</v>
      </c>
      <c r="V28" s="233">
        <v>0</v>
      </c>
      <c r="W28" s="233">
        <v>107</v>
      </c>
      <c r="X28" s="233">
        <v>136</v>
      </c>
      <c r="Y28" s="233">
        <v>136</v>
      </c>
      <c r="Z28" s="233">
        <v>132</v>
      </c>
      <c r="AA28" s="233">
        <v>129</v>
      </c>
      <c r="AB28" s="226"/>
      <c r="AC28" s="233">
        <v>190</v>
      </c>
      <c r="AD28" s="233">
        <v>0</v>
      </c>
      <c r="AE28" s="233">
        <v>223</v>
      </c>
      <c r="AF28" s="233">
        <v>282</v>
      </c>
      <c r="AG28" s="233">
        <v>254</v>
      </c>
      <c r="AH28" s="233">
        <v>98</v>
      </c>
      <c r="AI28" s="226"/>
      <c r="AJ28" s="233">
        <v>148</v>
      </c>
      <c r="AK28" s="233">
        <v>331</v>
      </c>
      <c r="AL28" s="233">
        <v>254</v>
      </c>
      <c r="AM28" s="233">
        <v>295</v>
      </c>
      <c r="AN28" s="233">
        <v>266</v>
      </c>
      <c r="AO28" s="233">
        <v>312</v>
      </c>
      <c r="AP28" s="226"/>
      <c r="AQ28" s="234">
        <v>0</v>
      </c>
      <c r="AR28" s="234">
        <v>0</v>
      </c>
      <c r="AS28" s="234">
        <v>0</v>
      </c>
      <c r="AT28" s="234"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107</v>
      </c>
      <c r="BA28" s="234">
        <v>233</v>
      </c>
      <c r="BB28" s="235"/>
      <c r="BC28" s="236"/>
      <c r="BD28" s="237"/>
      <c r="BE28" s="238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</row>
    <row r="29" spans="1:256" s="161" customFormat="1">
      <c r="A29" s="240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1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1"/>
      <c r="AC29" s="242"/>
      <c r="AD29" s="242"/>
      <c r="AE29" s="242"/>
      <c r="AF29" s="242"/>
      <c r="AG29" s="242"/>
      <c r="AH29" s="242"/>
      <c r="AI29" s="241"/>
      <c r="AJ29" s="242"/>
      <c r="AK29" s="242"/>
      <c r="AL29" s="242"/>
      <c r="AM29" s="242"/>
      <c r="AN29" s="242"/>
      <c r="AO29" s="242"/>
      <c r="AP29" s="241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3"/>
      <c r="BB29" s="200" t="s">
        <v>175</v>
      </c>
      <c r="BC29" s="244" t="s">
        <v>160</v>
      </c>
      <c r="BD29" s="158">
        <f>IFERROR(ROUND((BD30/BD31),4),0)</f>
        <v>0</v>
      </c>
      <c r="BE29" s="158">
        <f>IFERROR(ROUND((BE30/BE31),4),0)</f>
        <v>0</v>
      </c>
      <c r="BF29" s="158">
        <f t="shared" ref="BF29:BR29" si="20">IFERROR(ROUND((BF30/BF31),4),0)</f>
        <v>2.58E-2</v>
      </c>
      <c r="BG29" s="158">
        <f t="shared" si="20"/>
        <v>7.1999999999999998E-3</v>
      </c>
      <c r="BH29" s="158">
        <f t="shared" si="20"/>
        <v>7.1000000000000004E-3</v>
      </c>
      <c r="BI29" s="158">
        <f t="shared" si="20"/>
        <v>7.1000000000000004E-3</v>
      </c>
      <c r="BJ29" s="158">
        <f t="shared" si="20"/>
        <v>1.41E-2</v>
      </c>
      <c r="BK29" s="158">
        <f t="shared" si="20"/>
        <v>0</v>
      </c>
      <c r="BL29" s="158">
        <f t="shared" si="20"/>
        <v>0</v>
      </c>
      <c r="BM29" s="158">
        <f t="shared" si="20"/>
        <v>0</v>
      </c>
      <c r="BN29" s="158">
        <f t="shared" si="20"/>
        <v>0</v>
      </c>
      <c r="BO29" s="158">
        <f t="shared" si="20"/>
        <v>0</v>
      </c>
      <c r="BP29" s="158">
        <f t="shared" si="20"/>
        <v>0</v>
      </c>
      <c r="BQ29" s="158">
        <f t="shared" si="20"/>
        <v>0</v>
      </c>
      <c r="BR29" s="158">
        <f t="shared" si="20"/>
        <v>0</v>
      </c>
    </row>
    <row r="30" spans="1:256">
      <c r="A30" s="245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6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6"/>
      <c r="AC30" s="247"/>
      <c r="AD30" s="247"/>
      <c r="AE30" s="247"/>
      <c r="AF30" s="247"/>
      <c r="AG30" s="247"/>
      <c r="AH30" s="247"/>
      <c r="AI30" s="246"/>
      <c r="AJ30" s="247"/>
      <c r="AK30" s="247"/>
      <c r="AL30" s="247"/>
      <c r="AM30" s="247"/>
      <c r="AN30" s="247"/>
      <c r="AO30" s="247"/>
      <c r="AP30" s="246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9"/>
      <c r="BB30" s="201" t="s">
        <v>176</v>
      </c>
      <c r="BC30" s="226"/>
      <c r="BD30" s="227">
        <v>0</v>
      </c>
      <c r="BE30" s="227">
        <v>0</v>
      </c>
      <c r="BF30" s="209">
        <v>4</v>
      </c>
      <c r="BG30" s="209">
        <v>1</v>
      </c>
      <c r="BH30" s="209">
        <v>1</v>
      </c>
      <c r="BI30" s="209">
        <v>1</v>
      </c>
      <c r="BJ30" s="209">
        <v>2</v>
      </c>
      <c r="BK30" s="209">
        <v>0</v>
      </c>
      <c r="BL30" s="209">
        <v>0</v>
      </c>
      <c r="BM30" s="209">
        <v>0</v>
      </c>
      <c r="BN30" s="209">
        <v>0</v>
      </c>
      <c r="BO30" s="209">
        <v>0</v>
      </c>
      <c r="BP30" s="209">
        <v>0</v>
      </c>
      <c r="BQ30" s="209">
        <v>0</v>
      </c>
      <c r="BR30" s="209">
        <v>0</v>
      </c>
    </row>
    <row r="31" spans="1:256">
      <c r="A31" s="250"/>
      <c r="B31" s="246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46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46"/>
      <c r="AC31" s="251"/>
      <c r="AD31" s="251"/>
      <c r="AE31" s="251"/>
      <c r="AF31" s="251"/>
      <c r="AG31" s="251"/>
      <c r="AH31" s="251"/>
      <c r="AI31" s="246"/>
      <c r="AJ31" s="251"/>
      <c r="AK31" s="251"/>
      <c r="AL31" s="251"/>
      <c r="AM31" s="251"/>
      <c r="AN31" s="251"/>
      <c r="AO31" s="251"/>
      <c r="AP31" s="246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3"/>
      <c r="BB31" s="201" t="s">
        <v>177</v>
      </c>
      <c r="BC31" s="226"/>
      <c r="BD31" s="234">
        <f>BA28-AZ28</f>
        <v>126</v>
      </c>
      <c r="BE31" s="234">
        <f>BA28</f>
        <v>233</v>
      </c>
      <c r="BF31" s="233">
        <v>155</v>
      </c>
      <c r="BG31" s="233">
        <v>139</v>
      </c>
      <c r="BH31" s="233">
        <v>141</v>
      </c>
      <c r="BI31" s="233">
        <v>141</v>
      </c>
      <c r="BJ31" s="254">
        <v>142</v>
      </c>
      <c r="BK31" s="233">
        <v>143</v>
      </c>
      <c r="BL31" s="233"/>
      <c r="BM31" s="233"/>
      <c r="BN31" s="233"/>
      <c r="BO31" s="233"/>
      <c r="BP31" s="233"/>
      <c r="BQ31" s="233"/>
      <c r="BR31" s="233"/>
    </row>
    <row r="32" spans="1:256" s="161" customFormat="1">
      <c r="A32" s="255"/>
      <c r="B32" s="256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6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6"/>
      <c r="AC32" s="257"/>
      <c r="AD32" s="257"/>
      <c r="AE32" s="257"/>
      <c r="AF32" s="257"/>
      <c r="AG32" s="257"/>
      <c r="AH32" s="257"/>
      <c r="AI32" s="256"/>
      <c r="AJ32" s="257"/>
      <c r="AK32" s="257"/>
      <c r="AL32" s="257"/>
      <c r="AM32" s="257"/>
      <c r="AN32" s="257"/>
      <c r="AO32" s="257"/>
      <c r="AP32" s="256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8"/>
      <c r="BB32" s="200" t="s">
        <v>178</v>
      </c>
      <c r="BC32" s="244" t="s">
        <v>179</v>
      </c>
      <c r="BD32" s="158">
        <f>IFERROR(ROUND((BD33/BD34),4),0)</f>
        <v>0</v>
      </c>
      <c r="BE32" s="158">
        <f>IFERROR(ROUND((BE33/BE34),4),0)</f>
        <v>1.49E-2</v>
      </c>
      <c r="BF32" s="158">
        <f t="shared" ref="BF32:BR32" si="21">IFERROR(ROUND((BF33/BF34),4),0)</f>
        <v>0</v>
      </c>
      <c r="BG32" s="158">
        <f t="shared" si="21"/>
        <v>0</v>
      </c>
      <c r="BH32" s="158">
        <f t="shared" si="21"/>
        <v>4.8999999999999998E-3</v>
      </c>
      <c r="BI32" s="158">
        <f t="shared" si="21"/>
        <v>0.1101</v>
      </c>
      <c r="BJ32" s="158">
        <f t="shared" si="21"/>
        <v>0</v>
      </c>
      <c r="BK32" s="158">
        <v>0</v>
      </c>
      <c r="BL32" s="158">
        <f t="shared" si="21"/>
        <v>0</v>
      </c>
      <c r="BM32" s="158">
        <f t="shared" si="21"/>
        <v>0</v>
      </c>
      <c r="BN32" s="158">
        <f t="shared" si="21"/>
        <v>0</v>
      </c>
      <c r="BO32" s="158">
        <f t="shared" si="21"/>
        <v>0</v>
      </c>
      <c r="BP32" s="158">
        <f t="shared" si="21"/>
        <v>0</v>
      </c>
      <c r="BQ32" s="158">
        <f t="shared" si="21"/>
        <v>0</v>
      </c>
      <c r="BR32" s="158">
        <f t="shared" si="21"/>
        <v>0</v>
      </c>
    </row>
    <row r="33" spans="1:256">
      <c r="A33" s="245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6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6"/>
      <c r="AC33" s="247"/>
      <c r="AD33" s="247"/>
      <c r="AE33" s="247"/>
      <c r="AF33" s="247"/>
      <c r="AG33" s="247"/>
      <c r="AH33" s="247"/>
      <c r="AI33" s="246"/>
      <c r="AJ33" s="247"/>
      <c r="AK33" s="247"/>
      <c r="AL33" s="247"/>
      <c r="AM33" s="247"/>
      <c r="AN33" s="247"/>
      <c r="AO33" s="247"/>
      <c r="AP33" s="246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9"/>
      <c r="BB33" s="201" t="s">
        <v>180</v>
      </c>
      <c r="BC33" s="226"/>
      <c r="BD33" s="227" t="s">
        <v>56</v>
      </c>
      <c r="BE33" s="227">
        <v>3</v>
      </c>
      <c r="BF33" s="227">
        <v>0</v>
      </c>
      <c r="BG33" s="227">
        <v>0</v>
      </c>
      <c r="BH33" s="227">
        <v>1</v>
      </c>
      <c r="BI33" s="227">
        <v>12</v>
      </c>
      <c r="BJ33" s="259">
        <v>0</v>
      </c>
      <c r="BK33" s="227">
        <v>0</v>
      </c>
      <c r="BL33" s="227"/>
      <c r="BM33" s="227"/>
      <c r="BN33" s="227"/>
      <c r="BO33" s="227"/>
      <c r="BP33" s="227"/>
      <c r="BQ33" s="227"/>
      <c r="BR33" s="227"/>
    </row>
    <row r="34" spans="1:256">
      <c r="A34" s="250"/>
      <c r="B34" s="246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46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46"/>
      <c r="AC34" s="251"/>
      <c r="AD34" s="251"/>
      <c r="AE34" s="251"/>
      <c r="AF34" s="251"/>
      <c r="AG34" s="251"/>
      <c r="AH34" s="251"/>
      <c r="AI34" s="246"/>
      <c r="AJ34" s="251"/>
      <c r="AK34" s="251"/>
      <c r="AL34" s="251"/>
      <c r="AM34" s="251"/>
      <c r="AN34" s="251"/>
      <c r="AO34" s="251"/>
      <c r="AP34" s="246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3"/>
      <c r="BB34" s="201" t="s">
        <v>181</v>
      </c>
      <c r="BC34" s="226"/>
      <c r="BD34" s="227" t="s">
        <v>56</v>
      </c>
      <c r="BE34" s="233">
        <v>201</v>
      </c>
      <c r="BF34" s="233">
        <v>186</v>
      </c>
      <c r="BG34" s="233">
        <v>218</v>
      </c>
      <c r="BH34" s="233">
        <v>206</v>
      </c>
      <c r="BI34" s="233">
        <v>109</v>
      </c>
      <c r="BJ34" s="254">
        <v>107</v>
      </c>
      <c r="BK34" s="233">
        <v>0</v>
      </c>
      <c r="BL34" s="233"/>
      <c r="BM34" s="233"/>
      <c r="BN34" s="233"/>
      <c r="BO34" s="233"/>
      <c r="BP34" s="233"/>
      <c r="BQ34" s="233"/>
      <c r="BR34" s="233"/>
    </row>
    <row r="35" spans="1:256" s="161" customFormat="1">
      <c r="A35" s="255"/>
      <c r="B35" s="256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6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6"/>
      <c r="AC35" s="257"/>
      <c r="AD35" s="257"/>
      <c r="AE35" s="257"/>
      <c r="AF35" s="257"/>
      <c r="AG35" s="257"/>
      <c r="AH35" s="257"/>
      <c r="AI35" s="256"/>
      <c r="AJ35" s="257"/>
      <c r="AK35" s="257"/>
      <c r="AL35" s="257"/>
      <c r="AM35" s="257"/>
      <c r="AN35" s="257"/>
      <c r="AO35" s="257"/>
      <c r="AP35" s="256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8"/>
      <c r="BB35" s="200" t="s">
        <v>182</v>
      </c>
      <c r="BC35" s="244" t="s">
        <v>183</v>
      </c>
      <c r="BD35" s="158">
        <f t="shared" ref="BD35:BR35" si="22">IFERROR(ROUND((BD36/BD37),4),0)</f>
        <v>0</v>
      </c>
      <c r="BE35" s="158">
        <f t="shared" si="22"/>
        <v>0</v>
      </c>
      <c r="BF35" s="158">
        <f t="shared" si="22"/>
        <v>0</v>
      </c>
      <c r="BG35" s="158">
        <f t="shared" si="22"/>
        <v>0</v>
      </c>
      <c r="BH35" s="158">
        <f t="shared" si="22"/>
        <v>0</v>
      </c>
      <c r="BI35" s="158">
        <f t="shared" si="22"/>
        <v>0</v>
      </c>
      <c r="BJ35" s="158">
        <f t="shared" si="22"/>
        <v>0</v>
      </c>
      <c r="BK35" s="158">
        <f t="shared" si="22"/>
        <v>0</v>
      </c>
      <c r="BL35" s="158">
        <f t="shared" si="22"/>
        <v>0</v>
      </c>
      <c r="BM35" s="158">
        <f t="shared" si="22"/>
        <v>0</v>
      </c>
      <c r="BN35" s="158">
        <f t="shared" si="22"/>
        <v>0</v>
      </c>
      <c r="BO35" s="158">
        <f t="shared" si="22"/>
        <v>0</v>
      </c>
      <c r="BP35" s="158">
        <f t="shared" si="22"/>
        <v>0</v>
      </c>
      <c r="BQ35" s="158">
        <f t="shared" si="22"/>
        <v>0</v>
      </c>
      <c r="BR35" s="158">
        <f t="shared" si="22"/>
        <v>0</v>
      </c>
    </row>
    <row r="36" spans="1:256">
      <c r="A36" s="245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6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6"/>
      <c r="AC36" s="247"/>
      <c r="AD36" s="247"/>
      <c r="AE36" s="247"/>
      <c r="AF36" s="247"/>
      <c r="AG36" s="247"/>
      <c r="AH36" s="247"/>
      <c r="AI36" s="246"/>
      <c r="AJ36" s="247"/>
      <c r="AK36" s="247"/>
      <c r="AL36" s="247"/>
      <c r="AM36" s="247"/>
      <c r="AN36" s="247"/>
      <c r="AO36" s="247"/>
      <c r="AP36" s="246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9"/>
      <c r="BB36" s="201" t="s">
        <v>184</v>
      </c>
      <c r="BC36" s="226"/>
      <c r="BD36" s="227" t="s">
        <v>56</v>
      </c>
      <c r="BE36" s="227">
        <v>0</v>
      </c>
      <c r="BF36" s="227">
        <v>0</v>
      </c>
      <c r="BG36" s="227">
        <v>0</v>
      </c>
      <c r="BH36" s="227">
        <v>0</v>
      </c>
      <c r="BI36" s="227">
        <v>0</v>
      </c>
      <c r="BJ36" s="259">
        <v>0</v>
      </c>
      <c r="BK36" s="227">
        <v>0</v>
      </c>
      <c r="BL36" s="227"/>
      <c r="BM36" s="227"/>
      <c r="BN36" s="227"/>
      <c r="BO36" s="227"/>
      <c r="BP36" s="227"/>
      <c r="BQ36" s="227"/>
      <c r="BR36" s="227"/>
    </row>
    <row r="37" spans="1:256">
      <c r="A37" s="260"/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1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1"/>
      <c r="AC37" s="262"/>
      <c r="AD37" s="262"/>
      <c r="AE37" s="262"/>
      <c r="AF37" s="262"/>
      <c r="AG37" s="262"/>
      <c r="AH37" s="262"/>
      <c r="AI37" s="261"/>
      <c r="AJ37" s="262"/>
      <c r="AK37" s="262"/>
      <c r="AL37" s="262"/>
      <c r="AM37" s="262"/>
      <c r="AN37" s="262"/>
      <c r="AO37" s="262"/>
      <c r="AP37" s="261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4"/>
      <c r="BB37" s="201" t="s">
        <v>181</v>
      </c>
      <c r="BC37" s="226"/>
      <c r="BD37" s="227" t="s">
        <v>56</v>
      </c>
      <c r="BE37" s="233">
        <v>0</v>
      </c>
      <c r="BF37" s="233">
        <v>0</v>
      </c>
      <c r="BG37" s="233">
        <v>0</v>
      </c>
      <c r="BH37" s="233">
        <v>0</v>
      </c>
      <c r="BI37" s="233">
        <v>0</v>
      </c>
      <c r="BJ37" s="254">
        <v>0</v>
      </c>
      <c r="BK37" s="233">
        <v>0</v>
      </c>
      <c r="BL37" s="233"/>
      <c r="BM37" s="233"/>
      <c r="BN37" s="233"/>
      <c r="BO37" s="233"/>
      <c r="BP37" s="233"/>
      <c r="BQ37" s="233"/>
      <c r="BR37" s="233"/>
    </row>
    <row r="38" spans="1:256" s="161" customFormat="1" ht="25.5" hidden="1">
      <c r="A38" s="197" t="s">
        <v>185</v>
      </c>
      <c r="B38" s="219" t="s">
        <v>160</v>
      </c>
      <c r="C38" s="199">
        <v>0</v>
      </c>
      <c r="D38" s="199">
        <v>8.6455331412103754E-3</v>
      </c>
      <c r="E38" s="199">
        <v>7.3529411764705881E-3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6.2111801242236021E-3</v>
      </c>
      <c r="O38" s="219" t="s">
        <v>160</v>
      </c>
      <c r="P38" s="199">
        <v>1.1673151750972763E-2</v>
      </c>
      <c r="Q38" s="199">
        <v>3.0434782608695653E-2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7.3529411764705881E-3</v>
      </c>
      <c r="Y38" s="199">
        <v>7.3529411764705881E-3</v>
      </c>
      <c r="Z38" s="199">
        <v>1.5151515151515152E-2</v>
      </c>
      <c r="AA38" s="199">
        <v>7.7519379844961239E-3</v>
      </c>
      <c r="AB38" s="219" t="s">
        <v>160</v>
      </c>
      <c r="AC38" s="199">
        <v>0</v>
      </c>
      <c r="AD38" s="199">
        <v>0</v>
      </c>
      <c r="AE38" s="199">
        <v>0</v>
      </c>
      <c r="AF38" s="199">
        <v>0</v>
      </c>
      <c r="AG38" s="199">
        <v>0</v>
      </c>
      <c r="AH38" s="199">
        <v>4.0816326530612242E-2</v>
      </c>
      <c r="AI38" s="219" t="s">
        <v>167</v>
      </c>
      <c r="AJ38" s="199">
        <v>0</v>
      </c>
      <c r="AK38" s="199">
        <v>0</v>
      </c>
      <c r="AL38" s="199">
        <v>0</v>
      </c>
      <c r="AM38" s="199">
        <v>6.1016949152542375E-2</v>
      </c>
      <c r="AN38" s="199">
        <v>1.5037593984962405E-2</v>
      </c>
      <c r="AO38" s="199">
        <v>0</v>
      </c>
      <c r="AP38" s="219" t="s">
        <v>167</v>
      </c>
      <c r="AQ38" s="199">
        <f t="shared" ref="AQ38:BA38" si="23">IFERROR((AQ39/AQ40),0)</f>
        <v>0</v>
      </c>
      <c r="AR38" s="199">
        <f t="shared" si="23"/>
        <v>0</v>
      </c>
      <c r="AS38" s="199">
        <f t="shared" si="23"/>
        <v>0</v>
      </c>
      <c r="AT38" s="199">
        <f t="shared" si="23"/>
        <v>0</v>
      </c>
      <c r="AU38" s="199">
        <f t="shared" si="23"/>
        <v>0</v>
      </c>
      <c r="AV38" s="199">
        <f t="shared" si="23"/>
        <v>0</v>
      </c>
      <c r="AW38" s="199">
        <f t="shared" si="23"/>
        <v>0</v>
      </c>
      <c r="AX38" s="199">
        <f t="shared" si="23"/>
        <v>0</v>
      </c>
      <c r="AY38" s="199">
        <f t="shared" si="23"/>
        <v>0</v>
      </c>
      <c r="AZ38" s="199">
        <f t="shared" si="23"/>
        <v>9.3457943925233638E-3</v>
      </c>
      <c r="BA38" s="199">
        <f t="shared" si="23"/>
        <v>4.2918454935622317E-3</v>
      </c>
      <c r="BB38" s="265"/>
      <c r="BC38" s="266"/>
      <c r="BD38" s="266"/>
      <c r="BE38" s="267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1:256" hidden="1">
      <c r="A39" s="225" t="s">
        <v>186</v>
      </c>
      <c r="B39" s="226"/>
      <c r="C39" s="227">
        <v>0</v>
      </c>
      <c r="D39" s="227">
        <v>3</v>
      </c>
      <c r="E39" s="227">
        <v>2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1</v>
      </c>
      <c r="O39" s="226"/>
      <c r="P39" s="227">
        <v>3</v>
      </c>
      <c r="Q39" s="227">
        <v>7</v>
      </c>
      <c r="R39" s="227">
        <v>0</v>
      </c>
      <c r="S39" s="227">
        <v>0</v>
      </c>
      <c r="T39" s="227">
        <v>0</v>
      </c>
      <c r="U39" s="227">
        <v>0</v>
      </c>
      <c r="V39" s="227">
        <v>0</v>
      </c>
      <c r="W39" s="227">
        <v>0</v>
      </c>
      <c r="X39" s="227">
        <v>1</v>
      </c>
      <c r="Y39" s="227">
        <v>1</v>
      </c>
      <c r="Z39" s="227">
        <v>2</v>
      </c>
      <c r="AA39" s="227">
        <v>1</v>
      </c>
      <c r="AB39" s="226"/>
      <c r="AC39" s="227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4</v>
      </c>
      <c r="AI39" s="226"/>
      <c r="AJ39" s="227">
        <v>0</v>
      </c>
      <c r="AK39" s="227">
        <v>0</v>
      </c>
      <c r="AL39" s="227">
        <v>0</v>
      </c>
      <c r="AM39" s="227">
        <v>18</v>
      </c>
      <c r="AN39" s="227">
        <v>4</v>
      </c>
      <c r="AO39" s="227">
        <v>0</v>
      </c>
      <c r="AP39" s="226"/>
      <c r="AQ39" s="209">
        <v>0</v>
      </c>
      <c r="AR39" s="209">
        <v>0</v>
      </c>
      <c r="AS39" s="209">
        <v>2</v>
      </c>
      <c r="AT39" s="209">
        <v>5</v>
      </c>
      <c r="AU39" s="209">
        <v>1</v>
      </c>
      <c r="AV39" s="209">
        <v>0</v>
      </c>
      <c r="AW39" s="209">
        <v>1</v>
      </c>
      <c r="AX39" s="209">
        <v>2</v>
      </c>
      <c r="AY39" s="209">
        <v>0</v>
      </c>
      <c r="AZ39" s="209">
        <v>1</v>
      </c>
      <c r="BA39" s="209">
        <v>1</v>
      </c>
      <c r="BB39" s="268"/>
      <c r="BC39" s="248"/>
      <c r="BD39" s="248"/>
      <c r="BE39" s="26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</row>
    <row r="40" spans="1:256" hidden="1">
      <c r="A40" s="201" t="s">
        <v>174</v>
      </c>
      <c r="B40" s="226"/>
      <c r="C40" s="233">
        <v>337</v>
      </c>
      <c r="D40" s="233">
        <v>347</v>
      </c>
      <c r="E40" s="233">
        <v>272</v>
      </c>
      <c r="F40" s="233">
        <v>68</v>
      </c>
      <c r="G40" s="233">
        <v>52</v>
      </c>
      <c r="H40" s="233">
        <v>67</v>
      </c>
      <c r="I40" s="233">
        <v>85</v>
      </c>
      <c r="J40" s="233">
        <v>58</v>
      </c>
      <c r="K40" s="233">
        <v>63</v>
      </c>
      <c r="L40" s="233">
        <v>63</v>
      </c>
      <c r="M40" s="233">
        <v>55</v>
      </c>
      <c r="N40" s="233">
        <v>161</v>
      </c>
      <c r="O40" s="226"/>
      <c r="P40" s="233">
        <v>257</v>
      </c>
      <c r="Q40" s="233">
        <v>230</v>
      </c>
      <c r="R40" s="233">
        <v>34</v>
      </c>
      <c r="S40" s="233">
        <v>0</v>
      </c>
      <c r="T40" s="233">
        <v>0</v>
      </c>
      <c r="U40" s="233">
        <v>0</v>
      </c>
      <c r="V40" s="233">
        <v>0</v>
      </c>
      <c r="W40" s="233">
        <v>107</v>
      </c>
      <c r="X40" s="233">
        <v>136</v>
      </c>
      <c r="Y40" s="233">
        <v>136</v>
      </c>
      <c r="Z40" s="233">
        <v>132</v>
      </c>
      <c r="AA40" s="233">
        <v>129</v>
      </c>
      <c r="AB40" s="226"/>
      <c r="AC40" s="233">
        <v>190</v>
      </c>
      <c r="AD40" s="233">
        <v>0</v>
      </c>
      <c r="AE40" s="233">
        <v>223</v>
      </c>
      <c r="AF40" s="233">
        <v>282</v>
      </c>
      <c r="AG40" s="233">
        <v>254</v>
      </c>
      <c r="AH40" s="233">
        <v>98</v>
      </c>
      <c r="AI40" s="226"/>
      <c r="AJ40" s="233">
        <v>148</v>
      </c>
      <c r="AK40" s="233">
        <v>331</v>
      </c>
      <c r="AL40" s="233">
        <v>254</v>
      </c>
      <c r="AM40" s="233">
        <v>295</v>
      </c>
      <c r="AN40" s="233">
        <v>266</v>
      </c>
      <c r="AO40" s="233">
        <v>312</v>
      </c>
      <c r="AP40" s="226"/>
      <c r="AQ40" s="233">
        <f t="shared" ref="AQ40:AY40" si="24">AQ31</f>
        <v>0</v>
      </c>
      <c r="AR40" s="233">
        <f t="shared" si="24"/>
        <v>0</v>
      </c>
      <c r="AS40" s="233">
        <f t="shared" si="24"/>
        <v>0</v>
      </c>
      <c r="AT40" s="233">
        <f t="shared" si="24"/>
        <v>0</v>
      </c>
      <c r="AU40" s="233">
        <f t="shared" si="24"/>
        <v>0</v>
      </c>
      <c r="AV40" s="233">
        <f t="shared" si="24"/>
        <v>0</v>
      </c>
      <c r="AW40" s="233">
        <f t="shared" si="24"/>
        <v>0</v>
      </c>
      <c r="AX40" s="233">
        <f t="shared" si="24"/>
        <v>0</v>
      </c>
      <c r="AY40" s="233">
        <f t="shared" si="24"/>
        <v>0</v>
      </c>
      <c r="AZ40" s="233">
        <v>107</v>
      </c>
      <c r="BA40" s="234">
        <f>BA28</f>
        <v>233</v>
      </c>
      <c r="BB40" s="270"/>
      <c r="BC40" s="251"/>
      <c r="BD40" s="251"/>
      <c r="BE40" s="271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</row>
    <row r="41" spans="1:256" s="161" customFormat="1" ht="25.5" hidden="1">
      <c r="A41" s="197" t="s">
        <v>187</v>
      </c>
      <c r="B41" s="219" t="s">
        <v>160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219" t="s">
        <v>160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219" t="s">
        <v>160</v>
      </c>
      <c r="AC41" s="199">
        <v>0</v>
      </c>
      <c r="AD41" s="199">
        <v>0</v>
      </c>
      <c r="AE41" s="199">
        <v>0</v>
      </c>
      <c r="AF41" s="199">
        <v>0</v>
      </c>
      <c r="AG41" s="199">
        <v>0</v>
      </c>
      <c r="AH41" s="199">
        <v>1</v>
      </c>
      <c r="AI41" s="219" t="s">
        <v>188</v>
      </c>
      <c r="AJ41" s="199">
        <v>1</v>
      </c>
      <c r="AK41" s="199">
        <v>0</v>
      </c>
      <c r="AL41" s="199">
        <v>0</v>
      </c>
      <c r="AM41" s="199">
        <v>1</v>
      </c>
      <c r="AN41" s="199">
        <v>1</v>
      </c>
      <c r="AO41" s="199" t="s">
        <v>56</v>
      </c>
      <c r="AP41" s="219" t="s">
        <v>188</v>
      </c>
      <c r="AQ41" s="199">
        <f t="shared" ref="AQ41:AY41" si="25">IFERROR((AQ42/AQ43),0)</f>
        <v>1</v>
      </c>
      <c r="AR41" s="199" t="s">
        <v>56</v>
      </c>
      <c r="AS41" s="199">
        <f t="shared" si="25"/>
        <v>1</v>
      </c>
      <c r="AT41" s="199">
        <f t="shared" si="25"/>
        <v>1</v>
      </c>
      <c r="AU41" s="199">
        <f t="shared" si="25"/>
        <v>0</v>
      </c>
      <c r="AV41" s="199">
        <f t="shared" si="25"/>
        <v>0</v>
      </c>
      <c r="AW41" s="199">
        <f t="shared" si="25"/>
        <v>1</v>
      </c>
      <c r="AX41" s="199">
        <f t="shared" si="25"/>
        <v>1</v>
      </c>
      <c r="AY41" s="199">
        <f t="shared" si="25"/>
        <v>1</v>
      </c>
      <c r="AZ41" s="199" t="s">
        <v>56</v>
      </c>
      <c r="BA41" s="199" t="s">
        <v>56</v>
      </c>
      <c r="BB41" s="272"/>
      <c r="BC41" s="257"/>
      <c r="BD41" s="257"/>
      <c r="BE41" s="273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</row>
    <row r="42" spans="1:256" hidden="1">
      <c r="A42" s="225" t="s">
        <v>189</v>
      </c>
      <c r="B42" s="226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6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6"/>
      <c r="AC42" s="227"/>
      <c r="AD42" s="227"/>
      <c r="AE42" s="227"/>
      <c r="AF42" s="227"/>
      <c r="AG42" s="227"/>
      <c r="AH42" s="227" t="e">
        <v>#REF!</v>
      </c>
      <c r="AI42" s="226"/>
      <c r="AJ42" s="209">
        <v>2</v>
      </c>
      <c r="AK42" s="209">
        <v>0</v>
      </c>
      <c r="AL42" s="209">
        <v>0</v>
      </c>
      <c r="AM42" s="209">
        <v>3</v>
      </c>
      <c r="AN42" s="209">
        <v>1</v>
      </c>
      <c r="AO42" s="209">
        <v>0</v>
      </c>
      <c r="AP42" s="226"/>
      <c r="AQ42" s="209">
        <v>3</v>
      </c>
      <c r="AR42" s="209">
        <v>0</v>
      </c>
      <c r="AS42" s="209">
        <v>1</v>
      </c>
      <c r="AT42" s="209">
        <v>1</v>
      </c>
      <c r="AU42" s="209">
        <v>0</v>
      </c>
      <c r="AV42" s="209">
        <v>0</v>
      </c>
      <c r="AW42" s="209">
        <v>1</v>
      </c>
      <c r="AX42" s="209">
        <v>2</v>
      </c>
      <c r="AY42" s="209">
        <v>1</v>
      </c>
      <c r="AZ42" s="209">
        <v>0</v>
      </c>
      <c r="BA42" s="209">
        <v>0</v>
      </c>
      <c r="BB42" s="268"/>
      <c r="BC42" s="248"/>
      <c r="BD42" s="248"/>
      <c r="BE42" s="26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</row>
    <row r="43" spans="1:256" hidden="1">
      <c r="A43" s="201" t="s">
        <v>190</v>
      </c>
      <c r="B43" s="226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26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26"/>
      <c r="AC43" s="233"/>
      <c r="AD43" s="233"/>
      <c r="AE43" s="233"/>
      <c r="AF43" s="233"/>
      <c r="AG43" s="233"/>
      <c r="AH43" s="233" t="e">
        <v>#REF!</v>
      </c>
      <c r="AI43" s="226"/>
      <c r="AJ43" s="234">
        <v>2</v>
      </c>
      <c r="AK43" s="234">
        <v>0</v>
      </c>
      <c r="AL43" s="234">
        <v>0</v>
      </c>
      <c r="AM43" s="234">
        <v>3</v>
      </c>
      <c r="AN43" s="234">
        <v>1</v>
      </c>
      <c r="AO43" s="234">
        <v>0</v>
      </c>
      <c r="AP43" s="226"/>
      <c r="AQ43" s="234">
        <v>3</v>
      </c>
      <c r="AR43" s="234">
        <v>0</v>
      </c>
      <c r="AS43" s="234">
        <v>1</v>
      </c>
      <c r="AT43" s="234">
        <v>1</v>
      </c>
      <c r="AU43" s="234">
        <v>0</v>
      </c>
      <c r="AV43" s="234">
        <v>0</v>
      </c>
      <c r="AW43" s="234">
        <v>1</v>
      </c>
      <c r="AX43" s="234">
        <v>2</v>
      </c>
      <c r="AY43" s="234">
        <v>1</v>
      </c>
      <c r="AZ43" s="234">
        <v>0</v>
      </c>
      <c r="BA43" s="234">
        <v>0</v>
      </c>
      <c r="BB43" s="274"/>
      <c r="BC43" s="263"/>
      <c r="BD43" s="263"/>
      <c r="BE43" s="275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</row>
    <row r="44" spans="1:256" s="173" customFormat="1">
      <c r="A44" s="166" t="s">
        <v>191</v>
      </c>
      <c r="B44" s="276" t="s">
        <v>160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  <c r="K44" s="277">
        <v>0</v>
      </c>
      <c r="L44" s="277">
        <v>0</v>
      </c>
      <c r="M44" s="277">
        <v>0</v>
      </c>
      <c r="N44" s="277">
        <v>0</v>
      </c>
      <c r="O44" s="276" t="s">
        <v>160</v>
      </c>
      <c r="P44" s="277">
        <v>0</v>
      </c>
      <c r="Q44" s="277">
        <v>0</v>
      </c>
      <c r="R44" s="277">
        <v>0</v>
      </c>
      <c r="S44" s="277">
        <v>0</v>
      </c>
      <c r="T44" s="277">
        <v>0</v>
      </c>
      <c r="U44" s="277">
        <v>0</v>
      </c>
      <c r="V44" s="277">
        <v>0</v>
      </c>
      <c r="W44" s="277">
        <v>0</v>
      </c>
      <c r="X44" s="277">
        <v>0</v>
      </c>
      <c r="Y44" s="277">
        <v>0</v>
      </c>
      <c r="Z44" s="277">
        <v>0</v>
      </c>
      <c r="AA44" s="277">
        <v>0</v>
      </c>
      <c r="AB44" s="276" t="s">
        <v>160</v>
      </c>
      <c r="AC44" s="277">
        <v>0</v>
      </c>
      <c r="AD44" s="277">
        <v>0</v>
      </c>
      <c r="AE44" s="277">
        <v>0</v>
      </c>
      <c r="AF44" s="277">
        <v>0</v>
      </c>
      <c r="AG44" s="277">
        <v>0</v>
      </c>
      <c r="AH44" s="277">
        <v>1.0416666666666667</v>
      </c>
      <c r="AI44" s="278">
        <v>1</v>
      </c>
      <c r="AJ44" s="277">
        <v>1.55</v>
      </c>
      <c r="AK44" s="277">
        <v>1.875</v>
      </c>
      <c r="AL44" s="277">
        <v>1.4824999999999999</v>
      </c>
      <c r="AM44" s="277">
        <v>1.4</v>
      </c>
      <c r="AN44" s="277">
        <v>1.53</v>
      </c>
      <c r="AO44" s="277">
        <v>1.77</v>
      </c>
      <c r="AP44" s="278">
        <v>1</v>
      </c>
      <c r="AQ44" s="277">
        <f t="shared" ref="AQ44:BR44" si="26">IFERROR((AQ45/AQ46),0)</f>
        <v>0</v>
      </c>
      <c r="AR44" s="277">
        <f t="shared" si="26"/>
        <v>0</v>
      </c>
      <c r="AS44" s="277">
        <f t="shared" si="26"/>
        <v>0</v>
      </c>
      <c r="AT44" s="277">
        <f t="shared" si="26"/>
        <v>0</v>
      </c>
      <c r="AU44" s="277">
        <f t="shared" si="26"/>
        <v>0</v>
      </c>
      <c r="AV44" s="277">
        <f t="shared" si="26"/>
        <v>0</v>
      </c>
      <c r="AW44" s="277">
        <f t="shared" si="26"/>
        <v>0</v>
      </c>
      <c r="AX44" s="277">
        <f t="shared" si="26"/>
        <v>0</v>
      </c>
      <c r="AY44" s="277">
        <f t="shared" si="26"/>
        <v>0</v>
      </c>
      <c r="AZ44" s="277">
        <f t="shared" si="26"/>
        <v>1.3080895008605853</v>
      </c>
      <c r="BA44" s="277">
        <f t="shared" si="26"/>
        <v>1.1833333333333333</v>
      </c>
      <c r="BB44" s="170" t="s">
        <v>191</v>
      </c>
      <c r="BC44" s="279">
        <v>1</v>
      </c>
      <c r="BD44" s="280">
        <f>IFERROR((BD45/BD46),0)</f>
        <v>1.0662358642972536</v>
      </c>
      <c r="BE44" s="280">
        <f t="shared" si="26"/>
        <v>1.1833333333333333</v>
      </c>
      <c r="BF44" s="280">
        <f t="shared" si="26"/>
        <v>0</v>
      </c>
      <c r="BG44" s="280">
        <f t="shared" si="26"/>
        <v>0</v>
      </c>
      <c r="BH44" s="280">
        <f t="shared" si="26"/>
        <v>1.26</v>
      </c>
      <c r="BI44" s="280">
        <f t="shared" si="26"/>
        <v>1.4830000000000001</v>
      </c>
      <c r="BJ44" s="280">
        <f t="shared" si="26"/>
        <v>1.48</v>
      </c>
      <c r="BK44" s="280">
        <f t="shared" si="26"/>
        <v>1.6</v>
      </c>
      <c r="BL44" s="280">
        <f t="shared" si="26"/>
        <v>0</v>
      </c>
      <c r="BM44" s="280">
        <f t="shared" si="26"/>
        <v>0</v>
      </c>
      <c r="BN44" s="280">
        <f t="shared" si="26"/>
        <v>0</v>
      </c>
      <c r="BO44" s="280">
        <f t="shared" si="26"/>
        <v>0</v>
      </c>
      <c r="BP44" s="280">
        <f t="shared" si="26"/>
        <v>0</v>
      </c>
      <c r="BQ44" s="280">
        <f t="shared" si="26"/>
        <v>0</v>
      </c>
      <c r="BR44" s="280">
        <f t="shared" si="26"/>
        <v>0</v>
      </c>
    </row>
    <row r="45" spans="1:256" s="165" customFormat="1">
      <c r="A45" s="281" t="s">
        <v>192</v>
      </c>
      <c r="B45" s="9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98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98"/>
      <c r="AC45" s="209"/>
      <c r="AD45" s="209"/>
      <c r="AE45" s="209"/>
      <c r="AF45" s="209"/>
      <c r="AG45" s="209"/>
      <c r="AH45" s="209">
        <v>1250</v>
      </c>
      <c r="AI45" s="98"/>
      <c r="AJ45" s="209">
        <v>3100</v>
      </c>
      <c r="AK45" s="209">
        <v>3750</v>
      </c>
      <c r="AL45" s="209">
        <v>2965</v>
      </c>
      <c r="AM45" s="209">
        <v>2800</v>
      </c>
      <c r="AN45" s="209">
        <v>3060</v>
      </c>
      <c r="AO45" s="209">
        <v>3540</v>
      </c>
      <c r="AP45" s="98"/>
      <c r="AQ45" s="209" t="e">
        <f>#REF!+#REF!</f>
        <v>#REF!</v>
      </c>
      <c r="AR45" s="209" t="e">
        <f>#REF!+#REF!</f>
        <v>#REF!</v>
      </c>
      <c r="AS45" s="209" t="e">
        <f>#REF!+#REF!</f>
        <v>#REF!</v>
      </c>
      <c r="AT45" s="209" t="e">
        <f>#REF!+#REF!</f>
        <v>#REF!</v>
      </c>
      <c r="AU45" s="209" t="e">
        <f>#REF!+#REF!</f>
        <v>#REF!</v>
      </c>
      <c r="AV45" s="209" t="e">
        <f>#REF!+#REF!</f>
        <v>#REF!</v>
      </c>
      <c r="AW45" s="209" t="e">
        <f>#REF!+#REF!</f>
        <v>#REF!</v>
      </c>
      <c r="AX45" s="209" t="e">
        <f>#REF!+#REF!</f>
        <v>#REF!</v>
      </c>
      <c r="AY45" s="209" t="e">
        <f>#REF!+#REF!</f>
        <v>#REF!</v>
      </c>
      <c r="AZ45" s="282">
        <v>760</v>
      </c>
      <c r="BA45" s="209">
        <v>1420</v>
      </c>
      <c r="BB45" s="162" t="s">
        <v>192</v>
      </c>
      <c r="BC45" s="98"/>
      <c r="BD45" s="209">
        <f>BA45-AZ45</f>
        <v>660</v>
      </c>
      <c r="BE45" s="209">
        <f>BA45</f>
        <v>1420</v>
      </c>
      <c r="BF45" s="209" t="e">
        <f>#REF!</f>
        <v>#REF!</v>
      </c>
      <c r="BG45" s="209" t="e">
        <f>#REF!</f>
        <v>#REF!</v>
      </c>
      <c r="BH45" s="209">
        <v>1386</v>
      </c>
      <c r="BI45" s="209">
        <v>2966</v>
      </c>
      <c r="BJ45" s="283">
        <v>2960</v>
      </c>
      <c r="BK45" s="209">
        <v>3200</v>
      </c>
      <c r="BL45" s="209"/>
      <c r="BM45" s="209"/>
      <c r="BN45" s="209"/>
      <c r="BO45" s="209"/>
      <c r="BP45" s="209"/>
      <c r="BQ45" s="209"/>
      <c r="BR45" s="209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</row>
    <row r="46" spans="1:256" s="165" customFormat="1">
      <c r="A46" s="162" t="s">
        <v>193</v>
      </c>
      <c r="B46" s="98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98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98"/>
      <c r="AC46" s="234"/>
      <c r="AD46" s="234"/>
      <c r="AE46" s="234"/>
      <c r="AF46" s="234"/>
      <c r="AG46" s="234"/>
      <c r="AH46" s="234">
        <v>1200</v>
      </c>
      <c r="AI46" s="98"/>
      <c r="AJ46" s="234">
        <v>2000</v>
      </c>
      <c r="AK46" s="234">
        <v>2000</v>
      </c>
      <c r="AL46" s="234">
        <v>2000</v>
      </c>
      <c r="AM46" s="234">
        <v>2000</v>
      </c>
      <c r="AN46" s="234">
        <v>2000</v>
      </c>
      <c r="AO46" s="234">
        <v>2000</v>
      </c>
      <c r="AP46" s="98"/>
      <c r="AQ46" s="234">
        <f>AO46</f>
        <v>2000</v>
      </c>
      <c r="AR46" s="234">
        <f>AQ46</f>
        <v>2000</v>
      </c>
      <c r="AS46" s="234">
        <f t="shared" ref="AS46:AY46" si="27">AR46</f>
        <v>2000</v>
      </c>
      <c r="AT46" s="234">
        <f t="shared" si="27"/>
        <v>2000</v>
      </c>
      <c r="AU46" s="234">
        <f t="shared" si="27"/>
        <v>2000</v>
      </c>
      <c r="AV46" s="234">
        <f t="shared" si="27"/>
        <v>2000</v>
      </c>
      <c r="AW46" s="234">
        <f t="shared" si="27"/>
        <v>2000</v>
      </c>
      <c r="AX46" s="234">
        <f t="shared" si="27"/>
        <v>2000</v>
      </c>
      <c r="AY46" s="234">
        <f t="shared" si="27"/>
        <v>2000</v>
      </c>
      <c r="AZ46" s="234">
        <v>581</v>
      </c>
      <c r="BA46" s="234">
        <v>1200</v>
      </c>
      <c r="BB46" s="162" t="s">
        <v>193</v>
      </c>
      <c r="BC46" s="98"/>
      <c r="BD46" s="234">
        <f>BA46-AZ46</f>
        <v>619</v>
      </c>
      <c r="BE46" s="234">
        <f>BA46</f>
        <v>1200</v>
      </c>
      <c r="BF46" s="234">
        <v>1100</v>
      </c>
      <c r="BG46" s="234">
        <v>1100</v>
      </c>
      <c r="BH46" s="234">
        <v>1100</v>
      </c>
      <c r="BI46" s="234">
        <v>2000</v>
      </c>
      <c r="BJ46" s="284">
        <v>2000</v>
      </c>
      <c r="BK46" s="234">
        <v>2000</v>
      </c>
      <c r="BL46" s="234"/>
      <c r="BM46" s="234"/>
      <c r="BN46" s="234"/>
      <c r="BO46" s="234"/>
      <c r="BP46" s="234"/>
      <c r="BQ46" s="234"/>
      <c r="BR46" s="23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</row>
    <row r="47" spans="1:256" s="161" customFormat="1" ht="12.75" customHeight="1">
      <c r="A47" s="197" t="s">
        <v>194</v>
      </c>
      <c r="B47" s="219" t="s">
        <v>160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219" t="s">
        <v>160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219" t="s">
        <v>160</v>
      </c>
      <c r="AC47" s="199">
        <v>0</v>
      </c>
      <c r="AD47" s="199">
        <v>0</v>
      </c>
      <c r="AE47" s="199">
        <v>0</v>
      </c>
      <c r="AF47" s="199">
        <v>0</v>
      </c>
      <c r="AG47" s="199">
        <v>0</v>
      </c>
      <c r="AH47" s="199">
        <v>0.99119127516778527</v>
      </c>
      <c r="AI47" s="219" t="s">
        <v>195</v>
      </c>
      <c r="AJ47" s="199">
        <v>1</v>
      </c>
      <c r="AK47" s="199">
        <v>1</v>
      </c>
      <c r="AL47" s="199">
        <v>1</v>
      </c>
      <c r="AM47" s="199">
        <v>1</v>
      </c>
      <c r="AN47" s="199">
        <v>1</v>
      </c>
      <c r="AO47" s="199">
        <v>1</v>
      </c>
      <c r="AP47" s="219" t="s">
        <v>195</v>
      </c>
      <c r="AQ47" s="199">
        <f t="shared" ref="AQ47:BA47" si="28">IFERROR((AQ48/AQ49),0)</f>
        <v>1</v>
      </c>
      <c r="AR47" s="199">
        <f t="shared" si="28"/>
        <v>1</v>
      </c>
      <c r="AS47" s="199">
        <f t="shared" si="28"/>
        <v>1</v>
      </c>
      <c r="AT47" s="199">
        <f t="shared" si="28"/>
        <v>1</v>
      </c>
      <c r="AU47" s="199">
        <f t="shared" si="28"/>
        <v>1</v>
      </c>
      <c r="AV47" s="199">
        <f t="shared" si="28"/>
        <v>1</v>
      </c>
      <c r="AW47" s="199">
        <f t="shared" si="28"/>
        <v>1</v>
      </c>
      <c r="AX47" s="199">
        <f t="shared" si="28"/>
        <v>1</v>
      </c>
      <c r="AY47" s="199">
        <f t="shared" si="28"/>
        <v>1</v>
      </c>
      <c r="AZ47" s="199">
        <f t="shared" si="28"/>
        <v>1</v>
      </c>
      <c r="BA47" s="199">
        <f t="shared" si="28"/>
        <v>1</v>
      </c>
      <c r="BB47" s="200" t="s">
        <v>194</v>
      </c>
      <c r="BC47" s="244" t="s">
        <v>195</v>
      </c>
      <c r="BD47" s="158">
        <f t="shared" ref="BD47:BR47" si="29">IFERROR(ROUND((BD48/BD49),4),0)</f>
        <v>1</v>
      </c>
      <c r="BE47" s="158">
        <f t="shared" si="29"/>
        <v>1</v>
      </c>
      <c r="BF47" s="158">
        <f t="shared" si="29"/>
        <v>1</v>
      </c>
      <c r="BG47" s="158">
        <f t="shared" si="29"/>
        <v>1</v>
      </c>
      <c r="BH47" s="158">
        <f t="shared" si="29"/>
        <v>1</v>
      </c>
      <c r="BI47" s="158">
        <f t="shared" si="29"/>
        <v>1</v>
      </c>
      <c r="BJ47" s="158">
        <f t="shared" si="29"/>
        <v>1</v>
      </c>
      <c r="BK47" s="158">
        <f t="shared" si="29"/>
        <v>1</v>
      </c>
      <c r="BL47" s="158">
        <f t="shared" si="29"/>
        <v>0</v>
      </c>
      <c r="BM47" s="158">
        <f t="shared" si="29"/>
        <v>0</v>
      </c>
      <c r="BN47" s="158">
        <f t="shared" si="29"/>
        <v>0</v>
      </c>
      <c r="BO47" s="158">
        <f t="shared" si="29"/>
        <v>0</v>
      </c>
      <c r="BP47" s="158">
        <f t="shared" si="29"/>
        <v>0</v>
      </c>
      <c r="BQ47" s="158">
        <f t="shared" si="29"/>
        <v>0</v>
      </c>
      <c r="BR47" s="158">
        <f t="shared" si="29"/>
        <v>0</v>
      </c>
    </row>
    <row r="48" spans="1:256" s="165" customFormat="1">
      <c r="A48" s="281" t="s">
        <v>196</v>
      </c>
      <c r="B48" s="9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98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98"/>
      <c r="AC48" s="209"/>
      <c r="AD48" s="209"/>
      <c r="AE48" s="209"/>
      <c r="AF48" s="209"/>
      <c r="AG48" s="209"/>
      <c r="AH48" s="209">
        <v>2363</v>
      </c>
      <c r="AI48" s="98"/>
      <c r="AJ48" s="209">
        <v>2629</v>
      </c>
      <c r="AK48" s="209">
        <v>2160</v>
      </c>
      <c r="AL48" s="209">
        <v>2204</v>
      </c>
      <c r="AM48" s="209">
        <v>2278</v>
      </c>
      <c r="AN48" s="209">
        <v>2403</v>
      </c>
      <c r="AO48" s="209">
        <v>2534</v>
      </c>
      <c r="AP48" s="98"/>
      <c r="AQ48" s="209">
        <f>Produção!AT67+Produção!AT69+Produção!AT70+Produção!AT71+Produção!AT93+Produção!AT95+Produção!AT96+Produção!AT97</f>
        <v>2509</v>
      </c>
      <c r="AR48" s="209">
        <f>Produção!AU67+Produção!AU69+Produção!AU70+Produção!AU71+Produção!AU93+Produção!AU95+Produção!AU96+Produção!AU97</f>
        <v>2895</v>
      </c>
      <c r="AS48" s="209">
        <f>Produção!AV67+Produção!AV69+Produção!AV70+Produção!AV71+Produção!AV93+Produção!AV95+Produção!AV96+Produção!AV97</f>
        <v>2652</v>
      </c>
      <c r="AT48" s="209">
        <f>Produção!AW67+Produção!AW69+Produção!AW70+Produção!AW71+Produção!AW93+Produção!AW95+Produção!AW96+Produção!AW97</f>
        <v>3019</v>
      </c>
      <c r="AU48" s="209">
        <f>Produção!AX67+Produção!AX69+Produção!AX70+Produção!AX71+Produção!AX93+Produção!AX95+Produção!AX96+Produção!AX97</f>
        <v>3052</v>
      </c>
      <c r="AV48" s="209">
        <f>Produção!AY67+Produção!AY69+Produção!AY70+Produção!AY71+Produção!AY93+Produção!AY95+Produção!AY96+Produção!AY97</f>
        <v>2784</v>
      </c>
      <c r="AW48" s="209">
        <f>Produção!AZ67+Produção!AZ69+Produção!AZ70+Produção!AZ71+Produção!AZ93+Produção!AZ95+Produção!AZ96+Produção!AZ97</f>
        <v>3034</v>
      </c>
      <c r="AX48" s="209">
        <f>Produção!BC67+Produção!BC69+Produção!BC70+Produção!BC71+Produção!BC93+Produção!BC95+Produção!BC96+Produção!BC97</f>
        <v>2869</v>
      </c>
      <c r="AY48" s="209">
        <f>Produção!BD67+Produção!BD69+Produção!BD70+Produção!BD71+Produção!BD93+Produção!BD95+Produção!BD96+Produção!BD97</f>
        <v>2929</v>
      </c>
      <c r="AZ48" s="209">
        <f>(Produção!BF72+Produção!BF98)-(Produção!BF92+Produção!BF94+Produção!BF68)</f>
        <v>1466</v>
      </c>
      <c r="BA48" s="209">
        <f>(Produção!BG72+Produção!BG98)-(Produção!BG92+Produção!BG94+Produção!BG68)</f>
        <v>3059</v>
      </c>
      <c r="BB48" s="162" t="s">
        <v>196</v>
      </c>
      <c r="BC48" s="98"/>
      <c r="BD48" s="209">
        <f>(Produção!BK72+Produção!BK98)-(Produção!BK92+Produção!BK94+Produção!BK68)</f>
        <v>1593</v>
      </c>
      <c r="BE48" s="209">
        <f>(Produção!BM72+Produção!BM98)-(Produção!BM92+Produção!BM94+Produção!BM68)</f>
        <v>3059</v>
      </c>
      <c r="BF48" s="209">
        <f>(Produção!BN72+Produção!BN98)-(Produção!BN92+Produção!BN94+Produção!BN68)</f>
        <v>3449</v>
      </c>
      <c r="BG48" s="209">
        <f>(Produção!BO72+Produção!BO98)-(Produção!BO92+Produção!BO94+Produção!BO68)</f>
        <v>4046</v>
      </c>
      <c r="BH48" s="209">
        <f>(Produção!BP72+Produção!BP98)-(Produção!BP92+Produção!BP94+Produção!BP68)</f>
        <v>4449</v>
      </c>
      <c r="BI48" s="209">
        <f>(Produção!BQ72+Produção!BQ98)-(Produção!BQ92+Produção!BQ94+Produção!BQ68)</f>
        <v>3833</v>
      </c>
      <c r="BJ48" s="209">
        <f>(Produção!BR72+Produção!BR98)-(Produção!BR92+Produção!BR94+Produção!BR68)</f>
        <v>4471</v>
      </c>
      <c r="BK48" s="209">
        <f>(Produção!BS72+Produção!BS98)-(Produção!BS92+Produção!BS94+Produção!BS68)</f>
        <v>4907</v>
      </c>
      <c r="BL48" s="209">
        <f>(Produção!BT72+Produção!BT98)-(Produção!BT92+Produção!BT94+Produção!BT68)</f>
        <v>0</v>
      </c>
      <c r="BM48" s="209">
        <f>(Produção!BU72+Produção!BU98)-(Produção!BU92+Produção!BU94+Produção!BU68)</f>
        <v>0</v>
      </c>
      <c r="BN48" s="209">
        <f>(Produção!BV72+Produção!BV98)-(Produção!BV92+Produção!BV94+Produção!BV68)</f>
        <v>0</v>
      </c>
      <c r="BO48" s="209">
        <f>(Produção!BW72+Produção!BW98)-(Produção!BW92+Produção!BW94+Produção!BW68)</f>
        <v>0</v>
      </c>
      <c r="BP48" s="209">
        <f>(Produção!BX72+Produção!BX98)-(Produção!BX92+Produção!BX94+Produção!BX68)</f>
        <v>0</v>
      </c>
      <c r="BQ48" s="209">
        <f>(Produção!BY72+Produção!BY98)-(Produção!BY92+Produção!BY94+Produção!BY68)</f>
        <v>0</v>
      </c>
      <c r="BR48" s="209">
        <f>(Produção!BZ72+Produção!BZ98)-(Produção!BZ92+Produção!BZ94+Produção!BZ68)</f>
        <v>0</v>
      </c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</row>
    <row r="49" spans="1:256" s="165" customFormat="1">
      <c r="A49" s="162" t="s">
        <v>197</v>
      </c>
      <c r="B49" s="98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98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98"/>
      <c r="AC49" s="234"/>
      <c r="AD49" s="234"/>
      <c r="AE49" s="234"/>
      <c r="AF49" s="234"/>
      <c r="AG49" s="234"/>
      <c r="AH49" s="234">
        <v>2384</v>
      </c>
      <c r="AI49" s="98"/>
      <c r="AJ49" s="234">
        <v>2629</v>
      </c>
      <c r="AK49" s="234">
        <v>2160</v>
      </c>
      <c r="AL49" s="234">
        <v>2204</v>
      </c>
      <c r="AM49" s="234">
        <v>2278</v>
      </c>
      <c r="AN49" s="234">
        <v>2403</v>
      </c>
      <c r="AO49" s="234">
        <v>2534</v>
      </c>
      <c r="AP49" s="98"/>
      <c r="AQ49" s="234">
        <f>Produção!AT67+Produção!AT69+Produção!AT70+Produção!AT71+Produção!AT93+Produção!AT95+Produção!AT96+Produção!AT97</f>
        <v>2509</v>
      </c>
      <c r="AR49" s="234">
        <f>Produção!AU67+Produção!AU69+Produção!AU70+Produção!AU71+Produção!AU93+Produção!AU95+Produção!AU96+Produção!AU97</f>
        <v>2895</v>
      </c>
      <c r="AS49" s="234">
        <f>Produção!AV67+Produção!AV69+Produção!AV70+Produção!AV71+Produção!AV93+Produção!AV95+Produção!AV96+Produção!AV97</f>
        <v>2652</v>
      </c>
      <c r="AT49" s="234">
        <f>Produção!AW67+Produção!AW69+Produção!AW70+Produção!AW71+Produção!AW93+Produção!AW95+Produção!AW96+Produção!AW97</f>
        <v>3019</v>
      </c>
      <c r="AU49" s="234">
        <f>Produção!AX67+Produção!AX69+Produção!AX70+Produção!AX71+Produção!AX93+Produção!AX95+Produção!AX96+Produção!AX97</f>
        <v>3052</v>
      </c>
      <c r="AV49" s="234">
        <f>Produção!AY67+Produção!AY69+Produção!AY70+Produção!AY71+Produção!AY93+Produção!AY95+Produção!AY96+Produção!AY97</f>
        <v>2784</v>
      </c>
      <c r="AW49" s="234">
        <f>Produção!AZ67+Produção!AZ69+Produção!AZ70+Produção!AZ71+Produção!AZ93+Produção!AZ95+Produção!AZ96+Produção!AZ97</f>
        <v>3034</v>
      </c>
      <c r="AX49" s="234">
        <f>Produção!BC67+Produção!BC69+Produção!BC70+Produção!BC71+Produção!BC93+Produção!BC95+Produção!BC96+Produção!BC97</f>
        <v>2869</v>
      </c>
      <c r="AY49" s="234">
        <f>Produção!BD67+Produção!BD69+Produção!BD70+Produção!BD71+Produção!BD93+Produção!BD95+Produção!BD96+Produção!BD97</f>
        <v>2929</v>
      </c>
      <c r="AZ49" s="209">
        <f>AZ48</f>
        <v>1466</v>
      </c>
      <c r="BA49" s="209">
        <f>BA48</f>
        <v>3059</v>
      </c>
      <c r="BB49" s="162" t="s">
        <v>197</v>
      </c>
      <c r="BC49" s="98"/>
      <c r="BD49" s="209">
        <f t="shared" ref="BD49:BR49" si="30">BD48</f>
        <v>1593</v>
      </c>
      <c r="BE49" s="209">
        <f t="shared" si="30"/>
        <v>3059</v>
      </c>
      <c r="BF49" s="209">
        <f t="shared" si="30"/>
        <v>3449</v>
      </c>
      <c r="BG49" s="209">
        <f t="shared" si="30"/>
        <v>4046</v>
      </c>
      <c r="BH49" s="209">
        <f t="shared" si="30"/>
        <v>4449</v>
      </c>
      <c r="BI49" s="209">
        <f t="shared" si="30"/>
        <v>3833</v>
      </c>
      <c r="BJ49" s="209">
        <f t="shared" si="30"/>
        <v>4471</v>
      </c>
      <c r="BK49" s="209">
        <f t="shared" si="30"/>
        <v>4907</v>
      </c>
      <c r="BL49" s="209">
        <f t="shared" si="30"/>
        <v>0</v>
      </c>
      <c r="BM49" s="209">
        <f t="shared" si="30"/>
        <v>0</v>
      </c>
      <c r="BN49" s="209">
        <f t="shared" si="30"/>
        <v>0</v>
      </c>
      <c r="BO49" s="209">
        <f t="shared" si="30"/>
        <v>0</v>
      </c>
      <c r="BP49" s="209">
        <f t="shared" si="30"/>
        <v>0</v>
      </c>
      <c r="BQ49" s="209">
        <f t="shared" si="30"/>
        <v>0</v>
      </c>
      <c r="BR49" s="209">
        <f t="shared" si="30"/>
        <v>0</v>
      </c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</row>
    <row r="50" spans="1:256" s="161" customFormat="1" ht="25.5">
      <c r="A50" s="240"/>
      <c r="B50" s="241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41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41"/>
      <c r="AC50" s="266"/>
      <c r="AD50" s="266"/>
      <c r="AE50" s="266"/>
      <c r="AF50" s="266"/>
      <c r="AG50" s="266"/>
      <c r="AH50" s="266"/>
      <c r="AI50" s="241"/>
      <c r="AJ50" s="266"/>
      <c r="AK50" s="266"/>
      <c r="AL50" s="266"/>
      <c r="AM50" s="266"/>
      <c r="AN50" s="266"/>
      <c r="AO50" s="266"/>
      <c r="AP50" s="241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85"/>
      <c r="BB50" s="200" t="s">
        <v>198</v>
      </c>
      <c r="BC50" s="244" t="s">
        <v>199</v>
      </c>
      <c r="BD50" s="158">
        <f t="shared" ref="BD50:BR50" si="31">IFERROR(ROUND((BD51/BD52),4),0)</f>
        <v>1</v>
      </c>
      <c r="BE50" s="158">
        <f t="shared" si="31"/>
        <v>1</v>
      </c>
      <c r="BF50" s="158">
        <f t="shared" si="31"/>
        <v>1</v>
      </c>
      <c r="BG50" s="158">
        <f t="shared" si="31"/>
        <v>1</v>
      </c>
      <c r="BH50" s="158">
        <f t="shared" si="31"/>
        <v>1</v>
      </c>
      <c r="BI50" s="158">
        <f t="shared" si="31"/>
        <v>1</v>
      </c>
      <c r="BJ50" s="158">
        <f t="shared" si="31"/>
        <v>1</v>
      </c>
      <c r="BK50" s="158">
        <f t="shared" si="31"/>
        <v>1</v>
      </c>
      <c r="BL50" s="158">
        <f t="shared" si="31"/>
        <v>0</v>
      </c>
      <c r="BM50" s="158">
        <f t="shared" si="31"/>
        <v>0</v>
      </c>
      <c r="BN50" s="158">
        <f t="shared" si="31"/>
        <v>0</v>
      </c>
      <c r="BO50" s="158">
        <f t="shared" si="31"/>
        <v>0</v>
      </c>
      <c r="BP50" s="158">
        <f t="shared" si="31"/>
        <v>0</v>
      </c>
      <c r="BQ50" s="158">
        <f t="shared" si="31"/>
        <v>0</v>
      </c>
      <c r="BR50" s="158">
        <f t="shared" si="31"/>
        <v>0</v>
      </c>
    </row>
    <row r="51" spans="1:256">
      <c r="A51" s="245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6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6"/>
      <c r="AC51" s="247"/>
      <c r="AD51" s="247"/>
      <c r="AE51" s="247"/>
      <c r="AF51" s="247"/>
      <c r="AG51" s="247"/>
      <c r="AH51" s="247"/>
      <c r="AI51" s="246"/>
      <c r="AJ51" s="247"/>
      <c r="AK51" s="247"/>
      <c r="AL51" s="247"/>
      <c r="AM51" s="247"/>
      <c r="AN51" s="247"/>
      <c r="AO51" s="247"/>
      <c r="AP51" s="246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9"/>
      <c r="BB51" s="162" t="s">
        <v>200</v>
      </c>
      <c r="BC51" s="226"/>
      <c r="BD51" s="286">
        <v>72</v>
      </c>
      <c r="BE51" s="227">
        <v>393</v>
      </c>
      <c r="BF51" s="286">
        <v>80</v>
      </c>
      <c r="BG51" s="286">
        <v>73</v>
      </c>
      <c r="BH51" s="286">
        <v>133</v>
      </c>
      <c r="BI51" s="286">
        <v>414</v>
      </c>
      <c r="BJ51" s="286">
        <v>522</v>
      </c>
      <c r="BK51" s="286">
        <v>663</v>
      </c>
      <c r="BL51" s="286">
        <v>0</v>
      </c>
      <c r="BM51" s="286">
        <v>0</v>
      </c>
      <c r="BN51" s="286">
        <v>0</v>
      </c>
      <c r="BO51" s="286">
        <v>0</v>
      </c>
      <c r="BP51" s="286">
        <v>0</v>
      </c>
      <c r="BQ51" s="286">
        <v>0</v>
      </c>
      <c r="BR51" s="286">
        <v>0</v>
      </c>
    </row>
    <row r="52" spans="1:256">
      <c r="A52" s="250"/>
      <c r="B52" s="246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46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46"/>
      <c r="AC52" s="251"/>
      <c r="AD52" s="251"/>
      <c r="AE52" s="251"/>
      <c r="AF52" s="251"/>
      <c r="AG52" s="251"/>
      <c r="AH52" s="251"/>
      <c r="AI52" s="246"/>
      <c r="AJ52" s="251"/>
      <c r="AK52" s="251"/>
      <c r="AL52" s="251"/>
      <c r="AM52" s="251"/>
      <c r="AN52" s="251"/>
      <c r="AO52" s="251"/>
      <c r="AP52" s="246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3"/>
      <c r="BB52" s="162" t="s">
        <v>201</v>
      </c>
      <c r="BC52" s="226"/>
      <c r="BD52" s="287">
        <v>72</v>
      </c>
      <c r="BE52" s="233">
        <v>393</v>
      </c>
      <c r="BF52" s="287">
        <v>80</v>
      </c>
      <c r="BG52" s="287">
        <v>73</v>
      </c>
      <c r="BH52" s="287">
        <v>133</v>
      </c>
      <c r="BI52" s="287">
        <v>414</v>
      </c>
      <c r="BJ52" s="287">
        <v>522</v>
      </c>
      <c r="BK52" s="287">
        <v>663</v>
      </c>
      <c r="BL52" s="287">
        <v>0</v>
      </c>
      <c r="BM52" s="287">
        <v>0</v>
      </c>
      <c r="BN52" s="287">
        <v>0</v>
      </c>
      <c r="BO52" s="287">
        <v>0</v>
      </c>
      <c r="BP52" s="287">
        <v>0</v>
      </c>
      <c r="BQ52" s="287">
        <v>0</v>
      </c>
      <c r="BR52" s="287">
        <v>0</v>
      </c>
    </row>
    <row r="53" spans="1:256" s="161" customFormat="1" ht="25.5">
      <c r="A53" s="255"/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6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6"/>
      <c r="AC53" s="257"/>
      <c r="AD53" s="257"/>
      <c r="AE53" s="257"/>
      <c r="AF53" s="257"/>
      <c r="AG53" s="257"/>
      <c r="AH53" s="257"/>
      <c r="AI53" s="256"/>
      <c r="AJ53" s="257"/>
      <c r="AK53" s="257"/>
      <c r="AL53" s="257"/>
      <c r="AM53" s="257"/>
      <c r="AN53" s="257"/>
      <c r="AO53" s="257"/>
      <c r="AP53" s="256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8"/>
      <c r="BB53" s="200" t="s">
        <v>202</v>
      </c>
      <c r="BC53" s="244" t="s">
        <v>199</v>
      </c>
      <c r="BD53" s="158">
        <f t="shared" ref="BD53:BR53" si="32">IFERROR(ROUND((BD54/BD55),4),0)</f>
        <v>1</v>
      </c>
      <c r="BE53" s="158">
        <f t="shared" si="32"/>
        <v>1</v>
      </c>
      <c r="BF53" s="158">
        <f t="shared" si="32"/>
        <v>1</v>
      </c>
      <c r="BG53" s="158">
        <f t="shared" si="32"/>
        <v>1</v>
      </c>
      <c r="BH53" s="158">
        <f t="shared" si="32"/>
        <v>1</v>
      </c>
      <c r="BI53" s="158">
        <f t="shared" si="32"/>
        <v>1</v>
      </c>
      <c r="BJ53" s="158">
        <f t="shared" si="32"/>
        <v>1</v>
      </c>
      <c r="BK53" s="158">
        <f t="shared" si="32"/>
        <v>1</v>
      </c>
      <c r="BL53" s="158">
        <f t="shared" si="32"/>
        <v>0</v>
      </c>
      <c r="BM53" s="158">
        <f t="shared" si="32"/>
        <v>0</v>
      </c>
      <c r="BN53" s="158">
        <f t="shared" si="32"/>
        <v>0</v>
      </c>
      <c r="BO53" s="158">
        <f t="shared" si="32"/>
        <v>0</v>
      </c>
      <c r="BP53" s="158">
        <f t="shared" si="32"/>
        <v>0</v>
      </c>
      <c r="BQ53" s="158">
        <f t="shared" si="32"/>
        <v>0</v>
      </c>
      <c r="BR53" s="158">
        <f t="shared" si="32"/>
        <v>0</v>
      </c>
    </row>
    <row r="54" spans="1:256">
      <c r="A54" s="245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6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6"/>
      <c r="AC54" s="247"/>
      <c r="AD54" s="247"/>
      <c r="AE54" s="247"/>
      <c r="AF54" s="247"/>
      <c r="AG54" s="247"/>
      <c r="AH54" s="247"/>
      <c r="AI54" s="246"/>
      <c r="AJ54" s="247"/>
      <c r="AK54" s="247"/>
      <c r="AL54" s="247"/>
      <c r="AM54" s="247"/>
      <c r="AN54" s="247"/>
      <c r="AO54" s="247"/>
      <c r="AP54" s="246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9"/>
      <c r="BB54" s="162" t="s">
        <v>203</v>
      </c>
      <c r="BC54" s="226"/>
      <c r="BD54" s="286">
        <v>321</v>
      </c>
      <c r="BE54" s="227">
        <v>393</v>
      </c>
      <c r="BF54" s="286">
        <v>219</v>
      </c>
      <c r="BG54" s="286">
        <v>226</v>
      </c>
      <c r="BH54" s="286">
        <v>277</v>
      </c>
      <c r="BI54" s="286">
        <v>465</v>
      </c>
      <c r="BJ54" s="286">
        <v>298</v>
      </c>
      <c r="BK54" s="286">
        <v>275</v>
      </c>
      <c r="BL54" s="286">
        <v>0</v>
      </c>
      <c r="BM54" s="286">
        <v>0</v>
      </c>
      <c r="BN54" s="286">
        <v>0</v>
      </c>
      <c r="BO54" s="286">
        <v>0</v>
      </c>
      <c r="BP54" s="286">
        <v>0</v>
      </c>
      <c r="BQ54" s="286">
        <v>0</v>
      </c>
      <c r="BR54" s="286">
        <v>0</v>
      </c>
    </row>
    <row r="55" spans="1:256">
      <c r="A55" s="250"/>
      <c r="B55" s="246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46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46"/>
      <c r="AC55" s="251"/>
      <c r="AD55" s="251"/>
      <c r="AE55" s="251"/>
      <c r="AF55" s="251"/>
      <c r="AG55" s="251"/>
      <c r="AH55" s="251"/>
      <c r="AI55" s="246"/>
      <c r="AJ55" s="251"/>
      <c r="AK55" s="251"/>
      <c r="AL55" s="251"/>
      <c r="AM55" s="251"/>
      <c r="AN55" s="251"/>
      <c r="AO55" s="251"/>
      <c r="AP55" s="246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3"/>
      <c r="BB55" s="162" t="s">
        <v>201</v>
      </c>
      <c r="BC55" s="226"/>
      <c r="BD55" s="287">
        <v>321</v>
      </c>
      <c r="BE55" s="233">
        <v>393</v>
      </c>
      <c r="BF55" s="287">
        <v>219</v>
      </c>
      <c r="BG55" s="287">
        <v>226</v>
      </c>
      <c r="BH55" s="287">
        <v>277</v>
      </c>
      <c r="BI55" s="287">
        <v>465</v>
      </c>
      <c r="BJ55" s="287">
        <v>298</v>
      </c>
      <c r="BK55" s="287">
        <v>275</v>
      </c>
      <c r="BL55" s="287">
        <v>0</v>
      </c>
      <c r="BM55" s="287">
        <v>0</v>
      </c>
      <c r="BN55" s="287">
        <v>0</v>
      </c>
      <c r="BO55" s="287">
        <v>0</v>
      </c>
      <c r="BP55" s="287">
        <v>0</v>
      </c>
      <c r="BQ55" s="287">
        <v>0</v>
      </c>
      <c r="BR55" s="287">
        <v>0</v>
      </c>
    </row>
    <row r="56" spans="1:256" s="161" customFormat="1">
      <c r="A56" s="255"/>
      <c r="B56" s="256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6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6"/>
      <c r="AC56" s="257"/>
      <c r="AD56" s="257"/>
      <c r="AE56" s="257"/>
      <c r="AF56" s="257"/>
      <c r="AG56" s="257"/>
      <c r="AH56" s="257"/>
      <c r="AI56" s="256"/>
      <c r="AJ56" s="257"/>
      <c r="AK56" s="257"/>
      <c r="AL56" s="257"/>
      <c r="AM56" s="257"/>
      <c r="AN56" s="257"/>
      <c r="AO56" s="257"/>
      <c r="AP56" s="256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8"/>
      <c r="BB56" s="200" t="s">
        <v>204</v>
      </c>
      <c r="BC56" s="244" t="s">
        <v>205</v>
      </c>
      <c r="BD56" s="158">
        <f t="shared" ref="BD56:BR56" si="33">IFERROR(ROUND((BD57/BD58),4),0)</f>
        <v>0</v>
      </c>
      <c r="BE56" s="158">
        <f t="shared" si="33"/>
        <v>8.3000000000000001E-3</v>
      </c>
      <c r="BF56" s="158">
        <f t="shared" si="33"/>
        <v>8.9999999999999998E-4</v>
      </c>
      <c r="BG56" s="158">
        <f t="shared" si="33"/>
        <v>5.0000000000000001E-4</v>
      </c>
      <c r="BH56" s="158">
        <f t="shared" si="33"/>
        <v>1.15E-2</v>
      </c>
      <c r="BI56" s="158">
        <f t="shared" si="33"/>
        <v>2.2700000000000001E-2</v>
      </c>
      <c r="BJ56" s="158">
        <f t="shared" si="33"/>
        <v>2.3999999999999998E-3</v>
      </c>
      <c r="BK56" s="158">
        <f t="shared" si="33"/>
        <v>5.7000000000000002E-3</v>
      </c>
      <c r="BL56" s="158">
        <f t="shared" si="33"/>
        <v>0</v>
      </c>
      <c r="BM56" s="158">
        <f t="shared" si="33"/>
        <v>0</v>
      </c>
      <c r="BN56" s="158">
        <f t="shared" si="33"/>
        <v>0</v>
      </c>
      <c r="BO56" s="158">
        <f t="shared" si="33"/>
        <v>0</v>
      </c>
      <c r="BP56" s="158">
        <f t="shared" si="33"/>
        <v>0</v>
      </c>
      <c r="BQ56" s="158">
        <f t="shared" si="33"/>
        <v>0</v>
      </c>
      <c r="BR56" s="158">
        <f t="shared" si="33"/>
        <v>0</v>
      </c>
    </row>
    <row r="57" spans="1:256" s="297" customFormat="1">
      <c r="A57" s="288"/>
      <c r="B57" s="289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89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89"/>
      <c r="AC57" s="290"/>
      <c r="AD57" s="290"/>
      <c r="AE57" s="290"/>
      <c r="AF57" s="290"/>
      <c r="AG57" s="290"/>
      <c r="AH57" s="290"/>
      <c r="AI57" s="289"/>
      <c r="AJ57" s="290"/>
      <c r="AK57" s="290"/>
      <c r="AL57" s="290"/>
      <c r="AM57" s="290"/>
      <c r="AN57" s="290"/>
      <c r="AO57" s="290"/>
      <c r="AP57" s="289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1"/>
      <c r="BB57" s="292" t="s">
        <v>206</v>
      </c>
      <c r="BC57" s="293"/>
      <c r="BD57" s="294" t="s">
        <v>56</v>
      </c>
      <c r="BE57" s="294">
        <v>2010.01</v>
      </c>
      <c r="BF57" s="295">
        <v>234.04</v>
      </c>
      <c r="BG57" s="295">
        <v>251.24</v>
      </c>
      <c r="BH57" s="295">
        <v>4799.03</v>
      </c>
      <c r="BI57" s="295">
        <v>8890.8700000000008</v>
      </c>
      <c r="BJ57" s="295">
        <v>773.34</v>
      </c>
      <c r="BK57" s="295">
        <v>1874.1</v>
      </c>
      <c r="BL57" s="295">
        <v>0</v>
      </c>
      <c r="BM57" s="295">
        <v>0</v>
      </c>
      <c r="BN57" s="295">
        <v>0</v>
      </c>
      <c r="BO57" s="295">
        <v>0</v>
      </c>
      <c r="BP57" s="295">
        <v>0</v>
      </c>
      <c r="BQ57" s="295">
        <v>0</v>
      </c>
      <c r="BR57" s="295">
        <v>0</v>
      </c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296"/>
      <c r="FI57" s="296"/>
      <c r="FJ57" s="296"/>
      <c r="FK57" s="296"/>
      <c r="FL57" s="296"/>
      <c r="FM57" s="296"/>
      <c r="FN57" s="296"/>
      <c r="FO57" s="296"/>
      <c r="FP57" s="296"/>
      <c r="FQ57" s="296"/>
      <c r="FR57" s="296"/>
      <c r="FS57" s="296"/>
      <c r="FT57" s="296"/>
      <c r="FU57" s="296"/>
      <c r="FV57" s="296"/>
      <c r="FW57" s="296"/>
      <c r="FX57" s="296"/>
      <c r="FY57" s="296"/>
      <c r="FZ57" s="296"/>
      <c r="GA57" s="296"/>
      <c r="GB57" s="296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  <c r="GQ57" s="296"/>
      <c r="GR57" s="296"/>
      <c r="GS57" s="296"/>
      <c r="GT57" s="296"/>
      <c r="GU57" s="296"/>
      <c r="GV57" s="296"/>
      <c r="GW57" s="296"/>
      <c r="GX57" s="296"/>
      <c r="GY57" s="296"/>
      <c r="GZ57" s="296"/>
      <c r="HA57" s="296"/>
      <c r="HB57" s="296"/>
      <c r="HC57" s="296"/>
      <c r="HD57" s="296"/>
      <c r="HE57" s="296"/>
      <c r="HF57" s="296"/>
      <c r="HG57" s="296"/>
      <c r="HH57" s="296"/>
      <c r="HI57" s="296"/>
      <c r="HJ57" s="296"/>
      <c r="HK57" s="296"/>
      <c r="HL57" s="296"/>
      <c r="HM57" s="296"/>
      <c r="HN57" s="296"/>
      <c r="HO57" s="296"/>
      <c r="HP57" s="296"/>
      <c r="HQ57" s="296"/>
      <c r="HR57" s="296"/>
      <c r="HS57" s="296"/>
      <c r="HT57" s="296"/>
      <c r="HU57" s="296"/>
      <c r="HV57" s="296"/>
      <c r="HW57" s="296"/>
      <c r="HX57" s="296"/>
      <c r="HY57" s="296"/>
      <c r="HZ57" s="296"/>
      <c r="IA57" s="296"/>
      <c r="IB57" s="296"/>
      <c r="IC57" s="296"/>
      <c r="ID57" s="296"/>
      <c r="IE57" s="296"/>
      <c r="IF57" s="296"/>
      <c r="IG57" s="296"/>
      <c r="IH57" s="296"/>
      <c r="II57" s="296"/>
      <c r="IJ57" s="296"/>
      <c r="IK57" s="296"/>
      <c r="IL57" s="296"/>
      <c r="IM57" s="296"/>
      <c r="IN57" s="296"/>
      <c r="IO57" s="296"/>
      <c r="IP57" s="296"/>
      <c r="IQ57" s="296"/>
      <c r="IR57" s="296"/>
      <c r="IS57" s="296"/>
      <c r="IT57" s="296"/>
      <c r="IU57" s="296"/>
      <c r="IV57" s="296"/>
    </row>
    <row r="58" spans="1:256" s="297" customFormat="1">
      <c r="A58" s="298"/>
      <c r="B58" s="299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299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299"/>
      <c r="AC58" s="300"/>
      <c r="AD58" s="300"/>
      <c r="AE58" s="300"/>
      <c r="AF58" s="300"/>
      <c r="AG58" s="300"/>
      <c r="AH58" s="300"/>
      <c r="AI58" s="299"/>
      <c r="AJ58" s="300"/>
      <c r="AK58" s="300"/>
      <c r="AL58" s="300"/>
      <c r="AM58" s="300"/>
      <c r="AN58" s="300"/>
      <c r="AO58" s="300"/>
      <c r="AP58" s="299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1"/>
      <c r="BB58" s="292" t="s">
        <v>207</v>
      </c>
      <c r="BC58" s="293"/>
      <c r="BD58" s="302" t="s">
        <v>56</v>
      </c>
      <c r="BE58" s="303">
        <v>241885.58</v>
      </c>
      <c r="BF58" s="302">
        <v>249753.83</v>
      </c>
      <c r="BG58" s="302">
        <v>501166.76</v>
      </c>
      <c r="BH58" s="302">
        <v>416563.04</v>
      </c>
      <c r="BI58" s="302">
        <v>391035.41</v>
      </c>
      <c r="BJ58" s="302">
        <v>326774.09000000003</v>
      </c>
      <c r="BK58" s="302">
        <v>326972.73</v>
      </c>
      <c r="BL58" s="302">
        <v>0</v>
      </c>
      <c r="BM58" s="302">
        <v>0</v>
      </c>
      <c r="BN58" s="302">
        <v>0</v>
      </c>
      <c r="BO58" s="302">
        <v>0</v>
      </c>
      <c r="BP58" s="302">
        <v>0</v>
      </c>
      <c r="BQ58" s="302">
        <v>0</v>
      </c>
      <c r="BR58" s="302">
        <v>0</v>
      </c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  <c r="HD58" s="296"/>
      <c r="HE58" s="296"/>
      <c r="HF58" s="296"/>
      <c r="HG58" s="296"/>
      <c r="HH58" s="296"/>
      <c r="HI58" s="296"/>
      <c r="HJ58" s="296"/>
      <c r="HK58" s="296"/>
      <c r="HL58" s="296"/>
      <c r="HM58" s="296"/>
      <c r="HN58" s="296"/>
      <c r="HO58" s="296"/>
      <c r="HP58" s="296"/>
      <c r="HQ58" s="296"/>
      <c r="HR58" s="296"/>
      <c r="HS58" s="296"/>
      <c r="HT58" s="296"/>
      <c r="HU58" s="296"/>
      <c r="HV58" s="296"/>
      <c r="HW58" s="296"/>
      <c r="HX58" s="296"/>
      <c r="HY58" s="296"/>
      <c r="HZ58" s="296"/>
      <c r="IA58" s="296"/>
      <c r="IB58" s="296"/>
      <c r="IC58" s="296"/>
      <c r="ID58" s="296"/>
      <c r="IE58" s="296"/>
      <c r="IF58" s="296"/>
      <c r="IG58" s="296"/>
      <c r="IH58" s="296"/>
      <c r="II58" s="296"/>
      <c r="IJ58" s="296"/>
      <c r="IK58" s="296"/>
      <c r="IL58" s="296"/>
      <c r="IM58" s="296"/>
      <c r="IN58" s="296"/>
      <c r="IO58" s="296"/>
      <c r="IP58" s="296"/>
      <c r="IQ58" s="296"/>
      <c r="IR58" s="296"/>
      <c r="IS58" s="296"/>
      <c r="IT58" s="296"/>
      <c r="IU58" s="296"/>
      <c r="IV58" s="296"/>
    </row>
    <row r="59" spans="1:256" s="161" customFormat="1" ht="14.25" hidden="1" customHeight="1">
      <c r="A59" s="197" t="s">
        <v>208</v>
      </c>
      <c r="B59" s="219" t="s">
        <v>160</v>
      </c>
      <c r="C59" s="199">
        <v>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219" t="s">
        <v>160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219" t="s">
        <v>160</v>
      </c>
      <c r="AC59" s="199">
        <v>0</v>
      </c>
      <c r="AD59" s="199">
        <v>0</v>
      </c>
      <c r="AE59" s="199">
        <v>0</v>
      </c>
      <c r="AF59" s="199">
        <v>0</v>
      </c>
      <c r="AG59" s="199">
        <v>0</v>
      </c>
      <c r="AH59" s="199">
        <v>8.5579803166452718E-4</v>
      </c>
      <c r="AI59" s="219" t="s">
        <v>161</v>
      </c>
      <c r="AJ59" s="199">
        <v>1.5463120457708365E-3</v>
      </c>
      <c r="AK59" s="199">
        <v>1.3034033309196234E-3</v>
      </c>
      <c r="AL59" s="199">
        <v>9.4073377234242712E-4</v>
      </c>
      <c r="AM59" s="199">
        <v>7.8165711307972901E-4</v>
      </c>
      <c r="AN59" s="199">
        <v>1.0180707559175363E-3</v>
      </c>
      <c r="AO59" s="199">
        <v>3.6381275770070337E-4</v>
      </c>
      <c r="AP59" s="219" t="s">
        <v>161</v>
      </c>
      <c r="AQ59" s="199">
        <f t="shared" ref="AQ59:BA59" si="34">IFERROR((AQ60/AQ61),0)</f>
        <v>6.4123116383456237E-4</v>
      </c>
      <c r="AR59" s="199">
        <f t="shared" si="34"/>
        <v>1.5809443507588533E-3</v>
      </c>
      <c r="AS59" s="199">
        <f t="shared" si="34"/>
        <v>1.4687163419171644E-3</v>
      </c>
      <c r="AT59" s="199">
        <f t="shared" si="34"/>
        <v>1.1695906432748538E-3</v>
      </c>
      <c r="AU59" s="199">
        <f t="shared" si="34"/>
        <v>1.4124293785310734E-3</v>
      </c>
      <c r="AV59" s="199">
        <f t="shared" si="34"/>
        <v>0</v>
      </c>
      <c r="AW59" s="199">
        <f t="shared" si="34"/>
        <v>3.6886757654002215E-4</v>
      </c>
      <c r="AX59" s="199">
        <f t="shared" si="34"/>
        <v>1.3429373702844585E-3</v>
      </c>
      <c r="AY59" s="199">
        <f t="shared" si="34"/>
        <v>6.9654051543998144E-4</v>
      </c>
      <c r="AZ59" s="199">
        <f t="shared" si="34"/>
        <v>0</v>
      </c>
      <c r="BA59" s="199">
        <f t="shared" si="34"/>
        <v>0</v>
      </c>
      <c r="BB59" s="265"/>
      <c r="BC59" s="266"/>
      <c r="BD59" s="266"/>
      <c r="BE59" s="266"/>
      <c r="BF59" s="304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</row>
    <row r="60" spans="1:256" s="165" customFormat="1" hidden="1">
      <c r="A60" s="281" t="s">
        <v>209</v>
      </c>
      <c r="B60" s="9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98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98"/>
      <c r="AC60" s="209"/>
      <c r="AD60" s="209"/>
      <c r="AE60" s="209"/>
      <c r="AF60" s="209"/>
      <c r="AG60" s="209"/>
      <c r="AH60" s="209">
        <v>6</v>
      </c>
      <c r="AI60" s="98"/>
      <c r="AJ60" s="209">
        <v>10</v>
      </c>
      <c r="AK60" s="209">
        <v>9</v>
      </c>
      <c r="AL60" s="209">
        <v>7</v>
      </c>
      <c r="AM60" s="209">
        <v>6</v>
      </c>
      <c r="AN60" s="209">
        <v>8</v>
      </c>
      <c r="AO60" s="209">
        <v>3</v>
      </c>
      <c r="AP60" s="98"/>
      <c r="AQ60" s="209">
        <v>6</v>
      </c>
      <c r="AR60" s="209">
        <v>15</v>
      </c>
      <c r="AS60" s="209">
        <v>15</v>
      </c>
      <c r="AT60" s="209">
        <v>12</v>
      </c>
      <c r="AU60" s="209">
        <v>13</v>
      </c>
      <c r="AV60" s="209">
        <v>0</v>
      </c>
      <c r="AW60" s="209">
        <v>3</v>
      </c>
      <c r="AX60" s="209">
        <v>11</v>
      </c>
      <c r="AY60" s="209">
        <v>6</v>
      </c>
      <c r="AZ60" s="209"/>
      <c r="BA60" s="209"/>
      <c r="BB60" s="268"/>
      <c r="BC60" s="248"/>
      <c r="BD60" s="248"/>
      <c r="BE60" s="248"/>
      <c r="BF60" s="306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  <c r="IO60" s="164"/>
      <c r="IP60" s="164"/>
      <c r="IQ60" s="164"/>
      <c r="IR60" s="164"/>
      <c r="IS60" s="164"/>
      <c r="IT60" s="164"/>
      <c r="IU60" s="164"/>
      <c r="IV60" s="164"/>
    </row>
    <row r="61" spans="1:256" s="165" customFormat="1" hidden="1">
      <c r="A61" s="162" t="s">
        <v>210</v>
      </c>
      <c r="B61" s="98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98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98"/>
      <c r="AC61" s="234"/>
      <c r="AD61" s="234"/>
      <c r="AE61" s="234"/>
      <c r="AF61" s="234"/>
      <c r="AG61" s="234"/>
      <c r="AH61" s="234">
        <v>7011</v>
      </c>
      <c r="AI61" s="98"/>
      <c r="AJ61" s="234">
        <v>6467</v>
      </c>
      <c r="AK61" s="234">
        <v>6905</v>
      </c>
      <c r="AL61" s="234">
        <v>7441</v>
      </c>
      <c r="AM61" s="234">
        <v>7676</v>
      </c>
      <c r="AN61" s="234">
        <v>7858</v>
      </c>
      <c r="AO61" s="234">
        <v>8246</v>
      </c>
      <c r="AP61" s="98"/>
      <c r="AQ61" s="234">
        <v>9357</v>
      </c>
      <c r="AR61" s="234">
        <v>9488</v>
      </c>
      <c r="AS61" s="234">
        <v>10213</v>
      </c>
      <c r="AT61" s="234">
        <v>10260</v>
      </c>
      <c r="AU61" s="234">
        <v>9204</v>
      </c>
      <c r="AV61" s="234">
        <v>8018</v>
      </c>
      <c r="AW61" s="234">
        <v>8133</v>
      </c>
      <c r="AX61" s="234">
        <v>8191</v>
      </c>
      <c r="AY61" s="234">
        <v>8614</v>
      </c>
      <c r="AZ61" s="234"/>
      <c r="BA61" s="234"/>
      <c r="BB61" s="308"/>
      <c r="BC61" s="252"/>
      <c r="BD61" s="252"/>
      <c r="BE61" s="252"/>
      <c r="BF61" s="306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  <c r="IO61" s="164"/>
      <c r="IP61" s="164"/>
      <c r="IQ61" s="164"/>
      <c r="IR61" s="164"/>
      <c r="IS61" s="164"/>
      <c r="IT61" s="164"/>
      <c r="IU61" s="164"/>
      <c r="IV61" s="164"/>
    </row>
    <row r="62" spans="1:256" s="316" customFormat="1" hidden="1">
      <c r="A62" s="310" t="s">
        <v>211</v>
      </c>
      <c r="B62" s="278" t="s">
        <v>212</v>
      </c>
      <c r="C62" s="311">
        <v>0</v>
      </c>
      <c r="D62" s="311">
        <v>0</v>
      </c>
      <c r="E62" s="311">
        <v>0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0</v>
      </c>
      <c r="L62" s="311">
        <v>0</v>
      </c>
      <c r="M62" s="311">
        <v>0</v>
      </c>
      <c r="N62" s="311">
        <v>0</v>
      </c>
      <c r="O62" s="278" t="s">
        <v>212</v>
      </c>
      <c r="P62" s="311">
        <v>10</v>
      </c>
      <c r="Q62" s="311">
        <v>10</v>
      </c>
      <c r="R62" s="311">
        <v>10</v>
      </c>
      <c r="S62" s="311">
        <v>10</v>
      </c>
      <c r="T62" s="311">
        <v>0</v>
      </c>
      <c r="U62" s="311">
        <v>0</v>
      </c>
      <c r="V62" s="311">
        <v>0</v>
      </c>
      <c r="W62" s="311">
        <v>0</v>
      </c>
      <c r="X62" s="311">
        <v>0</v>
      </c>
      <c r="Y62" s="311">
        <v>0</v>
      </c>
      <c r="Z62" s="311">
        <v>0</v>
      </c>
      <c r="AA62" s="311">
        <v>9</v>
      </c>
      <c r="AB62" s="278" t="s">
        <v>212</v>
      </c>
      <c r="AC62" s="311">
        <v>5</v>
      </c>
      <c r="AD62" s="311">
        <v>0</v>
      </c>
      <c r="AE62" s="311">
        <v>9</v>
      </c>
      <c r="AF62" s="311">
        <v>0</v>
      </c>
      <c r="AG62" s="311">
        <v>0</v>
      </c>
      <c r="AH62" s="311">
        <v>10</v>
      </c>
      <c r="AI62" s="278" t="s">
        <v>212</v>
      </c>
      <c r="AJ62" s="311">
        <v>0</v>
      </c>
      <c r="AK62" s="311">
        <v>0</v>
      </c>
      <c r="AL62" s="311">
        <v>0</v>
      </c>
      <c r="AM62" s="311">
        <v>0</v>
      </c>
      <c r="AN62" s="311">
        <v>0</v>
      </c>
      <c r="AO62" s="311">
        <v>0</v>
      </c>
      <c r="AP62" s="278" t="s">
        <v>212</v>
      </c>
      <c r="AQ62" s="311">
        <f t="shared" ref="AQ62:BA62" si="35">AQ64</f>
        <v>0</v>
      </c>
      <c r="AR62" s="311">
        <f t="shared" si="35"/>
        <v>0</v>
      </c>
      <c r="AS62" s="311">
        <f t="shared" si="35"/>
        <v>0</v>
      </c>
      <c r="AT62" s="311">
        <f t="shared" si="35"/>
        <v>0</v>
      </c>
      <c r="AU62" s="311">
        <f t="shared" si="35"/>
        <v>0</v>
      </c>
      <c r="AV62" s="311">
        <f t="shared" si="35"/>
        <v>0</v>
      </c>
      <c r="AW62" s="311">
        <f t="shared" si="35"/>
        <v>0</v>
      </c>
      <c r="AX62" s="311">
        <f t="shared" si="35"/>
        <v>0</v>
      </c>
      <c r="AY62" s="311">
        <f t="shared" si="35"/>
        <v>0</v>
      </c>
      <c r="AZ62" s="311">
        <f t="shared" si="35"/>
        <v>0</v>
      </c>
      <c r="BA62" s="311">
        <f t="shared" si="35"/>
        <v>0</v>
      </c>
      <c r="BB62" s="312"/>
      <c r="BC62" s="312"/>
      <c r="BD62" s="312"/>
      <c r="BE62" s="313"/>
      <c r="BF62" s="314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</row>
    <row r="63" spans="1:256" hidden="1">
      <c r="A63" s="225" t="s">
        <v>213</v>
      </c>
      <c r="B63" s="226"/>
      <c r="C63" s="227">
        <v>0</v>
      </c>
      <c r="D63" s="227">
        <v>0</v>
      </c>
      <c r="E63" s="227">
        <v>0</v>
      </c>
      <c r="F63" s="227">
        <v>0</v>
      </c>
      <c r="G63" s="227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7">
        <v>0</v>
      </c>
      <c r="N63" s="227">
        <v>0</v>
      </c>
      <c r="O63" s="226"/>
      <c r="P63" s="227">
        <v>9</v>
      </c>
      <c r="Q63" s="227">
        <v>9</v>
      </c>
      <c r="R63" s="227">
        <v>5.612903225806452</v>
      </c>
      <c r="S63" s="227">
        <v>9</v>
      </c>
      <c r="T63" s="227">
        <v>0</v>
      </c>
      <c r="U63" s="227">
        <v>0</v>
      </c>
      <c r="V63" s="227">
        <v>0</v>
      </c>
      <c r="W63" s="227">
        <v>0</v>
      </c>
      <c r="X63" s="227">
        <v>0</v>
      </c>
      <c r="Y63" s="227">
        <v>0</v>
      </c>
      <c r="Z63" s="227">
        <v>0</v>
      </c>
      <c r="AA63" s="227">
        <v>8</v>
      </c>
      <c r="AB63" s="226"/>
      <c r="AC63" s="227">
        <v>3</v>
      </c>
      <c r="AD63" s="227">
        <v>0</v>
      </c>
      <c r="AE63" s="227">
        <v>7</v>
      </c>
      <c r="AF63" s="227">
        <v>0</v>
      </c>
      <c r="AG63" s="227">
        <v>0</v>
      </c>
      <c r="AH63" s="227">
        <v>8</v>
      </c>
      <c r="AI63" s="226"/>
      <c r="AJ63" s="227">
        <v>0</v>
      </c>
      <c r="AK63" s="227"/>
      <c r="AL63" s="227"/>
      <c r="AM63" s="227"/>
      <c r="AN63" s="227"/>
      <c r="AO63" s="227"/>
      <c r="AP63" s="226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317"/>
      <c r="BC63" s="317"/>
      <c r="BD63" s="317"/>
      <c r="BE63" s="318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</row>
    <row r="64" spans="1:256" hidden="1">
      <c r="A64" s="201" t="s">
        <v>214</v>
      </c>
      <c r="B64" s="226"/>
      <c r="C64" s="233">
        <v>0</v>
      </c>
      <c r="D64" s="233">
        <v>0</v>
      </c>
      <c r="E64" s="233">
        <v>0</v>
      </c>
      <c r="F64" s="233">
        <v>0</v>
      </c>
      <c r="G64" s="233">
        <v>0</v>
      </c>
      <c r="H64" s="233">
        <v>0</v>
      </c>
      <c r="I64" s="233">
        <v>0</v>
      </c>
      <c r="J64" s="233">
        <v>0</v>
      </c>
      <c r="K64" s="233">
        <v>0</v>
      </c>
      <c r="L64" s="233">
        <v>0</v>
      </c>
      <c r="M64" s="233">
        <v>0</v>
      </c>
      <c r="N64" s="233">
        <v>0</v>
      </c>
      <c r="O64" s="226"/>
      <c r="P64" s="233">
        <v>10</v>
      </c>
      <c r="Q64" s="233">
        <v>10</v>
      </c>
      <c r="R64" s="233">
        <v>10</v>
      </c>
      <c r="S64" s="233">
        <v>10</v>
      </c>
      <c r="T64" s="233">
        <v>0</v>
      </c>
      <c r="U64" s="233">
        <v>0</v>
      </c>
      <c r="V64" s="233">
        <v>0</v>
      </c>
      <c r="W64" s="233">
        <v>0</v>
      </c>
      <c r="X64" s="233">
        <v>0</v>
      </c>
      <c r="Y64" s="233">
        <v>0</v>
      </c>
      <c r="Z64" s="233">
        <v>0</v>
      </c>
      <c r="AA64" s="233">
        <v>9</v>
      </c>
      <c r="AB64" s="226"/>
      <c r="AC64" s="233">
        <v>5</v>
      </c>
      <c r="AD64" s="233">
        <v>0</v>
      </c>
      <c r="AE64" s="233">
        <v>9</v>
      </c>
      <c r="AF64" s="233">
        <v>0</v>
      </c>
      <c r="AG64" s="233">
        <v>0</v>
      </c>
      <c r="AH64" s="233">
        <v>10</v>
      </c>
      <c r="AI64" s="226"/>
      <c r="AJ64" s="233">
        <v>0</v>
      </c>
      <c r="AK64" s="233"/>
      <c r="AL64" s="233"/>
      <c r="AM64" s="233"/>
      <c r="AN64" s="233"/>
      <c r="AO64" s="233"/>
      <c r="AP64" s="226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320"/>
      <c r="BC64" s="320"/>
      <c r="BD64" s="320"/>
      <c r="BE64" s="321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</row>
    <row r="65" spans="1:256" ht="6" customHeight="1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P65" s="324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325"/>
      <c r="BC65" s="325"/>
      <c r="BD65" s="325"/>
      <c r="BE65" s="325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</row>
    <row r="66" spans="1:256" s="213" customFormat="1">
      <c r="A66" s="326" t="s">
        <v>215</v>
      </c>
      <c r="B66" s="327"/>
      <c r="C66" s="328">
        <v>43831</v>
      </c>
      <c r="D66" s="328">
        <v>43862</v>
      </c>
      <c r="E66" s="328">
        <v>43891</v>
      </c>
      <c r="F66" s="328">
        <v>43922</v>
      </c>
      <c r="G66" s="328">
        <v>43952</v>
      </c>
      <c r="H66" s="328">
        <v>43983</v>
      </c>
      <c r="I66" s="328">
        <v>44013</v>
      </c>
      <c r="J66" s="328">
        <v>44044</v>
      </c>
      <c r="K66" s="328">
        <v>44075</v>
      </c>
      <c r="L66" s="328">
        <v>44105</v>
      </c>
      <c r="M66" s="328">
        <v>44136</v>
      </c>
      <c r="N66" s="328">
        <v>44166</v>
      </c>
      <c r="O66" s="327"/>
      <c r="P66" s="328">
        <v>44197</v>
      </c>
      <c r="Q66" s="328">
        <v>44228</v>
      </c>
      <c r="R66" s="328">
        <v>44256</v>
      </c>
      <c r="S66" s="328">
        <v>44287</v>
      </c>
      <c r="T66" s="328">
        <v>44317</v>
      </c>
      <c r="U66" s="328">
        <v>44348</v>
      </c>
      <c r="V66" s="328">
        <v>44378</v>
      </c>
      <c r="W66" s="328">
        <v>44409</v>
      </c>
      <c r="X66" s="328">
        <v>44440</v>
      </c>
      <c r="Y66" s="328">
        <v>44470</v>
      </c>
      <c r="Z66" s="328">
        <v>44501</v>
      </c>
      <c r="AA66" s="328">
        <v>44531</v>
      </c>
      <c r="AB66" s="327"/>
      <c r="AC66" s="328">
        <v>44562</v>
      </c>
      <c r="AD66" s="328">
        <v>44593</v>
      </c>
      <c r="AE66" s="328">
        <v>44621</v>
      </c>
      <c r="AF66" s="328">
        <v>44652</v>
      </c>
      <c r="AG66" s="328">
        <v>44682</v>
      </c>
      <c r="AH66" s="328">
        <v>44713</v>
      </c>
      <c r="AI66" s="327"/>
      <c r="AJ66" s="328">
        <v>44743</v>
      </c>
      <c r="AK66" s="328">
        <v>44774</v>
      </c>
      <c r="AL66" s="328">
        <v>44805</v>
      </c>
      <c r="AM66" s="328">
        <v>44835</v>
      </c>
      <c r="AN66" s="328">
        <v>44866</v>
      </c>
      <c r="AO66" s="328">
        <v>44896</v>
      </c>
      <c r="AP66" s="327"/>
      <c r="AQ66" s="328">
        <f t="shared" ref="AQ66:BR66" si="36">AQ$4</f>
        <v>44927</v>
      </c>
      <c r="AR66" s="328">
        <f t="shared" si="36"/>
        <v>44958</v>
      </c>
      <c r="AS66" s="328">
        <f t="shared" si="36"/>
        <v>44986</v>
      </c>
      <c r="AT66" s="328">
        <f t="shared" si="36"/>
        <v>45017</v>
      </c>
      <c r="AU66" s="328">
        <f t="shared" si="36"/>
        <v>45047</v>
      </c>
      <c r="AV66" s="328">
        <f t="shared" si="36"/>
        <v>45078</v>
      </c>
      <c r="AW66" s="328">
        <f t="shared" si="36"/>
        <v>45108</v>
      </c>
      <c r="AX66" s="328">
        <f t="shared" si="36"/>
        <v>45139</v>
      </c>
      <c r="AY66" s="328">
        <f t="shared" si="36"/>
        <v>45170</v>
      </c>
      <c r="AZ66" s="328" t="str">
        <f>AZ$4</f>
        <v>01-15-Out-23</v>
      </c>
      <c r="BA66" s="328">
        <f>BA$4</f>
        <v>45200</v>
      </c>
      <c r="BB66" s="329" t="s">
        <v>215</v>
      </c>
      <c r="BC66" s="329"/>
      <c r="BD66" s="329" t="str">
        <f>BD25</f>
        <v>16-31-Out-23</v>
      </c>
      <c r="BE66" s="329">
        <f>BE25</f>
        <v>45200</v>
      </c>
      <c r="BF66" s="329" t="e">
        <f t="shared" ca="1" si="36"/>
        <v>#NAME?</v>
      </c>
      <c r="BG66" s="329" t="e">
        <f t="shared" ca="1" si="36"/>
        <v>#NAME?</v>
      </c>
      <c r="BH66" s="329" t="e">
        <f t="shared" ca="1" si="36"/>
        <v>#NAME?</v>
      </c>
      <c r="BI66" s="329" t="e">
        <f t="shared" ca="1" si="36"/>
        <v>#NAME?</v>
      </c>
      <c r="BJ66" s="329" t="e">
        <f t="shared" ca="1" si="36"/>
        <v>#NAME?</v>
      </c>
      <c r="BK66" s="329" t="e">
        <f t="shared" ca="1" si="36"/>
        <v>#NAME?</v>
      </c>
      <c r="BL66" s="329" t="e">
        <f t="shared" ca="1" si="36"/>
        <v>#NAME?</v>
      </c>
      <c r="BM66" s="329" t="e">
        <f t="shared" ca="1" si="36"/>
        <v>#NAME?</v>
      </c>
      <c r="BN66" s="329" t="e">
        <f t="shared" ca="1" si="36"/>
        <v>#NAME?</v>
      </c>
      <c r="BO66" s="329" t="e">
        <f t="shared" ca="1" si="36"/>
        <v>#NAME?</v>
      </c>
      <c r="BP66" s="329" t="e">
        <f t="shared" ca="1" si="36"/>
        <v>#NAME?</v>
      </c>
      <c r="BQ66" s="329" t="e">
        <f t="shared" ca="1" si="36"/>
        <v>#NAME?</v>
      </c>
      <c r="BR66" s="329" t="e">
        <f t="shared" ca="1" si="36"/>
        <v>#NAME?</v>
      </c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  <c r="IL66" s="212"/>
      <c r="IM66" s="212"/>
      <c r="IN66" s="212"/>
      <c r="IO66" s="212"/>
      <c r="IP66" s="212"/>
      <c r="IQ66" s="212"/>
      <c r="IR66" s="212"/>
      <c r="IS66" s="212"/>
      <c r="IT66" s="212"/>
      <c r="IU66" s="212"/>
      <c r="IV66" s="212"/>
    </row>
    <row r="67" spans="1:256" s="188" customFormat="1">
      <c r="A67" s="330" t="s">
        <v>216</v>
      </c>
      <c r="B67" s="331"/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331"/>
      <c r="P67" s="186">
        <v>0</v>
      </c>
      <c r="Q67" s="186">
        <v>0</v>
      </c>
      <c r="R67" s="186">
        <v>0</v>
      </c>
      <c r="S67" s="186">
        <v>0</v>
      </c>
      <c r="T67" s="186">
        <v>0</v>
      </c>
      <c r="U67" s="186">
        <v>0</v>
      </c>
      <c r="V67" s="186">
        <v>0</v>
      </c>
      <c r="W67" s="186">
        <v>0</v>
      </c>
      <c r="X67" s="186">
        <v>0</v>
      </c>
      <c r="Y67" s="186">
        <v>0</v>
      </c>
      <c r="Z67" s="186">
        <v>0</v>
      </c>
      <c r="AA67" s="186">
        <v>0</v>
      </c>
      <c r="AB67" s="331"/>
      <c r="AC67" s="186">
        <v>1</v>
      </c>
      <c r="AD67" s="186">
        <v>1</v>
      </c>
      <c r="AE67" s="186">
        <v>1</v>
      </c>
      <c r="AF67" s="186">
        <v>1</v>
      </c>
      <c r="AG67" s="186">
        <v>0.7142857142857143</v>
      </c>
      <c r="AH67" s="186">
        <v>0.83333333333333337</v>
      </c>
      <c r="AI67" s="331"/>
      <c r="AJ67" s="186">
        <v>0.9</v>
      </c>
      <c r="AK67" s="186">
        <v>0.77777777777777779</v>
      </c>
      <c r="AL67" s="186">
        <v>0.5714285714285714</v>
      </c>
      <c r="AM67" s="186">
        <v>0.33333333333333331</v>
      </c>
      <c r="AN67" s="186">
        <v>0.625</v>
      </c>
      <c r="AO67" s="186">
        <v>0.33333333333333331</v>
      </c>
      <c r="AP67" s="331"/>
      <c r="AQ67" s="186">
        <v>1</v>
      </c>
      <c r="AR67" s="186">
        <v>0.6</v>
      </c>
      <c r="AS67" s="186">
        <v>0.53333333333333333</v>
      </c>
      <c r="AT67" s="186">
        <v>0.41666666666666669</v>
      </c>
      <c r="AU67" s="186">
        <v>0.61538461538461542</v>
      </c>
      <c r="AV67" s="186">
        <v>0</v>
      </c>
      <c r="AW67" s="186">
        <v>0.66666666666666663</v>
      </c>
      <c r="AX67" s="186">
        <v>0.27272727272727271</v>
      </c>
      <c r="AY67" s="186">
        <v>0.33333333333333331</v>
      </c>
      <c r="AZ67" s="227" t="s">
        <v>56</v>
      </c>
      <c r="BA67" s="186">
        <v>0.54545454545454541</v>
      </c>
      <c r="BB67" s="332" t="s">
        <v>216</v>
      </c>
      <c r="BC67" s="186"/>
      <c r="BD67" s="227" t="s">
        <v>56</v>
      </c>
      <c r="BE67" s="186">
        <f>BA67</f>
        <v>0.54545454545454541</v>
      </c>
      <c r="BF67" s="186">
        <v>0</v>
      </c>
      <c r="BG67" s="186">
        <v>0.5</v>
      </c>
      <c r="BH67" s="186">
        <v>0.21428571428571427</v>
      </c>
      <c r="BI67" s="186">
        <v>0.42857142857142855</v>
      </c>
      <c r="BJ67" s="186">
        <v>0</v>
      </c>
      <c r="BK67" s="186">
        <v>4.3478260869565216E-2</v>
      </c>
      <c r="BL67" s="186">
        <v>0</v>
      </c>
      <c r="BM67" s="186">
        <v>0</v>
      </c>
      <c r="BN67" s="186">
        <v>0</v>
      </c>
      <c r="BO67" s="186">
        <v>0</v>
      </c>
      <c r="BP67" s="186">
        <v>0</v>
      </c>
      <c r="BQ67" s="186">
        <v>0</v>
      </c>
      <c r="BR67" s="186">
        <v>0</v>
      </c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7"/>
      <c r="DT67" s="187"/>
      <c r="DU67" s="187"/>
      <c r="DV67" s="187"/>
      <c r="DW67" s="187"/>
      <c r="DX67" s="187"/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7"/>
      <c r="EK67" s="187"/>
      <c r="EL67" s="187"/>
      <c r="EM67" s="187"/>
      <c r="EN67" s="187"/>
      <c r="EO67" s="187"/>
      <c r="EP67" s="187"/>
      <c r="EQ67" s="187"/>
      <c r="ER67" s="187"/>
      <c r="ES67" s="187"/>
      <c r="ET67" s="187"/>
      <c r="EU67" s="187"/>
      <c r="EV67" s="187"/>
      <c r="EW67" s="187"/>
      <c r="EX67" s="187"/>
      <c r="EY67" s="187"/>
      <c r="EZ67" s="187"/>
      <c r="FA67" s="187"/>
      <c r="FB67" s="187"/>
      <c r="FC67" s="187"/>
      <c r="FD67" s="187"/>
      <c r="FE67" s="187"/>
      <c r="FF67" s="187"/>
      <c r="FG67" s="187"/>
      <c r="FH67" s="187"/>
      <c r="FI67" s="187"/>
      <c r="FJ67" s="187"/>
      <c r="FK67" s="187"/>
      <c r="FL67" s="187"/>
      <c r="FM67" s="187"/>
      <c r="FN67" s="187"/>
      <c r="FO67" s="187"/>
      <c r="FP67" s="187"/>
      <c r="FQ67" s="187"/>
      <c r="FR67" s="187"/>
      <c r="FS67" s="187"/>
      <c r="FT67" s="187"/>
      <c r="FU67" s="187"/>
      <c r="FV67" s="187"/>
      <c r="FW67" s="187"/>
      <c r="FX67" s="187"/>
      <c r="FY67" s="187"/>
      <c r="FZ67" s="187"/>
      <c r="GA67" s="187"/>
      <c r="GB67" s="187"/>
      <c r="GC67" s="187"/>
      <c r="GD67" s="187"/>
      <c r="GE67" s="187"/>
      <c r="GF67" s="187"/>
      <c r="GG67" s="187"/>
      <c r="GH67" s="187"/>
      <c r="GI67" s="187"/>
      <c r="GJ67" s="187"/>
      <c r="GK67" s="187"/>
      <c r="GL67" s="187"/>
      <c r="GM67" s="187"/>
      <c r="GN67" s="187"/>
      <c r="GO67" s="187"/>
      <c r="GP67" s="187"/>
      <c r="GQ67" s="187"/>
      <c r="GR67" s="187"/>
      <c r="GS67" s="187"/>
      <c r="GT67" s="187"/>
      <c r="GU67" s="187"/>
      <c r="GV67" s="187"/>
      <c r="GW67" s="187"/>
      <c r="GX67" s="187"/>
      <c r="GY67" s="187"/>
      <c r="GZ67" s="187"/>
      <c r="HA67" s="187"/>
      <c r="HB67" s="187"/>
      <c r="HC67" s="187"/>
      <c r="HD67" s="187"/>
      <c r="HE67" s="187"/>
      <c r="HF67" s="187"/>
      <c r="HG67" s="187"/>
      <c r="HH67" s="187"/>
      <c r="HI67" s="187"/>
      <c r="HJ67" s="187"/>
      <c r="HK67" s="187"/>
      <c r="HL67" s="187"/>
      <c r="HM67" s="187"/>
      <c r="HN67" s="187"/>
      <c r="HO67" s="187"/>
      <c r="HP67" s="187"/>
      <c r="HQ67" s="187"/>
      <c r="HR67" s="187"/>
      <c r="HS67" s="187"/>
      <c r="HT67" s="187"/>
      <c r="HU67" s="187"/>
      <c r="HV67" s="187"/>
      <c r="HW67" s="187"/>
      <c r="HX67" s="187"/>
      <c r="HY67" s="187"/>
      <c r="HZ67" s="187"/>
      <c r="IA67" s="187"/>
      <c r="IB67" s="187"/>
      <c r="IC67" s="187"/>
      <c r="ID67" s="187"/>
      <c r="IE67" s="187"/>
      <c r="IF67" s="187"/>
      <c r="IG67" s="187"/>
      <c r="IH67" s="187"/>
      <c r="II67" s="187"/>
      <c r="IJ67" s="187"/>
      <c r="IK67" s="187"/>
      <c r="IL67" s="187"/>
      <c r="IM67" s="187"/>
      <c r="IN67" s="187"/>
      <c r="IO67" s="187"/>
      <c r="IP67" s="187"/>
      <c r="IQ67" s="187"/>
      <c r="IR67" s="187"/>
      <c r="IS67" s="187"/>
      <c r="IT67" s="187"/>
      <c r="IU67" s="187"/>
      <c r="IV67" s="187"/>
    </row>
    <row r="68" spans="1:256" s="187" customFormat="1">
      <c r="A68" s="333" t="s">
        <v>217</v>
      </c>
      <c r="B68" s="331"/>
      <c r="C68" s="186">
        <v>0.97849999999999993</v>
      </c>
      <c r="D68" s="186">
        <v>0.97559999999999991</v>
      </c>
      <c r="E68" s="186">
        <v>0.96520000000000006</v>
      </c>
      <c r="F68" s="186">
        <v>0.94930000000000003</v>
      </c>
      <c r="G68" s="186">
        <v>0.99720000000000009</v>
      </c>
      <c r="H68" s="186">
        <v>0.96739999999999993</v>
      </c>
      <c r="I68" s="186">
        <v>0.94799999999999995</v>
      </c>
      <c r="J68" s="186">
        <v>0.96140000000000003</v>
      </c>
      <c r="K68" s="186">
        <v>0.94499999999999995</v>
      </c>
      <c r="L68" s="186">
        <v>0.96210000000000007</v>
      </c>
      <c r="M68" s="186">
        <v>0.95290000000000008</v>
      </c>
      <c r="N68" s="186">
        <v>0.94600000000000006</v>
      </c>
      <c r="O68" s="331"/>
      <c r="P68" s="186">
        <v>0.9467000000000001</v>
      </c>
      <c r="Q68" s="186">
        <v>0.96430000000000005</v>
      </c>
      <c r="R68" s="186">
        <v>0.97170000000000001</v>
      </c>
      <c r="S68" s="186">
        <v>0.93609999999999993</v>
      </c>
      <c r="T68" s="186">
        <v>0.95750000000000002</v>
      </c>
      <c r="U68" s="186">
        <v>0.94300000000000006</v>
      </c>
      <c r="V68" s="186">
        <v>0.95750000000000002</v>
      </c>
      <c r="W68" s="186">
        <v>0.96709999999999996</v>
      </c>
      <c r="X68" s="186">
        <v>0.92799999999999994</v>
      </c>
      <c r="Y68" s="186">
        <v>0.94130000000000003</v>
      </c>
      <c r="Z68" s="186">
        <v>0.93809999999999993</v>
      </c>
      <c r="AA68" s="186">
        <v>0.91549999999999998</v>
      </c>
      <c r="AB68" s="331"/>
      <c r="AC68" s="186">
        <v>0.9012</v>
      </c>
      <c r="AD68" s="186">
        <v>0.89280000000000004</v>
      </c>
      <c r="AE68" s="186">
        <v>0.90600000000000003</v>
      </c>
      <c r="AF68" s="186">
        <v>0.89399999999999991</v>
      </c>
      <c r="AG68" s="186">
        <v>0.89409999999999989</v>
      </c>
      <c r="AH68" s="186">
        <v>0.93835000000000002</v>
      </c>
      <c r="AI68" s="331"/>
      <c r="AJ68" s="186">
        <v>0.90200000000000002</v>
      </c>
      <c r="AK68" s="186">
        <v>0.87339999999999995</v>
      </c>
      <c r="AL68" s="186">
        <v>0.91339999999999999</v>
      </c>
      <c r="AM68" s="186">
        <v>0.85240000000000005</v>
      </c>
      <c r="AN68" s="186">
        <v>0.8156000000000001</v>
      </c>
      <c r="AO68" s="186">
        <v>0.87779999999999991</v>
      </c>
      <c r="AP68" s="331"/>
      <c r="AQ68" s="186">
        <v>0.92630000000000012</v>
      </c>
      <c r="AR68" s="186">
        <v>0.93369999999999997</v>
      </c>
      <c r="AS68" s="186">
        <v>0.91870000000000007</v>
      </c>
      <c r="AT68" s="186">
        <v>0.91660000000000008</v>
      </c>
      <c r="AU68" s="186">
        <v>0.9464999999999999</v>
      </c>
      <c r="AV68" s="186">
        <v>0.97930000000000006</v>
      </c>
      <c r="AW68" s="186">
        <v>0.94009999999999994</v>
      </c>
      <c r="AX68" s="186">
        <v>0.94860000000000011</v>
      </c>
      <c r="AY68" s="186">
        <v>0.88389999999999991</v>
      </c>
      <c r="AZ68" s="233" t="s">
        <v>56</v>
      </c>
      <c r="BA68" s="186">
        <v>0.94950000000000001</v>
      </c>
      <c r="BB68" s="332" t="s">
        <v>217</v>
      </c>
      <c r="BC68" s="186"/>
      <c r="BD68" s="233" t="s">
        <v>56</v>
      </c>
      <c r="BE68" s="186">
        <f>BA68</f>
        <v>0.94950000000000001</v>
      </c>
      <c r="BF68" s="186">
        <v>0.93090000000000006</v>
      </c>
      <c r="BG68" s="186">
        <v>0.95879999999999999</v>
      </c>
      <c r="BH68" s="186">
        <v>0.92080000000000006</v>
      </c>
      <c r="BI68" s="186">
        <v>0.91260000000000008</v>
      </c>
      <c r="BJ68" s="186">
        <v>0.90189999999999992</v>
      </c>
      <c r="BK68" s="186">
        <v>0.91189999999999993</v>
      </c>
      <c r="BL68" s="186">
        <v>0</v>
      </c>
      <c r="BM68" s="186">
        <v>0</v>
      </c>
      <c r="BN68" s="186">
        <v>0</v>
      </c>
      <c r="BO68" s="186">
        <v>0</v>
      </c>
      <c r="BP68" s="186">
        <v>0</v>
      </c>
      <c r="BQ68" s="186">
        <v>0</v>
      </c>
      <c r="BR68" s="186">
        <v>0</v>
      </c>
    </row>
    <row r="69" spans="1:256" ht="6" customHeight="1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P69" s="324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</row>
    <row r="70" spans="1:256" s="213" customFormat="1">
      <c r="A70" s="334" t="s">
        <v>218</v>
      </c>
      <c r="B70" s="334" t="s">
        <v>219</v>
      </c>
      <c r="C70" s="334">
        <v>43831</v>
      </c>
      <c r="D70" s="334">
        <v>43862</v>
      </c>
      <c r="E70" s="334">
        <v>43891</v>
      </c>
      <c r="F70" s="334">
        <v>43922</v>
      </c>
      <c r="G70" s="334">
        <v>43952</v>
      </c>
      <c r="H70" s="334">
        <v>43983</v>
      </c>
      <c r="I70" s="334">
        <v>44013</v>
      </c>
      <c r="J70" s="334">
        <v>44044</v>
      </c>
      <c r="K70" s="334">
        <v>44075</v>
      </c>
      <c r="L70" s="334">
        <v>44105</v>
      </c>
      <c r="M70" s="334">
        <v>44136</v>
      </c>
      <c r="N70" s="334">
        <v>44166</v>
      </c>
      <c r="O70" s="334" t="s">
        <v>219</v>
      </c>
      <c r="P70" s="334">
        <v>44197</v>
      </c>
      <c r="Q70" s="334">
        <v>44228</v>
      </c>
      <c r="R70" s="334">
        <v>44256</v>
      </c>
      <c r="S70" s="334">
        <v>44287</v>
      </c>
      <c r="T70" s="334">
        <v>44317</v>
      </c>
      <c r="U70" s="334">
        <v>44348</v>
      </c>
      <c r="V70" s="334">
        <v>44378</v>
      </c>
      <c r="W70" s="334">
        <v>44409</v>
      </c>
      <c r="X70" s="334">
        <v>44440</v>
      </c>
      <c r="Y70" s="334">
        <v>44470</v>
      </c>
      <c r="Z70" s="334">
        <v>44501</v>
      </c>
      <c r="AA70" s="334">
        <v>44531</v>
      </c>
      <c r="AB70" s="334" t="s">
        <v>219</v>
      </c>
      <c r="AC70" s="334">
        <v>44562</v>
      </c>
      <c r="AD70" s="334">
        <v>44593</v>
      </c>
      <c r="AE70" s="334">
        <v>44621</v>
      </c>
      <c r="AF70" s="334">
        <v>44652</v>
      </c>
      <c r="AG70" s="334">
        <v>44682</v>
      </c>
      <c r="AH70" s="334">
        <v>44713</v>
      </c>
      <c r="AI70" s="334" t="s">
        <v>219</v>
      </c>
      <c r="AJ70" s="334">
        <v>44743</v>
      </c>
      <c r="AK70" s="334">
        <v>44774</v>
      </c>
      <c r="AL70" s="334">
        <v>44805</v>
      </c>
      <c r="AM70" s="334">
        <v>44835</v>
      </c>
      <c r="AN70" s="334">
        <v>44866</v>
      </c>
      <c r="AO70" s="334">
        <v>44896</v>
      </c>
      <c r="AP70" s="335" t="str">
        <f>AP25</f>
        <v>Meta</v>
      </c>
      <c r="AQ70" s="334">
        <f t="shared" ref="AQ70:BA70" si="37">AQ66</f>
        <v>44927</v>
      </c>
      <c r="AR70" s="334">
        <f t="shared" si="37"/>
        <v>44958</v>
      </c>
      <c r="AS70" s="334">
        <f t="shared" si="37"/>
        <v>44986</v>
      </c>
      <c r="AT70" s="334">
        <f t="shared" si="37"/>
        <v>45017</v>
      </c>
      <c r="AU70" s="334">
        <f t="shared" si="37"/>
        <v>45047</v>
      </c>
      <c r="AV70" s="334">
        <f t="shared" si="37"/>
        <v>45078</v>
      </c>
      <c r="AW70" s="334">
        <f t="shared" si="37"/>
        <v>45108</v>
      </c>
      <c r="AX70" s="334">
        <f t="shared" si="37"/>
        <v>45139</v>
      </c>
      <c r="AY70" s="335">
        <f t="shared" si="37"/>
        <v>45170</v>
      </c>
      <c r="AZ70" s="335" t="str">
        <f t="shared" si="37"/>
        <v>01-15-Out-23</v>
      </c>
      <c r="BA70" s="335">
        <f t="shared" si="37"/>
        <v>45200</v>
      </c>
      <c r="BB70" s="336" t="s">
        <v>218</v>
      </c>
      <c r="BC70" s="336" t="str">
        <f>BC25</f>
        <v>Meta</v>
      </c>
      <c r="BD70" s="337" t="str">
        <f t="shared" ref="BD70:BR70" si="38">BD66</f>
        <v>16-31-Out-23</v>
      </c>
      <c r="BE70" s="337">
        <f t="shared" si="38"/>
        <v>45200</v>
      </c>
      <c r="BF70" s="337" t="e">
        <f t="shared" ca="1" si="38"/>
        <v>#NAME?</v>
      </c>
      <c r="BG70" s="337" t="e">
        <f t="shared" ca="1" si="38"/>
        <v>#NAME?</v>
      </c>
      <c r="BH70" s="337" t="e">
        <f t="shared" ca="1" si="38"/>
        <v>#NAME?</v>
      </c>
      <c r="BI70" s="337" t="e">
        <f t="shared" ca="1" si="38"/>
        <v>#NAME?</v>
      </c>
      <c r="BJ70" s="337" t="e">
        <f t="shared" ca="1" si="38"/>
        <v>#NAME?</v>
      </c>
      <c r="BK70" s="337" t="e">
        <f t="shared" ca="1" si="38"/>
        <v>#NAME?</v>
      </c>
      <c r="BL70" s="337" t="e">
        <f t="shared" ca="1" si="38"/>
        <v>#NAME?</v>
      </c>
      <c r="BM70" s="337" t="e">
        <f t="shared" ca="1" si="38"/>
        <v>#NAME?</v>
      </c>
      <c r="BN70" s="337" t="e">
        <f t="shared" ca="1" si="38"/>
        <v>#NAME?</v>
      </c>
      <c r="BO70" s="337" t="e">
        <f t="shared" ca="1" si="38"/>
        <v>#NAME?</v>
      </c>
      <c r="BP70" s="337" t="e">
        <f t="shared" ca="1" si="38"/>
        <v>#NAME?</v>
      </c>
      <c r="BQ70" s="337" t="e">
        <f t="shared" ca="1" si="38"/>
        <v>#NAME?</v>
      </c>
      <c r="BR70" s="337" t="e">
        <f t="shared" ca="1" si="38"/>
        <v>#NAME?</v>
      </c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s="188" customFormat="1" ht="12.75" customHeight="1">
      <c r="A71" s="338" t="s">
        <v>130</v>
      </c>
      <c r="B71" s="339" t="s">
        <v>131</v>
      </c>
      <c r="C71" s="339">
        <v>0</v>
      </c>
      <c r="D71" s="339">
        <v>0</v>
      </c>
      <c r="E71" s="339">
        <v>0</v>
      </c>
      <c r="F71" s="339">
        <v>0</v>
      </c>
      <c r="G71" s="339">
        <v>0</v>
      </c>
      <c r="H71" s="339">
        <v>0</v>
      </c>
      <c r="I71" s="339">
        <v>0</v>
      </c>
      <c r="J71" s="339">
        <v>0</v>
      </c>
      <c r="K71" s="339">
        <v>0</v>
      </c>
      <c r="L71" s="339">
        <v>0</v>
      </c>
      <c r="M71" s="339">
        <v>0</v>
      </c>
      <c r="N71" s="339">
        <v>0</v>
      </c>
      <c r="O71" s="339" t="s">
        <v>131</v>
      </c>
      <c r="P71" s="339">
        <v>0.63029999999999997</v>
      </c>
      <c r="Q71" s="339">
        <v>0.67859999999999998</v>
      </c>
      <c r="R71" s="339">
        <v>0.74550000000000005</v>
      </c>
      <c r="S71" s="339">
        <v>0.69689999999999996</v>
      </c>
      <c r="T71" s="339">
        <v>0.66849999999999998</v>
      </c>
      <c r="U71" s="339">
        <v>0.6956</v>
      </c>
      <c r="V71" s="339">
        <v>0.62250000000000005</v>
      </c>
      <c r="W71" s="339">
        <v>0.6653</v>
      </c>
      <c r="X71" s="339">
        <v>0.56850000000000001</v>
      </c>
      <c r="Y71" s="339">
        <v>0.37269999999999998</v>
      </c>
      <c r="Z71" s="339">
        <v>0.49530000000000002</v>
      </c>
      <c r="AA71" s="339">
        <v>0.6139</v>
      </c>
      <c r="AB71" s="339" t="s">
        <v>131</v>
      </c>
      <c r="AC71" s="339">
        <v>0.69550000000000001</v>
      </c>
      <c r="AD71" s="339">
        <v>0.55530000000000002</v>
      </c>
      <c r="AE71" s="339">
        <v>0.73380000000000001</v>
      </c>
      <c r="AF71" s="339">
        <v>0.77849999999999997</v>
      </c>
      <c r="AG71" s="339">
        <v>0.80079999999999996</v>
      </c>
      <c r="AH71" s="339">
        <v>0.59119999999999995</v>
      </c>
      <c r="AI71" s="340" t="s">
        <v>131</v>
      </c>
      <c r="AJ71" s="339">
        <v>0.6603</v>
      </c>
      <c r="AK71" s="339">
        <v>0.8024</v>
      </c>
      <c r="AL71" s="339">
        <v>0.85370000000000001</v>
      </c>
      <c r="AM71" s="339">
        <v>0.88360000000000005</v>
      </c>
      <c r="AN71" s="339">
        <v>0.86960000000000004</v>
      </c>
      <c r="AO71" s="339">
        <v>0.84619999999999995</v>
      </c>
      <c r="AP71" s="339" t="str">
        <f t="shared" ref="AP71:BA71" si="39">AP5</f>
        <v>≥ 85%</v>
      </c>
      <c r="AQ71" s="339">
        <f t="shared" si="39"/>
        <v>0.88370000000000004</v>
      </c>
      <c r="AR71" s="339">
        <f t="shared" si="39"/>
        <v>0.85519999999999996</v>
      </c>
      <c r="AS71" s="339">
        <f t="shared" si="39"/>
        <v>0.84189999999999998</v>
      </c>
      <c r="AT71" s="339">
        <f t="shared" si="39"/>
        <v>0.88959999999999995</v>
      </c>
      <c r="AU71" s="339">
        <f t="shared" si="39"/>
        <v>0.879</v>
      </c>
      <c r="AV71" s="341">
        <f t="shared" si="39"/>
        <v>0.83989999999999998</v>
      </c>
      <c r="AW71" s="339">
        <f t="shared" si="39"/>
        <v>0.89090000000000003</v>
      </c>
      <c r="AX71" s="339">
        <f t="shared" si="39"/>
        <v>0.92349999999999999</v>
      </c>
      <c r="AY71" s="339">
        <f t="shared" si="39"/>
        <v>0.8931</v>
      </c>
      <c r="AZ71" s="339">
        <f t="shared" si="39"/>
        <v>0.87060000000000004</v>
      </c>
      <c r="BA71" s="339">
        <f t="shared" si="39"/>
        <v>0.87009999999999998</v>
      </c>
      <c r="BB71" s="342" t="s">
        <v>132</v>
      </c>
      <c r="BC71" s="339" t="str">
        <f t="shared" ref="BC71:BR71" si="40">BC5</f>
        <v>≥ 85%</v>
      </c>
      <c r="BD71" s="339">
        <f t="shared" si="40"/>
        <v>0.86960000000000004</v>
      </c>
      <c r="BE71" s="339">
        <f t="shared" si="40"/>
        <v>0.87009999999999998</v>
      </c>
      <c r="BF71" s="339">
        <f t="shared" si="40"/>
        <v>0.9486</v>
      </c>
      <c r="BG71" s="339">
        <f t="shared" si="40"/>
        <v>0.94840000000000002</v>
      </c>
      <c r="BH71" s="339">
        <f t="shared" si="40"/>
        <v>0.93220000000000003</v>
      </c>
      <c r="BI71" s="339">
        <f t="shared" si="40"/>
        <v>0.94489999999999996</v>
      </c>
      <c r="BJ71" s="339">
        <f t="shared" si="40"/>
        <v>0.96709999999999996</v>
      </c>
      <c r="BK71" s="339">
        <f t="shared" si="40"/>
        <v>0.98019999999999996</v>
      </c>
      <c r="BL71" s="339">
        <f t="shared" si="40"/>
        <v>0</v>
      </c>
      <c r="BM71" s="339">
        <f t="shared" si="40"/>
        <v>0</v>
      </c>
      <c r="BN71" s="339">
        <f t="shared" si="40"/>
        <v>0</v>
      </c>
      <c r="BO71" s="339">
        <f t="shared" si="40"/>
        <v>0</v>
      </c>
      <c r="BP71" s="339">
        <f t="shared" si="40"/>
        <v>0</v>
      </c>
      <c r="BQ71" s="339">
        <f t="shared" si="40"/>
        <v>0</v>
      </c>
      <c r="BR71" s="339">
        <f t="shared" si="40"/>
        <v>0</v>
      </c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7"/>
      <c r="DT71" s="187"/>
      <c r="DU71" s="187"/>
      <c r="DV71" s="187"/>
      <c r="DW71" s="187"/>
      <c r="DX71" s="187"/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7"/>
      <c r="EK71" s="187"/>
      <c r="EL71" s="187"/>
      <c r="EM71" s="187"/>
      <c r="EN71" s="187"/>
      <c r="EO71" s="187"/>
      <c r="EP71" s="187"/>
      <c r="EQ71" s="187"/>
      <c r="ER71" s="187"/>
      <c r="ES71" s="187"/>
      <c r="ET71" s="187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  <c r="FF71" s="187"/>
      <c r="FG71" s="187"/>
      <c r="FH71" s="187"/>
      <c r="FI71" s="187"/>
      <c r="FJ71" s="187"/>
      <c r="FK71" s="187"/>
      <c r="FL71" s="187"/>
      <c r="FM71" s="187"/>
      <c r="FN71" s="187"/>
      <c r="FO71" s="187"/>
      <c r="FP71" s="187"/>
      <c r="FQ71" s="187"/>
      <c r="FR71" s="187"/>
      <c r="FS71" s="187"/>
      <c r="FT71" s="187"/>
      <c r="FU71" s="187"/>
      <c r="FV71" s="187"/>
      <c r="FW71" s="187"/>
      <c r="FX71" s="187"/>
      <c r="FY71" s="187"/>
      <c r="FZ71" s="187"/>
      <c r="GA71" s="187"/>
      <c r="GB71" s="187"/>
      <c r="GC71" s="187"/>
      <c r="GD71" s="187"/>
      <c r="GE71" s="187"/>
      <c r="GF71" s="187"/>
      <c r="GG71" s="187"/>
      <c r="GH71" s="187"/>
      <c r="GI71" s="187"/>
      <c r="GJ71" s="187"/>
      <c r="GK71" s="187"/>
      <c r="GL71" s="187"/>
      <c r="GM71" s="187"/>
      <c r="GN71" s="187"/>
      <c r="GO71" s="187"/>
      <c r="GP71" s="187"/>
      <c r="GQ71" s="187"/>
      <c r="GR71" s="187"/>
      <c r="GS71" s="187"/>
      <c r="GT71" s="187"/>
      <c r="GU71" s="187"/>
      <c r="GV71" s="187"/>
      <c r="GW71" s="187"/>
      <c r="GX71" s="187"/>
      <c r="GY71" s="187"/>
      <c r="GZ71" s="187"/>
      <c r="HA71" s="187"/>
      <c r="HB71" s="187"/>
      <c r="HC71" s="187"/>
      <c r="HD71" s="187"/>
      <c r="HE71" s="187"/>
      <c r="HF71" s="187"/>
      <c r="HG71" s="187"/>
      <c r="HH71" s="187"/>
      <c r="HI71" s="187"/>
      <c r="HJ71" s="187"/>
      <c r="HK71" s="187"/>
      <c r="HL71" s="187"/>
      <c r="HM71" s="187"/>
      <c r="HN71" s="187"/>
      <c r="HO71" s="187"/>
      <c r="HP71" s="187"/>
      <c r="HQ71" s="187"/>
      <c r="HR71" s="187"/>
      <c r="HS71" s="187"/>
      <c r="HT71" s="187"/>
      <c r="HU71" s="187"/>
      <c r="HV71" s="187"/>
      <c r="HW71" s="187"/>
      <c r="HX71" s="187"/>
      <c r="HY71" s="187"/>
      <c r="HZ71" s="187"/>
      <c r="IA71" s="187"/>
      <c r="IB71" s="187"/>
      <c r="IC71" s="187"/>
      <c r="ID71" s="187"/>
      <c r="IE71" s="187"/>
      <c r="IF71" s="187"/>
      <c r="IG71" s="187"/>
      <c r="IH71" s="187"/>
      <c r="II71" s="187"/>
      <c r="IJ71" s="187"/>
      <c r="IK71" s="187"/>
      <c r="IL71" s="187"/>
      <c r="IM71" s="187"/>
      <c r="IN71" s="187"/>
      <c r="IO71" s="187"/>
      <c r="IP71" s="187"/>
      <c r="IQ71" s="187"/>
      <c r="IR71" s="187"/>
      <c r="IS71" s="187"/>
      <c r="IT71" s="187"/>
      <c r="IU71" s="187"/>
      <c r="IV71" s="187"/>
    </row>
    <row r="72" spans="1:256" s="196" customFormat="1" ht="12.75" customHeight="1">
      <c r="A72" s="343" t="s">
        <v>135</v>
      </c>
      <c r="B72" s="344" t="s">
        <v>136</v>
      </c>
      <c r="C72" s="344">
        <v>0</v>
      </c>
      <c r="D72" s="344">
        <v>0</v>
      </c>
      <c r="E72" s="344">
        <v>0</v>
      </c>
      <c r="F72" s="344">
        <v>0</v>
      </c>
      <c r="G72" s="344">
        <v>0</v>
      </c>
      <c r="H72" s="344">
        <v>0</v>
      </c>
      <c r="I72" s="344">
        <v>0</v>
      </c>
      <c r="J72" s="344">
        <v>1</v>
      </c>
      <c r="K72" s="344">
        <v>0.95</v>
      </c>
      <c r="L72" s="344">
        <v>3.17</v>
      </c>
      <c r="M72" s="344">
        <v>2.95</v>
      </c>
      <c r="N72" s="344">
        <v>3.22</v>
      </c>
      <c r="O72" s="344" t="s">
        <v>136</v>
      </c>
      <c r="P72" s="344">
        <v>2.37</v>
      </c>
      <c r="Q72" s="344">
        <v>2.91</v>
      </c>
      <c r="R72" s="344">
        <v>6.06</v>
      </c>
      <c r="S72" s="344">
        <v>6.27</v>
      </c>
      <c r="T72" s="344">
        <v>5.89</v>
      </c>
      <c r="U72" s="344">
        <v>6.25</v>
      </c>
      <c r="V72" s="344">
        <v>5.51</v>
      </c>
      <c r="W72" s="344">
        <v>4.29</v>
      </c>
      <c r="X72" s="344">
        <v>3.63</v>
      </c>
      <c r="Y72" s="344">
        <v>2.83</v>
      </c>
      <c r="Z72" s="344">
        <v>3.91</v>
      </c>
      <c r="AA72" s="344">
        <v>4</v>
      </c>
      <c r="AB72" s="344" t="s">
        <v>136</v>
      </c>
      <c r="AC72" s="344">
        <v>3.46</v>
      </c>
      <c r="AD72" s="344">
        <v>5.15</v>
      </c>
      <c r="AE72" s="344">
        <v>3.49</v>
      </c>
      <c r="AF72" s="344">
        <v>3.72</v>
      </c>
      <c r="AG72" s="344">
        <v>3.8</v>
      </c>
      <c r="AH72" s="344">
        <v>4.46</v>
      </c>
      <c r="AI72" s="345" t="s">
        <v>136</v>
      </c>
      <c r="AJ72" s="344">
        <v>4.1100000000000003</v>
      </c>
      <c r="AK72" s="344">
        <v>3.74</v>
      </c>
      <c r="AL72" s="344">
        <v>4.0599999999999996</v>
      </c>
      <c r="AM72" s="344">
        <v>3.91</v>
      </c>
      <c r="AN72" s="344">
        <v>4.16</v>
      </c>
      <c r="AO72" s="344">
        <v>4.42</v>
      </c>
      <c r="AP72" s="344" t="str">
        <f t="shared" ref="AP72:BA72" si="41">AP8</f>
        <v>≤ 5 (Dias)</v>
      </c>
      <c r="AQ72" s="344">
        <f t="shared" si="41"/>
        <v>4.2699999999999996</v>
      </c>
      <c r="AR72" s="344">
        <f t="shared" si="41"/>
        <v>4.22</v>
      </c>
      <c r="AS72" s="344">
        <f t="shared" si="41"/>
        <v>3.93</v>
      </c>
      <c r="AT72" s="344">
        <f t="shared" si="41"/>
        <v>4.76</v>
      </c>
      <c r="AU72" s="344">
        <f t="shared" si="41"/>
        <v>4.6399999999999997</v>
      </c>
      <c r="AV72" s="344">
        <f t="shared" si="41"/>
        <v>4.6500000000000004</v>
      </c>
      <c r="AW72" s="344">
        <f t="shared" si="41"/>
        <v>4.7</v>
      </c>
      <c r="AX72" s="344">
        <f t="shared" si="41"/>
        <v>4.1900000000000004</v>
      </c>
      <c r="AY72" s="344">
        <f t="shared" si="41"/>
        <v>4.16</v>
      </c>
      <c r="AZ72" s="344">
        <f t="shared" si="41"/>
        <v>5.0199999999999996</v>
      </c>
      <c r="BA72" s="344">
        <f t="shared" si="41"/>
        <v>4.59</v>
      </c>
      <c r="BB72" s="346" t="s">
        <v>137</v>
      </c>
      <c r="BC72" s="344" t="str">
        <f>BC8</f>
        <v>≤ 5 (Dias)</v>
      </c>
      <c r="BD72" s="344">
        <f t="shared" ref="BD72:BR72" si="42">BD8</f>
        <v>4.24</v>
      </c>
      <c r="BE72" s="344">
        <f t="shared" si="42"/>
        <v>4.59</v>
      </c>
      <c r="BF72" s="344">
        <f t="shared" si="42"/>
        <v>4.7</v>
      </c>
      <c r="BG72" s="344">
        <f t="shared" si="42"/>
        <v>3.93</v>
      </c>
      <c r="BH72" s="344">
        <f t="shared" si="42"/>
        <v>4.1399999999999997</v>
      </c>
      <c r="BI72" s="344">
        <f t="shared" si="42"/>
        <v>3.84</v>
      </c>
      <c r="BJ72" s="344">
        <f t="shared" si="42"/>
        <v>4.3899999999999997</v>
      </c>
      <c r="BK72" s="344">
        <f t="shared" si="42"/>
        <v>4.59</v>
      </c>
      <c r="BL72" s="344">
        <f t="shared" si="42"/>
        <v>0</v>
      </c>
      <c r="BM72" s="344">
        <f t="shared" si="42"/>
        <v>0</v>
      </c>
      <c r="BN72" s="344">
        <f t="shared" si="42"/>
        <v>0</v>
      </c>
      <c r="BO72" s="344">
        <f t="shared" si="42"/>
        <v>0</v>
      </c>
      <c r="BP72" s="344">
        <f t="shared" si="42"/>
        <v>0</v>
      </c>
      <c r="BQ72" s="344">
        <f t="shared" si="42"/>
        <v>0</v>
      </c>
      <c r="BR72" s="344">
        <f t="shared" si="42"/>
        <v>0</v>
      </c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</row>
    <row r="73" spans="1:256" s="196" customFormat="1" ht="12.75" customHeight="1">
      <c r="A73" s="343" t="s">
        <v>139</v>
      </c>
      <c r="B73" s="344" t="s">
        <v>140</v>
      </c>
      <c r="C73" s="344">
        <v>0</v>
      </c>
      <c r="D73" s="344">
        <v>0</v>
      </c>
      <c r="E73" s="344">
        <v>0</v>
      </c>
      <c r="F73" s="344">
        <v>0</v>
      </c>
      <c r="G73" s="344">
        <v>0</v>
      </c>
      <c r="H73" s="344">
        <v>0</v>
      </c>
      <c r="I73" s="344">
        <v>0</v>
      </c>
      <c r="J73" s="344">
        <v>0</v>
      </c>
      <c r="K73" s="344">
        <v>0</v>
      </c>
      <c r="L73" s="344">
        <v>0</v>
      </c>
      <c r="M73" s="344">
        <v>0</v>
      </c>
      <c r="N73" s="344">
        <v>0</v>
      </c>
      <c r="O73" s="344" t="s">
        <v>140</v>
      </c>
      <c r="P73" s="344">
        <v>0</v>
      </c>
      <c r="Q73" s="344">
        <v>0</v>
      </c>
      <c r="R73" s="344">
        <v>0</v>
      </c>
      <c r="S73" s="344">
        <v>0</v>
      </c>
      <c r="T73" s="344">
        <v>0</v>
      </c>
      <c r="U73" s="344">
        <v>0</v>
      </c>
      <c r="V73" s="344">
        <v>0</v>
      </c>
      <c r="W73" s="344">
        <v>0</v>
      </c>
      <c r="X73" s="344">
        <v>0</v>
      </c>
      <c r="Y73" s="344">
        <v>0</v>
      </c>
      <c r="Z73" s="344">
        <v>0</v>
      </c>
      <c r="AA73" s="344">
        <v>0</v>
      </c>
      <c r="AB73" s="344" t="s">
        <v>140</v>
      </c>
      <c r="AC73" s="344">
        <v>0</v>
      </c>
      <c r="AD73" s="344">
        <v>0</v>
      </c>
      <c r="AE73" s="344">
        <v>0</v>
      </c>
      <c r="AF73" s="344">
        <v>0</v>
      </c>
      <c r="AG73" s="344">
        <v>0</v>
      </c>
      <c r="AH73" s="344" t="s">
        <v>141</v>
      </c>
      <c r="AI73" s="345" t="s">
        <v>142</v>
      </c>
      <c r="AJ73" s="344" t="s">
        <v>143</v>
      </c>
      <c r="AK73" s="344" t="s">
        <v>144</v>
      </c>
      <c r="AL73" s="344" t="s">
        <v>145</v>
      </c>
      <c r="AM73" s="344" t="s">
        <v>145</v>
      </c>
      <c r="AN73" s="344" t="s">
        <v>146</v>
      </c>
      <c r="AO73" s="347">
        <v>4.7222222222222221E-2</v>
      </c>
      <c r="AP73" s="347" t="str">
        <f t="shared" ref="AP73:BA73" si="43">AP11</f>
        <v>≤ 2 (Horas)</v>
      </c>
      <c r="AQ73" s="347">
        <f t="shared" si="43"/>
        <v>4.5138888888888888E-2</v>
      </c>
      <c r="AR73" s="347">
        <f t="shared" si="43"/>
        <v>3.2986111111111112E-2</v>
      </c>
      <c r="AS73" s="347">
        <f t="shared" si="43"/>
        <v>4.5138888888888888E-2</v>
      </c>
      <c r="AT73" s="347">
        <f t="shared" si="43"/>
        <v>4.7222222222222221E-2</v>
      </c>
      <c r="AU73" s="347">
        <f t="shared" si="43"/>
        <v>4.5138888888888888E-2</v>
      </c>
      <c r="AV73" s="347">
        <f t="shared" si="43"/>
        <v>5.1388888888888894E-2</v>
      </c>
      <c r="AW73" s="347">
        <f t="shared" si="43"/>
        <v>4.027777777777778E-2</v>
      </c>
      <c r="AX73" s="347">
        <f t="shared" si="43"/>
        <v>4.1666666666666664E-2</v>
      </c>
      <c r="AY73" s="347">
        <f t="shared" si="43"/>
        <v>5.6944444444444443E-2</v>
      </c>
      <c r="AZ73" s="347">
        <f t="shared" si="43"/>
        <v>5.9722222222222225E-2</v>
      </c>
      <c r="BA73" s="347">
        <f t="shared" si="43"/>
        <v>5.7638888888888885E-2</v>
      </c>
      <c r="BB73" s="348" t="s">
        <v>148</v>
      </c>
      <c r="BC73" s="349" t="str">
        <f t="shared" ref="BC73:BR73" si="44">BC12</f>
        <v>≤ 24 (Horas)</v>
      </c>
      <c r="BD73" s="349">
        <f t="shared" si="44"/>
        <v>15.259319227230904</v>
      </c>
      <c r="BE73" s="349">
        <f t="shared" si="44"/>
        <v>16.44613722560625</v>
      </c>
      <c r="BF73" s="349">
        <f t="shared" si="44"/>
        <v>6.112080961416825</v>
      </c>
      <c r="BG73" s="349">
        <f t="shared" si="44"/>
        <v>5.1317081400253031</v>
      </c>
      <c r="BH73" s="349">
        <f t="shared" si="44"/>
        <v>7.2265694057069272</v>
      </c>
      <c r="BI73" s="349">
        <f t="shared" si="44"/>
        <v>5.3741305958302501</v>
      </c>
      <c r="BJ73" s="349">
        <f t="shared" si="44"/>
        <v>3.584266363354363</v>
      </c>
      <c r="BK73" s="349">
        <f t="shared" si="44"/>
        <v>2.2252275045909045</v>
      </c>
      <c r="BL73" s="349">
        <f t="shared" si="44"/>
        <v>0</v>
      </c>
      <c r="BM73" s="349">
        <f t="shared" si="44"/>
        <v>0</v>
      </c>
      <c r="BN73" s="349">
        <f t="shared" si="44"/>
        <v>0</v>
      </c>
      <c r="BO73" s="349">
        <f t="shared" si="44"/>
        <v>0</v>
      </c>
      <c r="BP73" s="349">
        <f t="shared" si="44"/>
        <v>0</v>
      </c>
      <c r="BQ73" s="349">
        <f t="shared" si="44"/>
        <v>0</v>
      </c>
      <c r="BR73" s="349">
        <f t="shared" si="44"/>
        <v>0</v>
      </c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5"/>
      <c r="FX73" s="195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  <c r="GU73" s="195"/>
      <c r="GV73" s="195"/>
      <c r="GW73" s="195"/>
      <c r="GX73" s="195"/>
      <c r="GY73" s="195"/>
      <c r="GZ73" s="195"/>
      <c r="HA73" s="195"/>
      <c r="HB73" s="195"/>
      <c r="HC73" s="195"/>
      <c r="HD73" s="195"/>
      <c r="HE73" s="195"/>
      <c r="HF73" s="195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5"/>
      <c r="HV73" s="195"/>
      <c r="HW73" s="195"/>
      <c r="HX73" s="195"/>
      <c r="HY73" s="195"/>
      <c r="HZ73" s="195"/>
      <c r="IA73" s="195"/>
      <c r="IB73" s="195"/>
      <c r="IC73" s="195"/>
      <c r="ID73" s="195"/>
      <c r="IE73" s="195"/>
      <c r="IF73" s="195"/>
      <c r="IG73" s="195"/>
      <c r="IH73" s="195"/>
      <c r="II73" s="195"/>
      <c r="IJ73" s="195"/>
      <c r="IK73" s="195"/>
      <c r="IL73" s="195"/>
      <c r="IM73" s="195"/>
      <c r="IN73" s="195"/>
      <c r="IO73" s="195"/>
      <c r="IP73" s="195"/>
      <c r="IQ73" s="195"/>
      <c r="IR73" s="195"/>
      <c r="IS73" s="195"/>
      <c r="IT73" s="195"/>
      <c r="IU73" s="195"/>
      <c r="IV73" s="195"/>
    </row>
    <row r="74" spans="1:256" s="188" customFormat="1" ht="12.75" customHeight="1">
      <c r="A74" s="338" t="s">
        <v>220</v>
      </c>
      <c r="B74" s="339" t="s">
        <v>152</v>
      </c>
      <c r="C74" s="339">
        <v>0</v>
      </c>
      <c r="D74" s="339">
        <v>0</v>
      </c>
      <c r="E74" s="339">
        <v>0</v>
      </c>
      <c r="F74" s="339">
        <v>0</v>
      </c>
      <c r="G74" s="339">
        <v>0</v>
      </c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v>0</v>
      </c>
      <c r="N74" s="339">
        <v>0</v>
      </c>
      <c r="O74" s="339" t="s">
        <v>152</v>
      </c>
      <c r="P74" s="339">
        <v>1.201923076923077E-2</v>
      </c>
      <c r="Q74" s="339">
        <v>1.834862385321101E-2</v>
      </c>
      <c r="R74" s="339">
        <v>4.736842105263158E-2</v>
      </c>
      <c r="S74" s="339">
        <v>0</v>
      </c>
      <c r="T74" s="339">
        <v>3.6842105263157891E-2</v>
      </c>
      <c r="U74" s="339">
        <v>1.0638297872340425E-2</v>
      </c>
      <c r="V74" s="339">
        <v>5.5555555555555558E-3</v>
      </c>
      <c r="W74" s="339">
        <v>0</v>
      </c>
      <c r="X74" s="339">
        <v>1.1450381679389313E-2</v>
      </c>
      <c r="Y74" s="339">
        <v>4.5454545454545452E-3</v>
      </c>
      <c r="Z74" s="339">
        <v>3.1746031746031744E-2</v>
      </c>
      <c r="AA74" s="339">
        <v>4.6692607003891051E-2</v>
      </c>
      <c r="AB74" s="339" t="s">
        <v>152</v>
      </c>
      <c r="AC74" s="339">
        <v>2.5423728813559324E-2</v>
      </c>
      <c r="AD74" s="339">
        <v>6.6225165562913907E-3</v>
      </c>
      <c r="AE74" s="339">
        <v>1.8867924528301886E-2</v>
      </c>
      <c r="AF74" s="339">
        <v>3.8860103626943004E-2</v>
      </c>
      <c r="AG74" s="339">
        <v>7.7306733167082295E-2</v>
      </c>
      <c r="AH74" s="339">
        <v>2.7450980392156862E-2</v>
      </c>
      <c r="AI74" s="340" t="s">
        <v>153</v>
      </c>
      <c r="AJ74" s="339">
        <v>4.142011834319527E-2</v>
      </c>
      <c r="AK74" s="339">
        <v>4.0449438202247189E-2</v>
      </c>
      <c r="AL74" s="339">
        <v>2.2727272727272728E-2</v>
      </c>
      <c r="AM74" s="339">
        <v>2.771362586605081E-2</v>
      </c>
      <c r="AN74" s="339">
        <v>3.0303030303030304E-2</v>
      </c>
      <c r="AO74" s="339">
        <v>2.1428571428571429E-2</v>
      </c>
      <c r="AP74" s="339" t="str">
        <f t="shared" ref="AP74:BA74" si="45">AP15</f>
        <v>&lt; 20%</v>
      </c>
      <c r="AQ74" s="339">
        <f t="shared" si="45"/>
        <v>4.4444444444444446E-2</v>
      </c>
      <c r="AR74" s="339">
        <f t="shared" si="45"/>
        <v>3.9900249376558602E-2</v>
      </c>
      <c r="AS74" s="339">
        <f t="shared" si="45"/>
        <v>2.9345372460496615E-2</v>
      </c>
      <c r="AT74" s="339">
        <f t="shared" si="45"/>
        <v>4.5112781954887216E-2</v>
      </c>
      <c r="AU74" s="339">
        <f t="shared" si="45"/>
        <v>2.5000000000000001E-2</v>
      </c>
      <c r="AV74" s="339">
        <f t="shared" si="45"/>
        <v>5.2631578947368418E-2</v>
      </c>
      <c r="AW74" s="339">
        <f t="shared" si="45"/>
        <v>2.4390243902439025E-2</v>
      </c>
      <c r="AX74" s="339">
        <f t="shared" si="45"/>
        <v>1.4675052410901468E-2</v>
      </c>
      <c r="AY74" s="339">
        <f t="shared" si="45"/>
        <v>1.9417475728155338E-2</v>
      </c>
      <c r="AZ74" s="339">
        <f t="shared" si="45"/>
        <v>1.015228426395939E-2</v>
      </c>
      <c r="BA74" s="339">
        <f t="shared" si="45"/>
        <v>1.6771488469601678E-2</v>
      </c>
      <c r="BB74" s="342" t="s">
        <v>154</v>
      </c>
      <c r="BC74" s="339" t="str">
        <f t="shared" ref="BC74:BR74" si="46">BC15</f>
        <v>&lt; 8%</v>
      </c>
      <c r="BD74" s="339">
        <f t="shared" si="46"/>
        <v>1.43E-2</v>
      </c>
      <c r="BE74" s="339">
        <f t="shared" si="46"/>
        <v>1.6799999999999999E-2</v>
      </c>
      <c r="BF74" s="339">
        <f t="shared" si="46"/>
        <v>4.1099999999999998E-2</v>
      </c>
      <c r="BG74" s="339">
        <f t="shared" si="46"/>
        <v>1.7399999999999999E-2</v>
      </c>
      <c r="BH74" s="339">
        <f t="shared" si="46"/>
        <v>1.54E-2</v>
      </c>
      <c r="BI74" s="339">
        <f t="shared" si="46"/>
        <v>1.67E-2</v>
      </c>
      <c r="BJ74" s="339">
        <f t="shared" si="46"/>
        <v>1.34E-2</v>
      </c>
      <c r="BK74" s="339">
        <f t="shared" si="46"/>
        <v>8.2000000000000007E-3</v>
      </c>
      <c r="BL74" s="339">
        <f t="shared" si="46"/>
        <v>0</v>
      </c>
      <c r="BM74" s="339">
        <f t="shared" si="46"/>
        <v>0</v>
      </c>
      <c r="BN74" s="339">
        <f t="shared" si="46"/>
        <v>0</v>
      </c>
      <c r="BO74" s="339">
        <f t="shared" si="46"/>
        <v>0</v>
      </c>
      <c r="BP74" s="339">
        <f t="shared" si="46"/>
        <v>0</v>
      </c>
      <c r="BQ74" s="339">
        <f t="shared" si="46"/>
        <v>0</v>
      </c>
      <c r="BR74" s="339">
        <f t="shared" si="46"/>
        <v>0</v>
      </c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7"/>
      <c r="FK74" s="187"/>
      <c r="FL74" s="187"/>
      <c r="FM74" s="187"/>
      <c r="FN74" s="187"/>
      <c r="FO74" s="187"/>
      <c r="FP74" s="187"/>
      <c r="FQ74" s="187"/>
      <c r="FR74" s="187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  <c r="GF74" s="187"/>
      <c r="GG74" s="187"/>
      <c r="GH74" s="187"/>
      <c r="GI74" s="187"/>
      <c r="GJ74" s="187"/>
      <c r="GK74" s="187"/>
      <c r="GL74" s="187"/>
      <c r="GM74" s="187"/>
      <c r="GN74" s="187"/>
      <c r="GO74" s="187"/>
      <c r="GP74" s="187"/>
      <c r="GQ74" s="187"/>
      <c r="GR74" s="187"/>
      <c r="GS74" s="187"/>
      <c r="GT74" s="187"/>
      <c r="GU74" s="187"/>
      <c r="GV74" s="187"/>
      <c r="GW74" s="187"/>
      <c r="GX74" s="187"/>
      <c r="GY74" s="187"/>
      <c r="GZ74" s="187"/>
      <c r="HA74" s="187"/>
      <c r="HB74" s="187"/>
      <c r="HC74" s="187"/>
      <c r="HD74" s="187"/>
      <c r="HE74" s="187"/>
      <c r="HF74" s="187"/>
      <c r="HG74" s="187"/>
      <c r="HH74" s="187"/>
      <c r="HI74" s="187"/>
      <c r="HJ74" s="187"/>
      <c r="HK74" s="187"/>
      <c r="HL74" s="187"/>
      <c r="HM74" s="187"/>
      <c r="HN74" s="187"/>
      <c r="HO74" s="187"/>
      <c r="HP74" s="187"/>
      <c r="HQ74" s="187"/>
      <c r="HR74" s="187"/>
      <c r="HS74" s="187"/>
      <c r="HT74" s="187"/>
      <c r="HU74" s="187"/>
      <c r="HV74" s="187"/>
      <c r="HW74" s="187"/>
      <c r="HX74" s="187"/>
      <c r="HY74" s="187"/>
      <c r="HZ74" s="187"/>
      <c r="IA74" s="187"/>
      <c r="IB74" s="187"/>
      <c r="IC74" s="187"/>
      <c r="ID74" s="187"/>
      <c r="IE74" s="187"/>
      <c r="IF74" s="187"/>
      <c r="IG74" s="187"/>
      <c r="IH74" s="187"/>
      <c r="II74" s="187"/>
      <c r="IJ74" s="187"/>
      <c r="IK74" s="187"/>
      <c r="IL74" s="187"/>
      <c r="IM74" s="187"/>
      <c r="IN74" s="187"/>
      <c r="IO74" s="187"/>
      <c r="IP74" s="187"/>
      <c r="IQ74" s="187"/>
      <c r="IR74" s="187"/>
      <c r="IS74" s="187"/>
      <c r="IT74" s="187"/>
      <c r="IU74" s="187"/>
      <c r="IV74" s="187"/>
    </row>
    <row r="75" spans="1:256" s="188" customFormat="1" ht="12.75" customHeight="1">
      <c r="A75" s="338" t="s">
        <v>159</v>
      </c>
      <c r="B75" s="339" t="s">
        <v>160</v>
      </c>
      <c r="C75" s="339">
        <v>0</v>
      </c>
      <c r="D75" s="339">
        <v>0</v>
      </c>
      <c r="E75" s="339">
        <v>0</v>
      </c>
      <c r="F75" s="339">
        <v>0</v>
      </c>
      <c r="G75" s="339">
        <v>0</v>
      </c>
      <c r="H75" s="339">
        <v>0</v>
      </c>
      <c r="I75" s="339">
        <v>0</v>
      </c>
      <c r="J75" s="339">
        <v>0</v>
      </c>
      <c r="K75" s="339">
        <v>0</v>
      </c>
      <c r="L75" s="339">
        <v>0</v>
      </c>
      <c r="M75" s="339">
        <v>0</v>
      </c>
      <c r="N75" s="339">
        <v>0</v>
      </c>
      <c r="O75" s="339" t="s">
        <v>160</v>
      </c>
      <c r="P75" s="339">
        <v>0</v>
      </c>
      <c r="Q75" s="339">
        <v>0</v>
      </c>
      <c r="R75" s="339">
        <v>0</v>
      </c>
      <c r="S75" s="339">
        <v>0</v>
      </c>
      <c r="T75" s="339">
        <v>0</v>
      </c>
      <c r="U75" s="339">
        <v>0</v>
      </c>
      <c r="V75" s="339">
        <v>0</v>
      </c>
      <c r="W75" s="339">
        <v>0</v>
      </c>
      <c r="X75" s="339">
        <v>0</v>
      </c>
      <c r="Y75" s="339">
        <v>0</v>
      </c>
      <c r="Z75" s="339">
        <v>0</v>
      </c>
      <c r="AA75" s="339">
        <v>1.8867924528301886E-2</v>
      </c>
      <c r="AB75" s="339" t="s">
        <v>160</v>
      </c>
      <c r="AC75" s="339">
        <v>1.9607843137254902E-2</v>
      </c>
      <c r="AD75" s="339">
        <v>2.7777777777777776E-2</v>
      </c>
      <c r="AE75" s="339">
        <v>2.5000000000000001E-2</v>
      </c>
      <c r="AF75" s="339">
        <v>0</v>
      </c>
      <c r="AG75" s="339">
        <v>2.3255813953488372E-2</v>
      </c>
      <c r="AH75" s="339">
        <v>2.2222222222222223E-2</v>
      </c>
      <c r="AI75" s="340" t="s">
        <v>161</v>
      </c>
      <c r="AJ75" s="339">
        <v>0</v>
      </c>
      <c r="AK75" s="339">
        <v>0</v>
      </c>
      <c r="AL75" s="339">
        <v>0</v>
      </c>
      <c r="AM75" s="339">
        <v>0</v>
      </c>
      <c r="AN75" s="339">
        <v>0</v>
      </c>
      <c r="AO75" s="339">
        <v>5.128205128205128E-2</v>
      </c>
      <c r="AP75" s="339" t="str">
        <f t="shared" ref="AP75:BA75" si="47">AP18</f>
        <v>&lt; 5%</v>
      </c>
      <c r="AQ75" s="339">
        <f t="shared" si="47"/>
        <v>0</v>
      </c>
      <c r="AR75" s="339">
        <f t="shared" si="47"/>
        <v>0</v>
      </c>
      <c r="AS75" s="339">
        <f t="shared" si="47"/>
        <v>0</v>
      </c>
      <c r="AT75" s="339">
        <f t="shared" si="47"/>
        <v>0</v>
      </c>
      <c r="AU75" s="339">
        <f t="shared" si="47"/>
        <v>2.3255813953488372E-2</v>
      </c>
      <c r="AV75" s="339">
        <f t="shared" si="47"/>
        <v>2.4390243902439025E-2</v>
      </c>
      <c r="AW75" s="339">
        <f t="shared" si="47"/>
        <v>2.5000000000000001E-2</v>
      </c>
      <c r="AX75" s="339">
        <f t="shared" si="47"/>
        <v>2.9411764705882353E-2</v>
      </c>
      <c r="AY75" s="339">
        <f t="shared" si="47"/>
        <v>0</v>
      </c>
      <c r="AZ75" s="339">
        <f t="shared" si="47"/>
        <v>0</v>
      </c>
      <c r="BA75" s="339">
        <f t="shared" si="47"/>
        <v>0</v>
      </c>
      <c r="BB75" s="342" t="s">
        <v>162</v>
      </c>
      <c r="BC75" s="339" t="str">
        <f t="shared" ref="BC75:BR75" si="48">BC18</f>
        <v>&lt; 5%</v>
      </c>
      <c r="BD75" s="339">
        <f t="shared" si="48"/>
        <v>0</v>
      </c>
      <c r="BE75" s="339">
        <f t="shared" si="48"/>
        <v>0</v>
      </c>
      <c r="BF75" s="339">
        <f t="shared" si="48"/>
        <v>0.02</v>
      </c>
      <c r="BG75" s="339">
        <f t="shared" si="48"/>
        <v>0</v>
      </c>
      <c r="BH75" s="339">
        <f t="shared" si="48"/>
        <v>1.89E-2</v>
      </c>
      <c r="BI75" s="339">
        <f t="shared" si="48"/>
        <v>0</v>
      </c>
      <c r="BJ75" s="339">
        <f t="shared" si="48"/>
        <v>0</v>
      </c>
      <c r="BK75" s="339">
        <f t="shared" si="48"/>
        <v>0</v>
      </c>
      <c r="BL75" s="339">
        <f t="shared" si="48"/>
        <v>0</v>
      </c>
      <c r="BM75" s="339">
        <f t="shared" si="48"/>
        <v>0</v>
      </c>
      <c r="BN75" s="339">
        <f t="shared" si="48"/>
        <v>0</v>
      </c>
      <c r="BO75" s="339">
        <f t="shared" si="48"/>
        <v>0</v>
      </c>
      <c r="BP75" s="339">
        <f t="shared" si="48"/>
        <v>0</v>
      </c>
      <c r="BQ75" s="339">
        <f t="shared" si="48"/>
        <v>0</v>
      </c>
      <c r="BR75" s="339">
        <f t="shared" si="48"/>
        <v>0</v>
      </c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187"/>
      <c r="GN75" s="187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87"/>
      <c r="HX75" s="187"/>
      <c r="HY75" s="187"/>
      <c r="HZ75" s="187"/>
      <c r="IA75" s="187"/>
      <c r="IB75" s="187"/>
      <c r="IC75" s="187"/>
      <c r="ID75" s="187"/>
      <c r="IE75" s="187"/>
      <c r="IF75" s="187"/>
      <c r="IG75" s="187"/>
      <c r="IH75" s="187"/>
      <c r="II75" s="187"/>
      <c r="IJ75" s="187"/>
      <c r="IK75" s="187"/>
      <c r="IL75" s="187"/>
      <c r="IM75" s="187"/>
      <c r="IN75" s="187"/>
      <c r="IO75" s="187"/>
      <c r="IP75" s="187"/>
      <c r="IQ75" s="187"/>
      <c r="IR75" s="187"/>
      <c r="IS75" s="187"/>
      <c r="IT75" s="187"/>
      <c r="IU75" s="187"/>
      <c r="IV75" s="187"/>
    </row>
    <row r="76" spans="1:256" s="188" customFormat="1" ht="12.75" customHeight="1">
      <c r="A76" s="338" t="s">
        <v>165</v>
      </c>
      <c r="B76" s="339" t="s">
        <v>166</v>
      </c>
      <c r="C76" s="339">
        <v>0</v>
      </c>
      <c r="D76" s="339">
        <v>0</v>
      </c>
      <c r="E76" s="339">
        <v>0</v>
      </c>
      <c r="F76" s="339">
        <v>2.4509803921568627E-3</v>
      </c>
      <c r="G76" s="339">
        <v>0</v>
      </c>
      <c r="H76" s="339">
        <v>3.0303030303030304E-2</v>
      </c>
      <c r="I76" s="339">
        <v>0.125</v>
      </c>
      <c r="J76" s="339">
        <v>0.14122137404580154</v>
      </c>
      <c r="K76" s="339">
        <v>9.9630996309963096E-2</v>
      </c>
      <c r="L76" s="339">
        <v>0.11872146118721461</v>
      </c>
      <c r="M76" s="339">
        <v>0.33980582524271846</v>
      </c>
      <c r="N76" s="339">
        <v>0.17511520737327188</v>
      </c>
      <c r="O76" s="339" t="s">
        <v>166</v>
      </c>
      <c r="P76" s="339">
        <v>5.4166666666666669E-2</v>
      </c>
      <c r="Q76" s="339">
        <v>1.2853470437017995E-2</v>
      </c>
      <c r="R76" s="339">
        <v>1.8018018018018018E-2</v>
      </c>
      <c r="S76" s="339">
        <v>4.4776119402985072E-2</v>
      </c>
      <c r="T76" s="339">
        <v>0</v>
      </c>
      <c r="U76" s="339">
        <v>3.5353535353535352E-2</v>
      </c>
      <c r="V76" s="339">
        <v>1.0526315789473684E-2</v>
      </c>
      <c r="W76" s="339">
        <v>5.1813471502590676E-3</v>
      </c>
      <c r="X76" s="339">
        <v>0</v>
      </c>
      <c r="Y76" s="339">
        <v>1.0676156583629894E-2</v>
      </c>
      <c r="Z76" s="339">
        <v>0</v>
      </c>
      <c r="AA76" s="339">
        <v>9.8360655737704916E-2</v>
      </c>
      <c r="AB76" s="339" t="s">
        <v>166</v>
      </c>
      <c r="AC76" s="339">
        <v>0</v>
      </c>
      <c r="AD76" s="339">
        <v>0.1396508728179551</v>
      </c>
      <c r="AE76" s="339">
        <v>0.29292929292929293</v>
      </c>
      <c r="AF76" s="339">
        <v>0.11055276381909548</v>
      </c>
      <c r="AG76" s="339">
        <v>4.0100250626566414E-2</v>
      </c>
      <c r="AH76" s="339">
        <v>8.8888888888888889E-3</v>
      </c>
      <c r="AI76" s="340" t="s">
        <v>167</v>
      </c>
      <c r="AJ76" s="339">
        <v>8.9999999999999993E-3</v>
      </c>
      <c r="AK76" s="339">
        <v>8.9820359281437123E-3</v>
      </c>
      <c r="AL76" s="339">
        <v>1.1389521640091117E-2</v>
      </c>
      <c r="AM76" s="339">
        <v>2.4813895781637717E-3</v>
      </c>
      <c r="AN76" s="339">
        <v>6.9605568445475635E-3</v>
      </c>
      <c r="AO76" s="339">
        <v>0</v>
      </c>
      <c r="AP76" s="339" t="str">
        <f t="shared" ref="AP76:BA76" si="49">AP22</f>
        <v>≤ 1%</v>
      </c>
      <c r="AQ76" s="339">
        <f t="shared" si="49"/>
        <v>0</v>
      </c>
      <c r="AR76" s="339">
        <f t="shared" si="49"/>
        <v>0</v>
      </c>
      <c r="AS76" s="339">
        <f t="shared" si="49"/>
        <v>0</v>
      </c>
      <c r="AT76" s="339">
        <f t="shared" si="49"/>
        <v>0</v>
      </c>
      <c r="AU76" s="339">
        <f t="shared" si="49"/>
        <v>0</v>
      </c>
      <c r="AV76" s="339">
        <f t="shared" si="49"/>
        <v>2.2075055187637969E-3</v>
      </c>
      <c r="AW76" s="339">
        <f t="shared" si="49"/>
        <v>0</v>
      </c>
      <c r="AX76" s="339">
        <f t="shared" si="49"/>
        <v>0</v>
      </c>
      <c r="AY76" s="339">
        <f t="shared" si="49"/>
        <v>0</v>
      </c>
      <c r="AZ76" s="339">
        <f t="shared" si="49"/>
        <v>0</v>
      </c>
      <c r="BA76" s="339">
        <f t="shared" si="49"/>
        <v>0</v>
      </c>
      <c r="BB76" s="342" t="s">
        <v>168</v>
      </c>
      <c r="BC76" s="339" t="str">
        <f t="shared" ref="BC76:BR76" si="50">BC22</f>
        <v>≤ 7%</v>
      </c>
      <c r="BD76" s="339">
        <f t="shared" si="50"/>
        <v>0</v>
      </c>
      <c r="BE76" s="339">
        <f t="shared" si="50"/>
        <v>0</v>
      </c>
      <c r="BF76" s="339">
        <f t="shared" si="50"/>
        <v>0</v>
      </c>
      <c r="BG76" s="339">
        <f t="shared" si="50"/>
        <v>0</v>
      </c>
      <c r="BH76" s="339">
        <f t="shared" si="50"/>
        <v>0</v>
      </c>
      <c r="BI76" s="339">
        <f t="shared" si="50"/>
        <v>0</v>
      </c>
      <c r="BJ76" s="339">
        <f t="shared" si="50"/>
        <v>5.454545454545455E-3</v>
      </c>
      <c r="BK76" s="339">
        <f t="shared" si="50"/>
        <v>0</v>
      </c>
      <c r="BL76" s="339">
        <f t="shared" si="50"/>
        <v>0</v>
      </c>
      <c r="BM76" s="339">
        <f t="shared" si="50"/>
        <v>0</v>
      </c>
      <c r="BN76" s="339">
        <f t="shared" si="50"/>
        <v>0</v>
      </c>
      <c r="BO76" s="339">
        <f t="shared" si="50"/>
        <v>0</v>
      </c>
      <c r="BP76" s="339">
        <f t="shared" si="50"/>
        <v>0</v>
      </c>
      <c r="BQ76" s="339">
        <f t="shared" si="50"/>
        <v>0</v>
      </c>
      <c r="BR76" s="339">
        <f t="shared" si="50"/>
        <v>0</v>
      </c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  <c r="IA76" s="187"/>
      <c r="IB76" s="187"/>
      <c r="IC76" s="187"/>
      <c r="ID76" s="187"/>
      <c r="IE76" s="187"/>
      <c r="IF76" s="187"/>
      <c r="IG76" s="187"/>
      <c r="IH76" s="187"/>
      <c r="II76" s="187"/>
      <c r="IJ76" s="187"/>
      <c r="IK76" s="187"/>
      <c r="IL76" s="187"/>
      <c r="IM76" s="187"/>
      <c r="IN76" s="187"/>
      <c r="IO76" s="187"/>
      <c r="IP76" s="187"/>
      <c r="IQ76" s="187"/>
      <c r="IR76" s="187"/>
      <c r="IS76" s="187"/>
      <c r="IT76" s="187"/>
      <c r="IU76" s="187"/>
      <c r="IV76" s="187"/>
    </row>
    <row r="77" spans="1:256" s="188" customFormat="1" ht="12.75" customHeight="1">
      <c r="A77" s="338" t="s">
        <v>172</v>
      </c>
      <c r="B77" s="339" t="s">
        <v>160</v>
      </c>
      <c r="C77" s="339">
        <v>2.967359050445104E-2</v>
      </c>
      <c r="D77" s="339">
        <v>2.5936599423631124E-2</v>
      </c>
      <c r="E77" s="339">
        <v>4.779411764705882E-2</v>
      </c>
      <c r="F77" s="339">
        <v>0</v>
      </c>
      <c r="G77" s="339">
        <v>0</v>
      </c>
      <c r="H77" s="339">
        <v>0</v>
      </c>
      <c r="I77" s="339">
        <v>0</v>
      </c>
      <c r="J77" s="339">
        <v>0</v>
      </c>
      <c r="K77" s="339">
        <v>0</v>
      </c>
      <c r="L77" s="339">
        <v>0</v>
      </c>
      <c r="M77" s="339">
        <v>0</v>
      </c>
      <c r="N77" s="339">
        <v>4.3478260869565216E-2</v>
      </c>
      <c r="O77" s="339" t="s">
        <v>160</v>
      </c>
      <c r="P77" s="339">
        <v>6.6147859922178989E-2</v>
      </c>
      <c r="Q77" s="339">
        <v>3.0434782608695653E-2</v>
      </c>
      <c r="R77" s="339">
        <v>2.9411764705882353E-2</v>
      </c>
      <c r="S77" s="339">
        <v>0</v>
      </c>
      <c r="T77" s="339">
        <v>0</v>
      </c>
      <c r="U77" s="339">
        <v>0</v>
      </c>
      <c r="V77" s="339">
        <v>0</v>
      </c>
      <c r="W77" s="339">
        <v>1.8691588785046728E-2</v>
      </c>
      <c r="X77" s="339">
        <v>9.5588235294117641E-2</v>
      </c>
      <c r="Y77" s="339">
        <v>4.4117647058823532E-2</v>
      </c>
      <c r="Z77" s="339">
        <v>9.8484848484848481E-2</v>
      </c>
      <c r="AA77" s="339">
        <v>3.875968992248062E-2</v>
      </c>
      <c r="AB77" s="339" t="s">
        <v>160</v>
      </c>
      <c r="AC77" s="339">
        <v>2.1052631578947368E-2</v>
      </c>
      <c r="AD77" s="339">
        <v>0</v>
      </c>
      <c r="AE77" s="339">
        <v>4.4843049327354259E-3</v>
      </c>
      <c r="AF77" s="339">
        <v>6.7375886524822695E-2</v>
      </c>
      <c r="AG77" s="339">
        <v>7.4803149606299218E-2</v>
      </c>
      <c r="AH77" s="339">
        <v>4.0816326530612242E-2</v>
      </c>
      <c r="AI77" s="340" t="s">
        <v>160</v>
      </c>
      <c r="AJ77" s="339">
        <v>1.3513513513513514E-2</v>
      </c>
      <c r="AK77" s="339">
        <v>9.0634441087613302E-3</v>
      </c>
      <c r="AL77" s="339">
        <v>5.5118110236220472E-2</v>
      </c>
      <c r="AM77" s="339">
        <v>6.7796610169491525E-2</v>
      </c>
      <c r="AN77" s="339">
        <v>5.6390977443609019E-2</v>
      </c>
      <c r="AO77" s="339">
        <v>6.4102564102564097E-2</v>
      </c>
      <c r="AP77" s="339">
        <f t="shared" ref="AP77:BA77" si="51">AP29</f>
        <v>0</v>
      </c>
      <c r="AQ77" s="339">
        <f t="shared" si="51"/>
        <v>0</v>
      </c>
      <c r="AR77" s="339">
        <f t="shared" si="51"/>
        <v>0</v>
      </c>
      <c r="AS77" s="339">
        <f t="shared" si="51"/>
        <v>0</v>
      </c>
      <c r="AT77" s="339">
        <f t="shared" si="51"/>
        <v>0</v>
      </c>
      <c r="AU77" s="339">
        <f t="shared" si="51"/>
        <v>0</v>
      </c>
      <c r="AV77" s="339">
        <f t="shared" si="51"/>
        <v>0</v>
      </c>
      <c r="AW77" s="339">
        <f t="shared" si="51"/>
        <v>0</v>
      </c>
      <c r="AX77" s="339">
        <f t="shared" si="51"/>
        <v>0</v>
      </c>
      <c r="AY77" s="339">
        <f t="shared" si="51"/>
        <v>0</v>
      </c>
      <c r="AZ77" s="339">
        <f t="shared" si="51"/>
        <v>0</v>
      </c>
      <c r="BA77" s="339">
        <f t="shared" si="51"/>
        <v>0</v>
      </c>
      <c r="BB77" s="342" t="s">
        <v>175</v>
      </c>
      <c r="BC77" s="339" t="str">
        <f>BC29</f>
        <v>≤ 5%</v>
      </c>
      <c r="BD77" s="339">
        <f>BD29</f>
        <v>0</v>
      </c>
      <c r="BE77" s="339">
        <f>BE29</f>
        <v>0</v>
      </c>
      <c r="BF77" s="339">
        <f t="shared" ref="BF77:BR77" si="52">BF29</f>
        <v>2.58E-2</v>
      </c>
      <c r="BG77" s="339">
        <f t="shared" si="52"/>
        <v>7.1999999999999998E-3</v>
      </c>
      <c r="BH77" s="339">
        <f t="shared" si="52"/>
        <v>7.1000000000000004E-3</v>
      </c>
      <c r="BI77" s="339">
        <f t="shared" si="52"/>
        <v>7.1000000000000004E-3</v>
      </c>
      <c r="BJ77" s="339">
        <f t="shared" si="52"/>
        <v>1.41E-2</v>
      </c>
      <c r="BK77" s="339">
        <f t="shared" si="52"/>
        <v>0</v>
      </c>
      <c r="BL77" s="339">
        <f t="shared" si="52"/>
        <v>0</v>
      </c>
      <c r="BM77" s="339">
        <f t="shared" si="52"/>
        <v>0</v>
      </c>
      <c r="BN77" s="339">
        <f t="shared" si="52"/>
        <v>0</v>
      </c>
      <c r="BO77" s="339">
        <f t="shared" si="52"/>
        <v>0</v>
      </c>
      <c r="BP77" s="339">
        <f t="shared" si="52"/>
        <v>0</v>
      </c>
      <c r="BQ77" s="339">
        <f t="shared" si="52"/>
        <v>0</v>
      </c>
      <c r="BR77" s="339">
        <f t="shared" si="52"/>
        <v>0</v>
      </c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7"/>
      <c r="DX77" s="187"/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187"/>
      <c r="GI77" s="187"/>
      <c r="GJ77" s="187"/>
      <c r="GK77" s="187"/>
      <c r="GL77" s="187"/>
      <c r="GM77" s="187"/>
      <c r="GN77" s="187"/>
      <c r="GO77" s="187"/>
      <c r="GP77" s="187"/>
      <c r="GQ77" s="187"/>
      <c r="GR77" s="187"/>
      <c r="GS77" s="187"/>
      <c r="GT77" s="187"/>
      <c r="GU77" s="187"/>
      <c r="GV77" s="187"/>
      <c r="GW77" s="187"/>
      <c r="GX77" s="187"/>
      <c r="GY77" s="187"/>
      <c r="GZ77" s="187"/>
      <c r="HA77" s="187"/>
      <c r="HB77" s="187"/>
      <c r="HC77" s="187"/>
      <c r="HD77" s="187"/>
      <c r="HE77" s="187"/>
      <c r="HF77" s="187"/>
      <c r="HG77" s="187"/>
      <c r="HH77" s="187"/>
      <c r="HI77" s="187"/>
      <c r="HJ77" s="187"/>
      <c r="HK77" s="187"/>
      <c r="HL77" s="187"/>
      <c r="HM77" s="187"/>
      <c r="HN77" s="187"/>
      <c r="HO77" s="187"/>
      <c r="HP77" s="187"/>
      <c r="HQ77" s="187"/>
      <c r="HR77" s="187"/>
      <c r="HS77" s="187"/>
      <c r="HT77" s="187"/>
      <c r="HU77" s="187"/>
      <c r="HV77" s="187"/>
      <c r="HW77" s="187"/>
      <c r="HX77" s="187"/>
      <c r="HY77" s="187"/>
      <c r="HZ77" s="187"/>
      <c r="IA77" s="187"/>
      <c r="IB77" s="187"/>
      <c r="IC77" s="187"/>
      <c r="ID77" s="187"/>
      <c r="IE77" s="187"/>
      <c r="IF77" s="187"/>
      <c r="IG77" s="187"/>
      <c r="IH77" s="187"/>
      <c r="II77" s="187"/>
      <c r="IJ77" s="187"/>
      <c r="IK77" s="187"/>
      <c r="IL77" s="187"/>
      <c r="IM77" s="187"/>
      <c r="IN77" s="187"/>
      <c r="IO77" s="187"/>
      <c r="IP77" s="187"/>
      <c r="IQ77" s="187"/>
      <c r="IR77" s="187"/>
      <c r="IS77" s="187"/>
      <c r="IT77" s="187"/>
      <c r="IU77" s="187"/>
      <c r="IV77" s="187"/>
    </row>
    <row r="78" spans="1:256" s="188" customFormat="1" ht="12.75" customHeight="1">
      <c r="A78" s="338" t="s">
        <v>185</v>
      </c>
      <c r="B78" s="339" t="s">
        <v>160</v>
      </c>
      <c r="C78" s="339">
        <v>0</v>
      </c>
      <c r="D78" s="339">
        <v>8.6455331412103754E-3</v>
      </c>
      <c r="E78" s="339">
        <v>7.3529411764705881E-3</v>
      </c>
      <c r="F78" s="339">
        <v>0</v>
      </c>
      <c r="G78" s="339">
        <v>0</v>
      </c>
      <c r="H78" s="339">
        <v>0</v>
      </c>
      <c r="I78" s="339">
        <v>0</v>
      </c>
      <c r="J78" s="339">
        <v>0</v>
      </c>
      <c r="K78" s="339">
        <v>0</v>
      </c>
      <c r="L78" s="339">
        <v>0</v>
      </c>
      <c r="M78" s="339">
        <v>0</v>
      </c>
      <c r="N78" s="339">
        <v>6.2111801242236021E-3</v>
      </c>
      <c r="O78" s="339" t="s">
        <v>160</v>
      </c>
      <c r="P78" s="339">
        <v>1.1673151750972763E-2</v>
      </c>
      <c r="Q78" s="339">
        <v>3.0434782608695653E-2</v>
      </c>
      <c r="R78" s="339">
        <v>0</v>
      </c>
      <c r="S78" s="339">
        <v>0</v>
      </c>
      <c r="T78" s="339">
        <v>0</v>
      </c>
      <c r="U78" s="339">
        <v>0</v>
      </c>
      <c r="V78" s="339">
        <v>0</v>
      </c>
      <c r="W78" s="339">
        <v>0</v>
      </c>
      <c r="X78" s="339">
        <v>7.3529411764705881E-3</v>
      </c>
      <c r="Y78" s="339">
        <v>7.3529411764705881E-3</v>
      </c>
      <c r="Z78" s="339">
        <v>1.5151515151515152E-2</v>
      </c>
      <c r="AA78" s="339">
        <v>7.7519379844961239E-3</v>
      </c>
      <c r="AB78" s="339" t="s">
        <v>160</v>
      </c>
      <c r="AC78" s="339">
        <v>0</v>
      </c>
      <c r="AD78" s="339">
        <v>0</v>
      </c>
      <c r="AE78" s="339">
        <v>0</v>
      </c>
      <c r="AF78" s="339">
        <v>0</v>
      </c>
      <c r="AG78" s="339">
        <v>0</v>
      </c>
      <c r="AH78" s="339">
        <v>4.0816326530612242E-2</v>
      </c>
      <c r="AI78" s="340" t="s">
        <v>167</v>
      </c>
      <c r="AJ78" s="339">
        <v>0</v>
      </c>
      <c r="AK78" s="339">
        <v>0</v>
      </c>
      <c r="AL78" s="339">
        <v>0</v>
      </c>
      <c r="AM78" s="339">
        <v>6.1016949152542375E-2</v>
      </c>
      <c r="AN78" s="339">
        <v>1.5037593984962405E-2</v>
      </c>
      <c r="AO78" s="339">
        <v>0</v>
      </c>
      <c r="AP78" s="339" t="str">
        <f t="shared" ref="AP78:BA78" si="53">AP38</f>
        <v>≤ 1%</v>
      </c>
      <c r="AQ78" s="339">
        <f t="shared" si="53"/>
        <v>0</v>
      </c>
      <c r="AR78" s="339">
        <f t="shared" si="53"/>
        <v>0</v>
      </c>
      <c r="AS78" s="339">
        <f t="shared" si="53"/>
        <v>0</v>
      </c>
      <c r="AT78" s="339">
        <f t="shared" si="53"/>
        <v>0</v>
      </c>
      <c r="AU78" s="339">
        <f t="shared" si="53"/>
        <v>0</v>
      </c>
      <c r="AV78" s="339">
        <f t="shared" si="53"/>
        <v>0</v>
      </c>
      <c r="AW78" s="339">
        <f t="shared" si="53"/>
        <v>0</v>
      </c>
      <c r="AX78" s="339">
        <f t="shared" si="53"/>
        <v>0</v>
      </c>
      <c r="AY78" s="339">
        <f t="shared" si="53"/>
        <v>0</v>
      </c>
      <c r="AZ78" s="339">
        <f t="shared" si="53"/>
        <v>9.3457943925233638E-3</v>
      </c>
      <c r="BA78" s="339">
        <f t="shared" si="53"/>
        <v>4.2918454935622317E-3</v>
      </c>
      <c r="BB78" s="342" t="s">
        <v>178</v>
      </c>
      <c r="BC78" s="339" t="str">
        <f>BC32</f>
        <v>&lt; 50%</v>
      </c>
      <c r="BD78" s="339">
        <f>BD32</f>
        <v>0</v>
      </c>
      <c r="BE78" s="339">
        <f>BE32</f>
        <v>1.49E-2</v>
      </c>
      <c r="BF78" s="339">
        <f t="shared" ref="BF78:BR78" si="54">BF32</f>
        <v>0</v>
      </c>
      <c r="BG78" s="339">
        <f t="shared" si="54"/>
        <v>0</v>
      </c>
      <c r="BH78" s="339">
        <f t="shared" si="54"/>
        <v>4.8999999999999998E-3</v>
      </c>
      <c r="BI78" s="339">
        <f t="shared" si="54"/>
        <v>0.1101</v>
      </c>
      <c r="BJ78" s="339">
        <f t="shared" si="54"/>
        <v>0</v>
      </c>
      <c r="BK78" s="339">
        <v>0</v>
      </c>
      <c r="BL78" s="339">
        <f t="shared" si="54"/>
        <v>0</v>
      </c>
      <c r="BM78" s="339">
        <f t="shared" si="54"/>
        <v>0</v>
      </c>
      <c r="BN78" s="339">
        <f t="shared" si="54"/>
        <v>0</v>
      </c>
      <c r="BO78" s="339">
        <f t="shared" si="54"/>
        <v>0</v>
      </c>
      <c r="BP78" s="339">
        <f t="shared" si="54"/>
        <v>0</v>
      </c>
      <c r="BQ78" s="339">
        <f t="shared" si="54"/>
        <v>0</v>
      </c>
      <c r="BR78" s="339">
        <f t="shared" si="54"/>
        <v>0</v>
      </c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  <c r="IA78" s="187"/>
      <c r="IB78" s="187"/>
      <c r="IC78" s="187"/>
      <c r="ID78" s="187"/>
      <c r="IE78" s="187"/>
      <c r="IF78" s="187"/>
      <c r="IG78" s="187"/>
      <c r="IH78" s="187"/>
      <c r="II78" s="187"/>
      <c r="IJ78" s="187"/>
      <c r="IK78" s="187"/>
      <c r="IL78" s="187"/>
      <c r="IM78" s="187"/>
      <c r="IN78" s="187"/>
      <c r="IO78" s="187"/>
      <c r="IP78" s="187"/>
      <c r="IQ78" s="187"/>
      <c r="IR78" s="187"/>
      <c r="IS78" s="187"/>
      <c r="IT78" s="187"/>
      <c r="IU78" s="187"/>
      <c r="IV78" s="187"/>
    </row>
    <row r="79" spans="1:256" s="188" customFormat="1" ht="12.75" customHeight="1">
      <c r="A79" s="338" t="s">
        <v>187</v>
      </c>
      <c r="B79" s="339" t="s">
        <v>160</v>
      </c>
      <c r="C79" s="339">
        <v>0</v>
      </c>
      <c r="D79" s="339">
        <v>0</v>
      </c>
      <c r="E79" s="339">
        <v>0</v>
      </c>
      <c r="F79" s="339">
        <v>0</v>
      </c>
      <c r="G79" s="339">
        <v>0</v>
      </c>
      <c r="H79" s="339">
        <v>0</v>
      </c>
      <c r="I79" s="339">
        <v>0</v>
      </c>
      <c r="J79" s="339">
        <v>0</v>
      </c>
      <c r="K79" s="339">
        <v>0</v>
      </c>
      <c r="L79" s="339">
        <v>0</v>
      </c>
      <c r="M79" s="339">
        <v>0</v>
      </c>
      <c r="N79" s="339">
        <v>0</v>
      </c>
      <c r="O79" s="339" t="s">
        <v>160</v>
      </c>
      <c r="P79" s="339">
        <v>0</v>
      </c>
      <c r="Q79" s="339">
        <v>0</v>
      </c>
      <c r="R79" s="339">
        <v>0</v>
      </c>
      <c r="S79" s="339">
        <v>0</v>
      </c>
      <c r="T79" s="339">
        <v>0</v>
      </c>
      <c r="U79" s="339">
        <v>0</v>
      </c>
      <c r="V79" s="339">
        <v>0</v>
      </c>
      <c r="W79" s="339">
        <v>0</v>
      </c>
      <c r="X79" s="339">
        <v>0</v>
      </c>
      <c r="Y79" s="339">
        <v>0</v>
      </c>
      <c r="Z79" s="339">
        <v>0</v>
      </c>
      <c r="AA79" s="339">
        <v>0</v>
      </c>
      <c r="AB79" s="339" t="s">
        <v>160</v>
      </c>
      <c r="AC79" s="339">
        <v>0</v>
      </c>
      <c r="AD79" s="339">
        <v>0</v>
      </c>
      <c r="AE79" s="339">
        <v>0</v>
      </c>
      <c r="AF79" s="339">
        <v>0</v>
      </c>
      <c r="AG79" s="339">
        <v>0</v>
      </c>
      <c r="AH79" s="339">
        <v>1</v>
      </c>
      <c r="AI79" s="340" t="s">
        <v>188</v>
      </c>
      <c r="AJ79" s="339">
        <v>1</v>
      </c>
      <c r="AK79" s="339">
        <v>0</v>
      </c>
      <c r="AL79" s="339">
        <v>0</v>
      </c>
      <c r="AM79" s="339">
        <v>1</v>
      </c>
      <c r="AN79" s="339">
        <v>1</v>
      </c>
      <c r="AO79" s="339" t="s">
        <v>56</v>
      </c>
      <c r="AP79" s="339" t="str">
        <f t="shared" ref="AP79:BA79" si="55">AP41</f>
        <v>≥ 95%</v>
      </c>
      <c r="AQ79" s="339">
        <f t="shared" si="55"/>
        <v>1</v>
      </c>
      <c r="AR79" s="339" t="str">
        <f t="shared" si="55"/>
        <v>N/A</v>
      </c>
      <c r="AS79" s="339">
        <f t="shared" si="55"/>
        <v>1</v>
      </c>
      <c r="AT79" s="339">
        <f t="shared" si="55"/>
        <v>1</v>
      </c>
      <c r="AU79" s="339">
        <f t="shared" si="55"/>
        <v>0</v>
      </c>
      <c r="AV79" s="339">
        <f t="shared" si="55"/>
        <v>0</v>
      </c>
      <c r="AW79" s="339">
        <f t="shared" si="55"/>
        <v>1</v>
      </c>
      <c r="AX79" s="339">
        <f t="shared" si="55"/>
        <v>1</v>
      </c>
      <c r="AY79" s="339">
        <f t="shared" si="55"/>
        <v>1</v>
      </c>
      <c r="AZ79" s="339" t="str">
        <f t="shared" si="55"/>
        <v>N/A</v>
      </c>
      <c r="BA79" s="339" t="str">
        <f t="shared" si="55"/>
        <v>N/A</v>
      </c>
      <c r="BB79" s="342" t="s">
        <v>182</v>
      </c>
      <c r="BC79" s="339" t="str">
        <f>BC35</f>
        <v>&lt; 25%</v>
      </c>
      <c r="BD79" s="339">
        <f>BD35</f>
        <v>0</v>
      </c>
      <c r="BE79" s="339">
        <f>BE35</f>
        <v>0</v>
      </c>
      <c r="BF79" s="339">
        <f t="shared" ref="BF79:BR79" si="56">BF35</f>
        <v>0</v>
      </c>
      <c r="BG79" s="339">
        <f t="shared" si="56"/>
        <v>0</v>
      </c>
      <c r="BH79" s="339">
        <f t="shared" si="56"/>
        <v>0</v>
      </c>
      <c r="BI79" s="339">
        <f t="shared" si="56"/>
        <v>0</v>
      </c>
      <c r="BJ79" s="339">
        <f t="shared" si="56"/>
        <v>0</v>
      </c>
      <c r="BK79" s="339">
        <f t="shared" si="56"/>
        <v>0</v>
      </c>
      <c r="BL79" s="339">
        <f t="shared" si="56"/>
        <v>0</v>
      </c>
      <c r="BM79" s="339">
        <f t="shared" si="56"/>
        <v>0</v>
      </c>
      <c r="BN79" s="339">
        <f t="shared" si="56"/>
        <v>0</v>
      </c>
      <c r="BO79" s="339">
        <f t="shared" si="56"/>
        <v>0</v>
      </c>
      <c r="BP79" s="339">
        <f t="shared" si="56"/>
        <v>0</v>
      </c>
      <c r="BQ79" s="339">
        <f t="shared" si="56"/>
        <v>0</v>
      </c>
      <c r="BR79" s="339">
        <f t="shared" si="56"/>
        <v>0</v>
      </c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  <c r="IA79" s="187"/>
      <c r="IB79" s="187"/>
      <c r="IC79" s="187"/>
      <c r="ID79" s="187"/>
      <c r="IE79" s="187"/>
      <c r="IF79" s="187"/>
      <c r="IG79" s="187"/>
      <c r="IH79" s="187"/>
      <c r="II79" s="187"/>
      <c r="IJ79" s="187"/>
      <c r="IK79" s="187"/>
      <c r="IL79" s="187"/>
      <c r="IM79" s="187"/>
      <c r="IN79" s="187"/>
      <c r="IO79" s="187"/>
      <c r="IP79" s="187"/>
      <c r="IQ79" s="187"/>
      <c r="IR79" s="187"/>
      <c r="IS79" s="187"/>
      <c r="IT79" s="187"/>
      <c r="IU79" s="187"/>
      <c r="IV79" s="187"/>
    </row>
    <row r="80" spans="1:256" s="196" customFormat="1" ht="12.75" customHeight="1">
      <c r="A80" s="343" t="s">
        <v>191</v>
      </c>
      <c r="B80" s="344" t="s">
        <v>160</v>
      </c>
      <c r="C80" s="344">
        <v>0</v>
      </c>
      <c r="D80" s="344">
        <v>0</v>
      </c>
      <c r="E80" s="344">
        <v>0</v>
      </c>
      <c r="F80" s="344">
        <v>0</v>
      </c>
      <c r="G80" s="344">
        <v>0</v>
      </c>
      <c r="H80" s="344">
        <v>0</v>
      </c>
      <c r="I80" s="344">
        <v>0</v>
      </c>
      <c r="J80" s="344">
        <v>0</v>
      </c>
      <c r="K80" s="344">
        <v>0</v>
      </c>
      <c r="L80" s="344">
        <v>0</v>
      </c>
      <c r="M80" s="344">
        <v>0</v>
      </c>
      <c r="N80" s="344">
        <v>0</v>
      </c>
      <c r="O80" s="344" t="s">
        <v>160</v>
      </c>
      <c r="P80" s="344">
        <v>0</v>
      </c>
      <c r="Q80" s="344">
        <v>0</v>
      </c>
      <c r="R80" s="344">
        <v>0</v>
      </c>
      <c r="S80" s="344">
        <v>0</v>
      </c>
      <c r="T80" s="344">
        <v>0</v>
      </c>
      <c r="U80" s="344">
        <v>0</v>
      </c>
      <c r="V80" s="344">
        <v>0</v>
      </c>
      <c r="W80" s="344">
        <v>0</v>
      </c>
      <c r="X80" s="344">
        <v>0</v>
      </c>
      <c r="Y80" s="344">
        <v>0</v>
      </c>
      <c r="Z80" s="344">
        <v>0</v>
      </c>
      <c r="AA80" s="344">
        <v>0</v>
      </c>
      <c r="AB80" s="344" t="s">
        <v>160</v>
      </c>
      <c r="AC80" s="344">
        <v>0</v>
      </c>
      <c r="AD80" s="344">
        <v>0</v>
      </c>
      <c r="AE80" s="344">
        <v>0</v>
      </c>
      <c r="AF80" s="344">
        <v>0</v>
      </c>
      <c r="AG80" s="344">
        <v>0</v>
      </c>
      <c r="AH80" s="344">
        <v>1.0416666666666667</v>
      </c>
      <c r="AI80" s="345">
        <v>1</v>
      </c>
      <c r="AJ80" s="344">
        <v>1.55</v>
      </c>
      <c r="AK80" s="344">
        <v>1.875</v>
      </c>
      <c r="AL80" s="344">
        <v>1.4824999999999999</v>
      </c>
      <c r="AM80" s="344">
        <v>1.4</v>
      </c>
      <c r="AN80" s="344">
        <v>1.53</v>
      </c>
      <c r="AO80" s="344">
        <v>1.77</v>
      </c>
      <c r="AP80" s="344">
        <f t="shared" ref="AP80:BA80" si="57">AP44</f>
        <v>1</v>
      </c>
      <c r="AQ80" s="344">
        <f t="shared" si="57"/>
        <v>0</v>
      </c>
      <c r="AR80" s="344">
        <f t="shared" si="57"/>
        <v>0</v>
      </c>
      <c r="AS80" s="344">
        <f t="shared" si="57"/>
        <v>0</v>
      </c>
      <c r="AT80" s="344">
        <f t="shared" si="57"/>
        <v>0</v>
      </c>
      <c r="AU80" s="344">
        <f t="shared" si="57"/>
        <v>0</v>
      </c>
      <c r="AV80" s="344">
        <f t="shared" si="57"/>
        <v>0</v>
      </c>
      <c r="AW80" s="344">
        <f t="shared" si="57"/>
        <v>0</v>
      </c>
      <c r="AX80" s="344">
        <f t="shared" si="57"/>
        <v>0</v>
      </c>
      <c r="AY80" s="344">
        <f t="shared" si="57"/>
        <v>0</v>
      </c>
      <c r="AZ80" s="344">
        <f t="shared" si="57"/>
        <v>1.3080895008605853</v>
      </c>
      <c r="BA80" s="344">
        <f t="shared" si="57"/>
        <v>1.1833333333333333</v>
      </c>
      <c r="BB80" s="346" t="s">
        <v>191</v>
      </c>
      <c r="BC80" s="57">
        <f>BC44</f>
        <v>1</v>
      </c>
      <c r="BD80" s="57">
        <f>BD44</f>
        <v>1.0662358642972536</v>
      </c>
      <c r="BE80" s="57">
        <f>BE44</f>
        <v>1.1833333333333333</v>
      </c>
      <c r="BF80" s="57">
        <f t="shared" ref="BF80:BR80" si="58">BF44</f>
        <v>0</v>
      </c>
      <c r="BG80" s="57">
        <f t="shared" si="58"/>
        <v>0</v>
      </c>
      <c r="BH80" s="57">
        <f t="shared" si="58"/>
        <v>1.26</v>
      </c>
      <c r="BI80" s="57">
        <f t="shared" si="58"/>
        <v>1.4830000000000001</v>
      </c>
      <c r="BJ80" s="57">
        <f t="shared" si="58"/>
        <v>1.48</v>
      </c>
      <c r="BK80" s="57">
        <f t="shared" si="58"/>
        <v>1.6</v>
      </c>
      <c r="BL80" s="57">
        <f t="shared" si="58"/>
        <v>0</v>
      </c>
      <c r="BM80" s="57">
        <f t="shared" si="58"/>
        <v>0</v>
      </c>
      <c r="BN80" s="57">
        <f t="shared" si="58"/>
        <v>0</v>
      </c>
      <c r="BO80" s="57">
        <f t="shared" si="58"/>
        <v>0</v>
      </c>
      <c r="BP80" s="57">
        <f t="shared" si="58"/>
        <v>0</v>
      </c>
      <c r="BQ80" s="57">
        <f t="shared" si="58"/>
        <v>0</v>
      </c>
      <c r="BR80" s="57">
        <f t="shared" si="58"/>
        <v>0</v>
      </c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  <c r="IA80" s="195"/>
      <c r="IB80" s="195"/>
      <c r="IC80" s="195"/>
      <c r="ID80" s="195"/>
      <c r="IE80" s="195"/>
      <c r="IF80" s="195"/>
      <c r="IG80" s="195"/>
      <c r="IH80" s="195"/>
      <c r="II80" s="195"/>
      <c r="IJ80" s="195"/>
      <c r="IK80" s="195"/>
      <c r="IL80" s="195"/>
      <c r="IM80" s="195"/>
      <c r="IN80" s="195"/>
      <c r="IO80" s="195"/>
      <c r="IP80" s="195"/>
      <c r="IQ80" s="195"/>
      <c r="IR80" s="195"/>
      <c r="IS80" s="195"/>
      <c r="IT80" s="195"/>
      <c r="IU80" s="195"/>
      <c r="IV80" s="195"/>
    </row>
    <row r="81" spans="1:256" s="188" customFormat="1" ht="12.75" customHeight="1">
      <c r="A81" s="338" t="s">
        <v>194</v>
      </c>
      <c r="B81" s="339" t="s">
        <v>160</v>
      </c>
      <c r="C81" s="339">
        <v>0</v>
      </c>
      <c r="D81" s="339">
        <v>0</v>
      </c>
      <c r="E81" s="339">
        <v>0</v>
      </c>
      <c r="F81" s="339">
        <v>0</v>
      </c>
      <c r="G81" s="339">
        <v>0</v>
      </c>
      <c r="H81" s="339">
        <v>0</v>
      </c>
      <c r="I81" s="339">
        <v>0</v>
      </c>
      <c r="J81" s="339">
        <v>0</v>
      </c>
      <c r="K81" s="339">
        <v>0</v>
      </c>
      <c r="L81" s="339">
        <v>0</v>
      </c>
      <c r="M81" s="339">
        <v>0</v>
      </c>
      <c r="N81" s="339">
        <v>0</v>
      </c>
      <c r="O81" s="339" t="s">
        <v>160</v>
      </c>
      <c r="P81" s="339">
        <v>0</v>
      </c>
      <c r="Q81" s="339">
        <v>0</v>
      </c>
      <c r="R81" s="339">
        <v>0</v>
      </c>
      <c r="S81" s="339">
        <v>0</v>
      </c>
      <c r="T81" s="339">
        <v>0</v>
      </c>
      <c r="U81" s="339">
        <v>0</v>
      </c>
      <c r="V81" s="339">
        <v>0</v>
      </c>
      <c r="W81" s="339">
        <v>0</v>
      </c>
      <c r="X81" s="339">
        <v>0</v>
      </c>
      <c r="Y81" s="339">
        <v>0</v>
      </c>
      <c r="Z81" s="339">
        <v>0</v>
      </c>
      <c r="AA81" s="339">
        <v>0</v>
      </c>
      <c r="AB81" s="339" t="s">
        <v>160</v>
      </c>
      <c r="AC81" s="339">
        <v>0</v>
      </c>
      <c r="AD81" s="339">
        <v>0</v>
      </c>
      <c r="AE81" s="339">
        <v>0</v>
      </c>
      <c r="AF81" s="339">
        <v>0</v>
      </c>
      <c r="AG81" s="339">
        <v>0</v>
      </c>
      <c r="AH81" s="339">
        <v>0.99119127516778527</v>
      </c>
      <c r="AI81" s="340" t="s">
        <v>195</v>
      </c>
      <c r="AJ81" s="339">
        <v>1</v>
      </c>
      <c r="AK81" s="339">
        <v>1</v>
      </c>
      <c r="AL81" s="339">
        <v>1</v>
      </c>
      <c r="AM81" s="339">
        <v>1</v>
      </c>
      <c r="AN81" s="339">
        <v>1</v>
      </c>
      <c r="AO81" s="339">
        <v>1</v>
      </c>
      <c r="AP81" s="339" t="str">
        <f t="shared" ref="AP81:BA81" si="59">AP47</f>
        <v>≥ 70%</v>
      </c>
      <c r="AQ81" s="339">
        <f t="shared" si="59"/>
        <v>1</v>
      </c>
      <c r="AR81" s="339">
        <f t="shared" si="59"/>
        <v>1</v>
      </c>
      <c r="AS81" s="339">
        <f t="shared" si="59"/>
        <v>1</v>
      </c>
      <c r="AT81" s="339">
        <f t="shared" si="59"/>
        <v>1</v>
      </c>
      <c r="AU81" s="339">
        <f t="shared" si="59"/>
        <v>1</v>
      </c>
      <c r="AV81" s="339">
        <f t="shared" si="59"/>
        <v>1</v>
      </c>
      <c r="AW81" s="339">
        <f t="shared" si="59"/>
        <v>1</v>
      </c>
      <c r="AX81" s="339">
        <f t="shared" si="59"/>
        <v>1</v>
      </c>
      <c r="AY81" s="339">
        <f t="shared" si="59"/>
        <v>1</v>
      </c>
      <c r="AZ81" s="339">
        <f t="shared" si="59"/>
        <v>1</v>
      </c>
      <c r="BA81" s="339">
        <f t="shared" si="59"/>
        <v>1</v>
      </c>
      <c r="BB81" s="342" t="s">
        <v>194</v>
      </c>
      <c r="BC81" s="339" t="str">
        <f>BC47</f>
        <v>≥ 70%</v>
      </c>
      <c r="BD81" s="339">
        <f>BD47</f>
        <v>1</v>
      </c>
      <c r="BE81" s="339">
        <f>BE47</f>
        <v>1</v>
      </c>
      <c r="BF81" s="339">
        <f t="shared" ref="BF81:BR81" si="60">BF47</f>
        <v>1</v>
      </c>
      <c r="BG81" s="339">
        <f t="shared" si="60"/>
        <v>1</v>
      </c>
      <c r="BH81" s="339">
        <f t="shared" si="60"/>
        <v>1</v>
      </c>
      <c r="BI81" s="339">
        <f t="shared" si="60"/>
        <v>1</v>
      </c>
      <c r="BJ81" s="339">
        <f t="shared" si="60"/>
        <v>1</v>
      </c>
      <c r="BK81" s="339">
        <f t="shared" si="60"/>
        <v>1</v>
      </c>
      <c r="BL81" s="339">
        <f t="shared" si="60"/>
        <v>0</v>
      </c>
      <c r="BM81" s="339">
        <f t="shared" si="60"/>
        <v>0</v>
      </c>
      <c r="BN81" s="339">
        <f t="shared" si="60"/>
        <v>0</v>
      </c>
      <c r="BO81" s="339">
        <f t="shared" si="60"/>
        <v>0</v>
      </c>
      <c r="BP81" s="339">
        <f t="shared" si="60"/>
        <v>0</v>
      </c>
      <c r="BQ81" s="339">
        <f t="shared" si="60"/>
        <v>0</v>
      </c>
      <c r="BR81" s="339">
        <f t="shared" si="60"/>
        <v>0</v>
      </c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7"/>
      <c r="EK81" s="187"/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7"/>
      <c r="EX81" s="187"/>
      <c r="EY81" s="187"/>
      <c r="EZ81" s="187"/>
      <c r="FA81" s="187"/>
      <c r="FB81" s="187"/>
      <c r="FC81" s="187"/>
      <c r="FD81" s="187"/>
      <c r="FE81" s="187"/>
      <c r="FF81" s="187"/>
      <c r="FG81" s="187"/>
      <c r="FH81" s="187"/>
      <c r="FI81" s="187"/>
      <c r="FJ81" s="187"/>
      <c r="FK81" s="187"/>
      <c r="FL81" s="187"/>
      <c r="FM81" s="187"/>
      <c r="FN81" s="187"/>
      <c r="FO81" s="187"/>
      <c r="FP81" s="187"/>
      <c r="FQ81" s="187"/>
      <c r="FR81" s="187"/>
      <c r="FS81" s="187"/>
      <c r="FT81" s="187"/>
      <c r="FU81" s="187"/>
      <c r="FV81" s="187"/>
      <c r="FW81" s="187"/>
      <c r="FX81" s="187"/>
      <c r="FY81" s="187"/>
      <c r="FZ81" s="187"/>
      <c r="GA81" s="187"/>
      <c r="GB81" s="187"/>
      <c r="GC81" s="187"/>
      <c r="GD81" s="187"/>
      <c r="GE81" s="187"/>
      <c r="GF81" s="187"/>
      <c r="GG81" s="187"/>
      <c r="GH81" s="187"/>
      <c r="GI81" s="187"/>
      <c r="GJ81" s="187"/>
      <c r="GK81" s="187"/>
      <c r="GL81" s="187"/>
      <c r="GM81" s="187"/>
      <c r="GN81" s="187"/>
      <c r="GO81" s="187"/>
      <c r="GP81" s="187"/>
      <c r="GQ81" s="187"/>
      <c r="GR81" s="187"/>
      <c r="GS81" s="187"/>
      <c r="GT81" s="187"/>
      <c r="GU81" s="187"/>
      <c r="GV81" s="187"/>
      <c r="GW81" s="187"/>
      <c r="GX81" s="187"/>
      <c r="GY81" s="187"/>
      <c r="GZ81" s="187"/>
      <c r="HA81" s="187"/>
      <c r="HB81" s="187"/>
      <c r="HC81" s="187"/>
      <c r="HD81" s="187"/>
      <c r="HE81" s="187"/>
      <c r="HF81" s="187"/>
      <c r="HG81" s="187"/>
      <c r="HH81" s="187"/>
      <c r="HI81" s="187"/>
      <c r="HJ81" s="187"/>
      <c r="HK81" s="187"/>
      <c r="HL81" s="187"/>
      <c r="HM81" s="187"/>
      <c r="HN81" s="187"/>
      <c r="HO81" s="187"/>
      <c r="HP81" s="187"/>
      <c r="HQ81" s="187"/>
      <c r="HR81" s="187"/>
      <c r="HS81" s="187"/>
      <c r="HT81" s="187"/>
      <c r="HU81" s="187"/>
      <c r="HV81" s="187"/>
      <c r="HW81" s="187"/>
      <c r="HX81" s="187"/>
      <c r="HY81" s="187"/>
      <c r="HZ81" s="187"/>
      <c r="IA81" s="187"/>
      <c r="IB81" s="187"/>
      <c r="IC81" s="187"/>
      <c r="ID81" s="187"/>
      <c r="IE81" s="187"/>
      <c r="IF81" s="187"/>
      <c r="IG81" s="187"/>
      <c r="IH81" s="187"/>
      <c r="II81" s="187"/>
      <c r="IJ81" s="187"/>
      <c r="IK81" s="187"/>
      <c r="IL81" s="187"/>
      <c r="IM81" s="187"/>
      <c r="IN81" s="187"/>
      <c r="IO81" s="187"/>
      <c r="IP81" s="187"/>
      <c r="IQ81" s="187"/>
      <c r="IR81" s="187"/>
      <c r="IS81" s="187"/>
      <c r="IT81" s="187"/>
      <c r="IU81" s="187"/>
      <c r="IV81" s="187"/>
    </row>
    <row r="82" spans="1:256" s="188" customFormat="1" ht="24" customHeight="1">
      <c r="A82" s="338" t="s">
        <v>208</v>
      </c>
      <c r="B82" s="339" t="s">
        <v>160</v>
      </c>
      <c r="C82" s="339">
        <v>0</v>
      </c>
      <c r="D82" s="339">
        <v>0</v>
      </c>
      <c r="E82" s="339">
        <v>0</v>
      </c>
      <c r="F82" s="339">
        <v>0</v>
      </c>
      <c r="G82" s="339">
        <v>0</v>
      </c>
      <c r="H82" s="339">
        <v>0</v>
      </c>
      <c r="I82" s="339">
        <v>0</v>
      </c>
      <c r="J82" s="339">
        <v>0</v>
      </c>
      <c r="K82" s="339">
        <v>0</v>
      </c>
      <c r="L82" s="339">
        <v>0</v>
      </c>
      <c r="M82" s="339">
        <v>0</v>
      </c>
      <c r="N82" s="339">
        <v>0</v>
      </c>
      <c r="O82" s="339" t="s">
        <v>160</v>
      </c>
      <c r="P82" s="339">
        <v>0</v>
      </c>
      <c r="Q82" s="339">
        <v>0</v>
      </c>
      <c r="R82" s="339">
        <v>0</v>
      </c>
      <c r="S82" s="339">
        <v>0</v>
      </c>
      <c r="T82" s="339">
        <v>0</v>
      </c>
      <c r="U82" s="339">
        <v>0</v>
      </c>
      <c r="V82" s="339">
        <v>0</v>
      </c>
      <c r="W82" s="339">
        <v>0</v>
      </c>
      <c r="X82" s="339">
        <v>0</v>
      </c>
      <c r="Y82" s="339">
        <v>0</v>
      </c>
      <c r="Z82" s="339">
        <v>0</v>
      </c>
      <c r="AA82" s="339">
        <v>0</v>
      </c>
      <c r="AB82" s="339" t="s">
        <v>160</v>
      </c>
      <c r="AC82" s="339">
        <v>0</v>
      </c>
      <c r="AD82" s="339">
        <v>0</v>
      </c>
      <c r="AE82" s="339">
        <v>0</v>
      </c>
      <c r="AF82" s="339">
        <v>0</v>
      </c>
      <c r="AG82" s="339">
        <v>0</v>
      </c>
      <c r="AH82" s="339">
        <v>8.5579803166452718E-4</v>
      </c>
      <c r="AI82" s="340" t="s">
        <v>161</v>
      </c>
      <c r="AJ82" s="339">
        <v>1.5463120457708365E-3</v>
      </c>
      <c r="AK82" s="339">
        <v>1.3034033309196234E-3</v>
      </c>
      <c r="AL82" s="339">
        <v>9.4073377234242712E-4</v>
      </c>
      <c r="AM82" s="339">
        <v>7.8165711307972901E-4</v>
      </c>
      <c r="AN82" s="339">
        <v>1.0180707559175363E-3</v>
      </c>
      <c r="AO82" s="339">
        <v>3.6381275770070337E-4</v>
      </c>
      <c r="AP82" s="339" t="str">
        <f t="shared" ref="AP82:BA82" si="61">AP59</f>
        <v>&lt; 5%</v>
      </c>
      <c r="AQ82" s="339">
        <f t="shared" si="61"/>
        <v>6.4123116383456237E-4</v>
      </c>
      <c r="AR82" s="339">
        <f t="shared" si="61"/>
        <v>1.5809443507588533E-3</v>
      </c>
      <c r="AS82" s="339">
        <f t="shared" si="61"/>
        <v>1.4687163419171644E-3</v>
      </c>
      <c r="AT82" s="339">
        <f t="shared" si="61"/>
        <v>1.1695906432748538E-3</v>
      </c>
      <c r="AU82" s="339">
        <f t="shared" si="61"/>
        <v>1.4124293785310734E-3</v>
      </c>
      <c r="AV82" s="339">
        <f t="shared" si="61"/>
        <v>0</v>
      </c>
      <c r="AW82" s="339">
        <f t="shared" si="61"/>
        <v>3.6886757654002215E-4</v>
      </c>
      <c r="AX82" s="339">
        <f t="shared" si="61"/>
        <v>1.3429373702844585E-3</v>
      </c>
      <c r="AY82" s="339">
        <f t="shared" si="61"/>
        <v>6.9654051543998144E-4</v>
      </c>
      <c r="AZ82" s="350">
        <f t="shared" si="61"/>
        <v>0</v>
      </c>
      <c r="BA82" s="350">
        <f t="shared" si="61"/>
        <v>0</v>
      </c>
      <c r="BB82" s="342" t="s">
        <v>198</v>
      </c>
      <c r="BC82" s="339" t="str">
        <f>BC50</f>
        <v>≥ 80%</v>
      </c>
      <c r="BD82" s="339">
        <f>BD50</f>
        <v>1</v>
      </c>
      <c r="BE82" s="339">
        <f>BE50</f>
        <v>1</v>
      </c>
      <c r="BF82" s="339">
        <f t="shared" ref="BF82:BR82" si="62">BF50</f>
        <v>1</v>
      </c>
      <c r="BG82" s="339">
        <f t="shared" si="62"/>
        <v>1</v>
      </c>
      <c r="BH82" s="339">
        <f t="shared" si="62"/>
        <v>1</v>
      </c>
      <c r="BI82" s="339">
        <f t="shared" si="62"/>
        <v>1</v>
      </c>
      <c r="BJ82" s="339">
        <f t="shared" si="62"/>
        <v>1</v>
      </c>
      <c r="BK82" s="339">
        <f t="shared" si="62"/>
        <v>1</v>
      </c>
      <c r="BL82" s="339">
        <f t="shared" si="62"/>
        <v>0</v>
      </c>
      <c r="BM82" s="339">
        <f t="shared" si="62"/>
        <v>0</v>
      </c>
      <c r="BN82" s="339">
        <f t="shared" si="62"/>
        <v>0</v>
      </c>
      <c r="BO82" s="339">
        <f t="shared" si="62"/>
        <v>0</v>
      </c>
      <c r="BP82" s="339">
        <f t="shared" si="62"/>
        <v>0</v>
      </c>
      <c r="BQ82" s="339">
        <f t="shared" si="62"/>
        <v>0</v>
      </c>
      <c r="BR82" s="339">
        <f t="shared" si="62"/>
        <v>0</v>
      </c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187"/>
      <c r="FG82" s="187"/>
      <c r="FH82" s="187"/>
      <c r="FI82" s="187"/>
      <c r="FJ82" s="187"/>
      <c r="FK82" s="187"/>
      <c r="FL82" s="187"/>
      <c r="FM82" s="187"/>
      <c r="FN82" s="187"/>
      <c r="FO82" s="187"/>
      <c r="FP82" s="187"/>
      <c r="FQ82" s="187"/>
      <c r="FR82" s="187"/>
      <c r="FS82" s="187"/>
      <c r="FT82" s="187"/>
      <c r="FU82" s="187"/>
      <c r="FV82" s="187"/>
      <c r="FW82" s="187"/>
      <c r="FX82" s="187"/>
      <c r="FY82" s="187"/>
      <c r="FZ82" s="187"/>
      <c r="GA82" s="187"/>
      <c r="GB82" s="187"/>
      <c r="GC82" s="187"/>
      <c r="GD82" s="187"/>
      <c r="GE82" s="187"/>
      <c r="GF82" s="187"/>
      <c r="GG82" s="187"/>
      <c r="GH82" s="187"/>
      <c r="GI82" s="187"/>
      <c r="GJ82" s="187"/>
      <c r="GK82" s="187"/>
      <c r="GL82" s="187"/>
      <c r="GM82" s="187"/>
      <c r="GN82" s="187"/>
      <c r="GO82" s="187"/>
      <c r="GP82" s="187"/>
      <c r="GQ82" s="187"/>
      <c r="GR82" s="187"/>
      <c r="GS82" s="187"/>
      <c r="GT82" s="187"/>
      <c r="GU82" s="187"/>
      <c r="GV82" s="187"/>
      <c r="GW82" s="187"/>
      <c r="GX82" s="187"/>
      <c r="GY82" s="187"/>
      <c r="GZ82" s="187"/>
      <c r="HA82" s="187"/>
      <c r="HB82" s="187"/>
      <c r="HC82" s="187"/>
      <c r="HD82" s="187"/>
      <c r="HE82" s="187"/>
      <c r="HF82" s="187"/>
      <c r="HG82" s="187"/>
      <c r="HH82" s="187"/>
      <c r="HI82" s="187"/>
      <c r="HJ82" s="187"/>
      <c r="HK82" s="187"/>
      <c r="HL82" s="187"/>
      <c r="HM82" s="187"/>
      <c r="HN82" s="187"/>
      <c r="HO82" s="187"/>
      <c r="HP82" s="187"/>
      <c r="HQ82" s="187"/>
      <c r="HR82" s="187"/>
      <c r="HS82" s="187"/>
      <c r="HT82" s="187"/>
      <c r="HU82" s="187"/>
      <c r="HV82" s="187"/>
      <c r="HW82" s="187"/>
      <c r="HX82" s="187"/>
      <c r="HY82" s="187"/>
      <c r="HZ82" s="187"/>
      <c r="IA82" s="187"/>
      <c r="IB82" s="187"/>
      <c r="IC82" s="187"/>
      <c r="ID82" s="187"/>
      <c r="IE82" s="187"/>
      <c r="IF82" s="187"/>
      <c r="IG82" s="187"/>
      <c r="IH82" s="187"/>
      <c r="II82" s="187"/>
      <c r="IJ82" s="187"/>
      <c r="IK82" s="187"/>
      <c r="IL82" s="187"/>
      <c r="IM82" s="187"/>
      <c r="IN82" s="187"/>
      <c r="IO82" s="187"/>
      <c r="IP82" s="187"/>
      <c r="IQ82" s="187"/>
      <c r="IR82" s="187"/>
      <c r="IS82" s="187"/>
      <c r="IT82" s="187"/>
      <c r="IU82" s="187"/>
      <c r="IV82" s="187"/>
    </row>
    <row r="83" spans="1:256" ht="24" customHeight="1">
      <c r="BB83" s="351" t="s">
        <v>202</v>
      </c>
      <c r="BC83" s="352" t="str">
        <f>BC53</f>
        <v>≥ 80%</v>
      </c>
      <c r="BD83" s="352">
        <f>BD53</f>
        <v>1</v>
      </c>
      <c r="BE83" s="352">
        <f>BE53</f>
        <v>1</v>
      </c>
      <c r="BF83" s="352">
        <f t="shared" ref="BF83:BR83" si="63">BF53</f>
        <v>1</v>
      </c>
      <c r="BG83" s="352">
        <f t="shared" si="63"/>
        <v>1</v>
      </c>
      <c r="BH83" s="352">
        <f t="shared" si="63"/>
        <v>1</v>
      </c>
      <c r="BI83" s="352">
        <f t="shared" si="63"/>
        <v>1</v>
      </c>
      <c r="BJ83" s="352">
        <f t="shared" si="63"/>
        <v>1</v>
      </c>
      <c r="BK83" s="352">
        <f t="shared" si="63"/>
        <v>1</v>
      </c>
      <c r="BL83" s="352">
        <f t="shared" si="63"/>
        <v>0</v>
      </c>
      <c r="BM83" s="352">
        <f t="shared" si="63"/>
        <v>0</v>
      </c>
      <c r="BN83" s="352">
        <f t="shared" si="63"/>
        <v>0</v>
      </c>
      <c r="BO83" s="352">
        <f t="shared" si="63"/>
        <v>0</v>
      </c>
      <c r="BP83" s="352">
        <f t="shared" si="63"/>
        <v>0</v>
      </c>
      <c r="BQ83" s="352">
        <f t="shared" si="63"/>
        <v>0</v>
      </c>
      <c r="BR83" s="352">
        <f t="shared" si="63"/>
        <v>0</v>
      </c>
    </row>
    <row r="84" spans="1:256" ht="12.75" customHeight="1">
      <c r="BB84" s="353" t="s">
        <v>204</v>
      </c>
      <c r="BC84" s="352" t="str">
        <f>BC56</f>
        <v>≤ 2%</v>
      </c>
      <c r="BD84" s="352">
        <f>BD56</f>
        <v>0</v>
      </c>
      <c r="BE84" s="352">
        <f>BE56</f>
        <v>8.3000000000000001E-3</v>
      </c>
      <c r="BF84" s="352">
        <f t="shared" ref="BF84:BR84" si="64">BF56</f>
        <v>8.9999999999999998E-4</v>
      </c>
      <c r="BG84" s="352">
        <f t="shared" si="64"/>
        <v>5.0000000000000001E-4</v>
      </c>
      <c r="BH84" s="352">
        <f t="shared" si="64"/>
        <v>1.15E-2</v>
      </c>
      <c r="BI84" s="352">
        <f t="shared" si="64"/>
        <v>2.2700000000000001E-2</v>
      </c>
      <c r="BJ84" s="352">
        <f t="shared" si="64"/>
        <v>2.3999999999999998E-3</v>
      </c>
      <c r="BK84" s="352">
        <f t="shared" si="64"/>
        <v>5.7000000000000002E-3</v>
      </c>
      <c r="BL84" s="352">
        <f t="shared" si="64"/>
        <v>0</v>
      </c>
      <c r="BM84" s="352">
        <f t="shared" si="64"/>
        <v>0</v>
      </c>
      <c r="BN84" s="352">
        <f t="shared" si="64"/>
        <v>0</v>
      </c>
      <c r="BO84" s="352">
        <f t="shared" si="64"/>
        <v>0</v>
      </c>
      <c r="BP84" s="352">
        <f t="shared" si="64"/>
        <v>0</v>
      </c>
      <c r="BQ84" s="352">
        <f t="shared" si="64"/>
        <v>0</v>
      </c>
      <c r="BR84" s="352">
        <f t="shared" si="64"/>
        <v>0</v>
      </c>
    </row>
  </sheetData>
  <mergeCells count="3">
    <mergeCell ref="A1:AO1"/>
    <mergeCell ref="A2:BR2"/>
    <mergeCell ref="BC3:BR3"/>
  </mergeCells>
  <printOptions horizontalCentered="1"/>
  <pageMargins left="0" right="0" top="0.39370078740157483" bottom="0.19685039370078741" header="0" footer="0"/>
  <pageSetup paperSize="9" scale="88" firstPageNumber="0" fitToHeight="0" orientation="portrait" horizontalDpi="300" verticalDpi="300" r:id="rId1"/>
  <headerFooter>
    <oddFooter>&amp;C
Diretoria Geral - HETRIN&amp;RPágina &amp;P de &amp;N</oddFooter>
  </headerFooter>
  <rowBreaks count="1" manualBreakCount="1">
    <brk id="69" min="1" max="6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8" ma:contentTypeDescription="Crie um novo documento." ma:contentTypeScope="" ma:versionID="124c8e3b81de3ef9e9a209219a69b41e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8342c35cb8b2e0f12915cfdd9d2f72cb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72BF5-983B-4DA7-99B2-F1B2CFCBD24E}"/>
</file>

<file path=customXml/itemProps2.xml><?xml version="1.0" encoding="utf-8"?>
<ds:datastoreItem xmlns:ds="http://schemas.openxmlformats.org/officeDocument/2006/customXml" ds:itemID="{EFE0FC5A-68CC-4E60-A48F-1CD4183A9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X</cp:lastModifiedBy>
  <cp:revision/>
  <dcterms:created xsi:type="dcterms:W3CDTF">2024-05-09T19:47:20Z</dcterms:created>
  <dcterms:modified xsi:type="dcterms:W3CDTF">2024-05-22T13:22:14Z</dcterms:modified>
  <cp:category/>
  <cp:contentStatus/>
</cp:coreProperties>
</file>