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Desempenho" sheetId="1" r:id="rId1"/>
    <sheet name="Produção" sheetId="2" r:id="rId2"/>
  </sheets>
  <definedNames>
    <definedName name="_xlfn.IFERROR" hidden="1">#NAME?</definedName>
    <definedName name="_xlnm.Print_Area" localSheetId="0">'Desempenho'!$B$1:$BQ$83</definedName>
    <definedName name="_xlnm.Print_Area" localSheetId="1">'Produção'!$A$1:$BX$116</definedName>
    <definedName name="Inter_Graf" localSheetId="1">#REF!</definedName>
    <definedName name="Inter_Graf">#REF!</definedName>
    <definedName name="_xlnm.Print_Titles" localSheetId="0">'Desempenho'!$1:$3</definedName>
    <definedName name="_xlnm.Print_Titles" localSheetId="1">'Produção'!$1:$3</definedName>
  </definedNames>
  <calcPr fullCalcOnLoad="1"/>
</workbook>
</file>

<file path=xl/sharedStrings.xml><?xml version="1.0" encoding="utf-8"?>
<sst xmlns="http://schemas.openxmlformats.org/spreadsheetml/2006/main" count="674" uniqueCount="218">
  <si>
    <t>Hospital Estadual de Trindade Walda Ferreira dos Santos - HETRIN</t>
  </si>
  <si>
    <t xml:space="preserve">PRODUÇÃO ASSISTENCIAL </t>
  </si>
  <si>
    <t>2º TA ao Contrato de Gestão 037/2019 ANO 2022</t>
  </si>
  <si>
    <t>3º T.A ao contrato de Gestão 037/2019</t>
  </si>
  <si>
    <t>4º T.A ao Contrato de Gestão 037/2019</t>
  </si>
  <si>
    <t>01. LINHAS DE CONTRATAÇÕES</t>
  </si>
  <si>
    <t>Meta</t>
  </si>
  <si>
    <t>1a10-Jul-22</t>
  </si>
  <si>
    <t>Meta/
Estimativa</t>
  </si>
  <si>
    <t>11a31-Jul-22</t>
  </si>
  <si>
    <t>Meta/Estimativa</t>
  </si>
  <si>
    <t>1 - 24 de Ago-23</t>
  </si>
  <si>
    <t>24 - 31 de Ago-23</t>
  </si>
  <si>
    <t>Meta 01 - 15-Out-2023</t>
  </si>
  <si>
    <t>01 - 15-Out-2023</t>
  </si>
  <si>
    <t>Meta 16 - 31-Out-2023</t>
  </si>
  <si>
    <t>16 - 31-Out-2023</t>
  </si>
  <si>
    <t>Meta Mensal</t>
  </si>
  <si>
    <t>Internação (Saídas Hospitalares)</t>
  </si>
  <si>
    <t>Leito dia</t>
  </si>
  <si>
    <t>Atendimento Ambulatorial</t>
  </si>
  <si>
    <t>Cirurgias Eletivas</t>
  </si>
  <si>
    <t>SADT Externo</t>
  </si>
  <si>
    <t>Atendimento de Urgência e Emergência</t>
  </si>
  <si>
    <t>-</t>
  </si>
  <si>
    <t>Sadt</t>
  </si>
  <si>
    <t>02. SAÍDAS HOSPITALARES POR ESPECIALIDADE</t>
  </si>
  <si>
    <t>Clínica Médica</t>
  </si>
  <si>
    <t>Clínicas</t>
  </si>
  <si>
    <t>Clínica Cirúrgica</t>
  </si>
  <si>
    <t>Cirúrgicas</t>
  </si>
  <si>
    <t>Clínica Obstétrica</t>
  </si>
  <si>
    <t>Total</t>
  </si>
  <si>
    <t>03. LEITO DIA</t>
  </si>
  <si>
    <t>03. CIRURGIAS PROGRAMADAS</t>
  </si>
  <si>
    <t>04. CIRURGIA ELETIVA ALTO GIRO</t>
  </si>
  <si>
    <t xml:space="preserve">Cirurgia Geral </t>
  </si>
  <si>
    <t xml:space="preserve">Ginecologia </t>
  </si>
  <si>
    <t>Urologia</t>
  </si>
  <si>
    <t>Vascular</t>
  </si>
  <si>
    <t>Bucomaxilo</t>
  </si>
  <si>
    <t>05. CIRURGIA ELETIVA MEDIA/ALTA COMPLEXIDADE</t>
  </si>
  <si>
    <t>04. ATENDIMENTO AMBULATORIAL</t>
  </si>
  <si>
    <t>06. ATENDIMENTO AMBULATORIAL</t>
  </si>
  <si>
    <t>Consulta Médica</t>
  </si>
  <si>
    <t>Consulta Multiprofissional</t>
  </si>
  <si>
    <t xml:space="preserve">Pequenos Procedimentos Cirúrgicos Ambulatoriais </t>
  </si>
  <si>
    <t>05. ATENDIMENTO AMBULATORIAL CONSULTA MÉDICA</t>
  </si>
  <si>
    <t>07. ATENDIMENTO AMBULATORIAL CONSULTA MÉDICA</t>
  </si>
  <si>
    <r>
      <rPr>
        <sz val="10"/>
        <color indexed="8"/>
        <rFont val="Arial"/>
        <family val="2"/>
      </rPr>
      <t>Ginecologia</t>
    </r>
    <r>
      <rPr>
        <sz val="10"/>
        <color indexed="8"/>
        <rFont val="Arial"/>
        <family val="2"/>
      </rPr>
      <t>/Obstetrícia</t>
    </r>
  </si>
  <si>
    <t>Ginecologia</t>
  </si>
  <si>
    <t xml:space="preserve">Cardiologia (pré-operatório / risco cirúrgico) </t>
  </si>
  <si>
    <t xml:space="preserve">Cardiologia (risco cirúrgico) </t>
  </si>
  <si>
    <t>Pediatria</t>
  </si>
  <si>
    <t>Angiologia/ Vascular</t>
  </si>
  <si>
    <t>N/A</t>
  </si>
  <si>
    <t>Angiologia/Vascular</t>
  </si>
  <si>
    <t>Ortopedia (egresso)</t>
  </si>
  <si>
    <t>06. ATENDIMENTO AMBULATORIAL CONSULTA NÃO MÉDICA</t>
  </si>
  <si>
    <t>08. ATENDIMENTO AMBULATORIAL MULTIPROFISSIONAL</t>
  </si>
  <si>
    <t>Enfermagem</t>
  </si>
  <si>
    <t>Psicologia</t>
  </si>
  <si>
    <t>Bucomaxilo Facial (egresso)</t>
  </si>
  <si>
    <t>Farmácia VVS</t>
  </si>
  <si>
    <t>Não houve atendimento VVS</t>
  </si>
  <si>
    <t>NÃO TEVE CASOS DE VVS</t>
  </si>
  <si>
    <t>NÃO TEVE CASOS DE  VVS NA UNIDADE</t>
  </si>
  <si>
    <t>NÃO TEVE VVS</t>
  </si>
  <si>
    <t>NAO TEVE VVS</t>
  </si>
  <si>
    <t>Não teve VVS</t>
  </si>
  <si>
    <t>nao teve VVS</t>
  </si>
  <si>
    <t>não teve VVS</t>
  </si>
  <si>
    <t>Serviço Social VVS</t>
  </si>
  <si>
    <t>Psicologia VVS</t>
  </si>
  <si>
    <t>07. ATENDIMENTO AMBULATORIAL DE PROCED. AMBULATORIAIS</t>
  </si>
  <si>
    <t>09. ATENDIMENTO AMBULATORIAL PROCED. AMBULATORIAIS</t>
  </si>
  <si>
    <t>Procedimentos Ambulatoriais</t>
  </si>
  <si>
    <t>08. SADT Externo Realizado</t>
  </si>
  <si>
    <t>10. SADT EXTERNO REALIZADO</t>
  </si>
  <si>
    <t>Doppler (MMII, MMSS e carótida)</t>
  </si>
  <si>
    <t>Eletrocardiograma</t>
  </si>
  <si>
    <t>Raio X</t>
  </si>
  <si>
    <t>Tomografia Computadorizada</t>
  </si>
  <si>
    <t xml:space="preserve">Ultrassom </t>
  </si>
  <si>
    <t>09. Acolhimento, Avaliação e Classificação de Risco</t>
  </si>
  <si>
    <t>11.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</si>
  <si>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</si>
  <si>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</si>
  <si>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</si>
  <si>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</si>
  <si>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</si>
  <si>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</si>
  <si>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</si>
  <si>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</si>
  <si>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</si>
  <si>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</si>
  <si>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</si>
  <si>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</si>
  <si>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Externo Ofertado</t>
  </si>
  <si>
    <t>12. SADT EXTERNO OFERTADO</t>
  </si>
  <si>
    <t>Raio x</t>
  </si>
  <si>
    <t>11. SADT Interno</t>
  </si>
  <si>
    <t>13. SADT INTERNO</t>
  </si>
  <si>
    <t>Laboratório de Análises Clínicas</t>
  </si>
  <si>
    <t>Laboratório de Análises Clínicas (Interno + Externo)</t>
  </si>
  <si>
    <t>Eletrocardiograma (Interno + Externo)</t>
  </si>
  <si>
    <t>12. Atendimento por demanda</t>
  </si>
  <si>
    <t>Estimativa</t>
  </si>
  <si>
    <t>14. ATENDIMENTO POR DEMANDA</t>
  </si>
  <si>
    <t xml:space="preserve">Espontânea </t>
  </si>
  <si>
    <t>Regulada</t>
  </si>
  <si>
    <t>13. Especialidades Médicas para porta de entrada</t>
  </si>
  <si>
    <t>15. ESPECIALIDADES MÉDICAS PARA PORTA DE ENTRADA</t>
  </si>
  <si>
    <t>Cirurgia Geral</t>
  </si>
  <si>
    <t>Clínico Geral</t>
  </si>
  <si>
    <t>Ortopedia e Traumatologia</t>
  </si>
  <si>
    <t>Cirurgia Bucomaxilo Facial</t>
  </si>
  <si>
    <t>14. Saídas da UTI</t>
  </si>
  <si>
    <t>16. SAÍDAS DA UTI</t>
  </si>
  <si>
    <t>Óbito</t>
  </si>
  <si>
    <t>Alta</t>
  </si>
  <si>
    <t>Transferência Externa</t>
  </si>
  <si>
    <t>Transferência Interna</t>
  </si>
  <si>
    <t>A</t>
  </si>
  <si>
    <t>Indicadores</t>
  </si>
  <si>
    <t>01-15-Out-23</t>
  </si>
  <si>
    <t>16-31-Out-23</t>
  </si>
  <si>
    <t>1. Taxa de Ocupação Hospitalar</t>
  </si>
  <si>
    <t>≥ 85%</t>
  </si>
  <si>
    <t>01. Taxa de Ocupação Hospitalar</t>
  </si>
  <si>
    <t>Total de Pacientes-dia</t>
  </si>
  <si>
    <t>Total de leitos operacionais-dia do período</t>
  </si>
  <si>
    <t>2. Taxa Média de Permanência Hospitalar (dias)</t>
  </si>
  <si>
    <t>≤ 5 (Dias)</t>
  </si>
  <si>
    <t>02. Taxa Média de Permanência Hospitalar (dias)</t>
  </si>
  <si>
    <t>Total de saídas no período</t>
  </si>
  <si>
    <t>3. Média de tempo de disponibilização de leito após alta (horas)</t>
  </si>
  <si>
    <t>≤ 24 (Horas)</t>
  </si>
  <si>
    <t>01:37h</t>
  </si>
  <si>
    <t>≤ 2 (Horas)</t>
  </si>
  <si>
    <t>01:57h</t>
  </si>
  <si>
    <t>01:18h</t>
  </si>
  <si>
    <t>01:32h</t>
  </si>
  <si>
    <t>01:54h</t>
  </si>
  <si>
    <t>3. Índice de Intervalo de Substituição (horas)</t>
  </si>
  <si>
    <t>03. Índice de Intervalo de Substituição (horas)</t>
  </si>
  <si>
    <t>Taxa de Ocupação Hospitalar</t>
  </si>
  <si>
    <t>Média de Permanência Hospitalar</t>
  </si>
  <si>
    <t>4. Taxa de Readmissão Hospitalar (em até 29 dias)</t>
  </si>
  <si>
    <t>≤ 20%</t>
  </si>
  <si>
    <t>&lt; 20%</t>
  </si>
  <si>
    <t>04. Taxa de Readmissão Hospitalar pelo mesmo CID (em até 29 dias)</t>
  </si>
  <si>
    <t>&lt; 8%</t>
  </si>
  <si>
    <t>Nº de pacientes readmitidos entre 0 e 29 dias da última alta hospitalar</t>
  </si>
  <si>
    <t>Nº de pacientes readmitidos entre 0 e 29 dias da última alta hospitalar pelo mesmo CID</t>
  </si>
  <si>
    <t>Nº total de internações hospitalares</t>
  </si>
  <si>
    <t>5. Taxa de Readmissão em UTI em até 48 horas (readmissão precoce em UTI)</t>
  </si>
  <si>
    <t>≤ 5%</t>
  </si>
  <si>
    <t>&lt; 5%</t>
  </si>
  <si>
    <t>05. Taxa de Readmissão em UTI em até 48 horas (readmissão precoce em UTI)</t>
  </si>
  <si>
    <t>Nº de pacientes readmitidos entre 0 e 48 Horas da última alta da UTI</t>
  </si>
  <si>
    <t>Nº de saídas da UTI (Por Alta)</t>
  </si>
  <si>
    <t>6. Percentual de Ocorrência de Glosas no SIH - DATASUS</t>
  </si>
  <si>
    <t>&lt; 1%</t>
  </si>
  <si>
    <t>≤ 1%</t>
  </si>
  <si>
    <t>06. Percentual de Ocorrência de Glosas no SIH - DATASUS</t>
  </si>
  <si>
    <t>≤ 7%</t>
  </si>
  <si>
    <t>Total de procedimentos rejeitados no SIH</t>
  </si>
  <si>
    <t>Total de procedimentos apresentados no SIH</t>
  </si>
  <si>
    <t>7. Percentual de suspensão de cirurgia programada por condições operacionais 
(causas relacionadas ao paciente)</t>
  </si>
  <si>
    <t>Nº de cirurgias programadas suspensas (causas relacionadas ao paciente)</t>
  </si>
  <si>
    <t>Nº de cirurgias programadas (mapa cirúrgico)</t>
  </si>
  <si>
    <t xml:space="preserve">07. Percentual de suspensão de cirurgia eletiva por condições operacionais </t>
  </si>
  <si>
    <t>Nº de cirurgias eletivas suspensas (causas relacionadas a organização)</t>
  </si>
  <si>
    <t>Nº de cirurgias eletivas (mapa cirúrgico)</t>
  </si>
  <si>
    <t>08. Percentual de cirurgias eletivas realizadas com o TMAT (Expirado 1º ano)</t>
  </si>
  <si>
    <t>&lt; 50%</t>
  </si>
  <si>
    <t>Nº de cirurgias eletivas realizadas com TMAT expirado 1º ano</t>
  </si>
  <si>
    <t>Nº de cirurgias eletivas em lista de espera e encaminhado para a unidade</t>
  </si>
  <si>
    <t>09. Percentual de cirurgias eletivas realizadas com o TMAT (Expirado 2º ano)</t>
  </si>
  <si>
    <t>&lt; 25%</t>
  </si>
  <si>
    <t>Nº de cirurgias eletivas realizadas com TMAT expirado 2º ano</t>
  </si>
  <si>
    <t>8. Percentual de Suspensão de Cirurgias Programadas por condições operacionais (causas relacionadas à organização da Unidade)</t>
  </si>
  <si>
    <t>Nº de cirurgias programadas suspensas (causas relacionadas à organização da Unidade)</t>
  </si>
  <si>
    <t>9.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</si>
  <si>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</si>
  <si>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</si>
  <si>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</si>
  <si>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10. Razão do quantitativo de consultas ofertadas</t>
  </si>
  <si>
    <t>Número de consultas ofertadas</t>
  </si>
  <si>
    <t>Número de consultas propostas nas metas da unidade</t>
  </si>
  <si>
    <t>11. Percentual de Exames de Imagem com resultado disponibilizado em até 10 dias</t>
  </si>
  <si>
    <t>≥ 70%</t>
  </si>
  <si>
    <t>Exames de Imagem com resultado disponibilizado em até 10 dias</t>
  </si>
  <si>
    <t>Total de exames de imagem realizados no período</t>
  </si>
  <si>
    <t>12. Percentual de casos de doenças/agravos/eventos de notificação compulsória imediata (DAEI) digitadas opertunamente - até 7 dias</t>
  </si>
  <si>
    <t>≥ 80%</t>
  </si>
  <si>
    <t>Número de casos DAEI digitadas em tempo oportuno - 7 dias</t>
  </si>
  <si>
    <t>Número de casos DAEI notificadas no período</t>
  </si>
  <si>
    <t>13. Percentual de casos de doenças/agravos/eventos de notificação compulsória imediata (DAEI) investigadas oportunamente - até 48h da data de notificação</t>
  </si>
  <si>
    <t>Número de casos DAEI investigados em tempo oportuno - 48 horas</t>
  </si>
  <si>
    <t>14. Percentual de perda de medicamentos por prazo de validade expirado.</t>
  </si>
  <si>
    <t>≤ 2%</t>
  </si>
  <si>
    <t>Valor financeiro da perda do segmento padronizado por validade expirada no hospital</t>
  </si>
  <si>
    <t>Valor financeiro inventariado na CAF no período</t>
  </si>
  <si>
    <t>12. Percentual de manifestações queixosas recebidas no sistema de ouvidoria do SUS</t>
  </si>
  <si>
    <t>Número de manifestações queixosas recebidas no sistema de ouvidoria do SUS</t>
  </si>
  <si>
    <t>Total de atendimentos realizados</t>
  </si>
  <si>
    <t>8. Índice de APGAR de recém-nascidos vivos</t>
  </si>
  <si>
    <t>&gt; 7</t>
  </si>
  <si>
    <t>Apgar do 1º minuto</t>
  </si>
  <si>
    <t>Apgar do 5º minuto</t>
  </si>
  <si>
    <t>Serviços</t>
  </si>
  <si>
    <t>Resolução das Queixas</t>
  </si>
  <si>
    <t xml:space="preserve">Indice de Satisfação Usuário </t>
  </si>
  <si>
    <t>Indicadores de Desempenho - Resumo</t>
  </si>
  <si>
    <t>META</t>
  </si>
  <si>
    <t>4. Taxa de Readmissão Hospitalar ( em até 29 dias)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</si>
</sst>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[$-416]mmmm\-yy;@"/>
    <numFmt numFmtId="166" formatCode="#,##0_ ;\-#,##0\ "/>
    <numFmt numFmtId="167" formatCode="0.0%"/>
    <numFmt numFmtId="168" formatCode="#,##0.0"/>
    <numFmt numFmtId="169" formatCode="[$-F400]h:mm:ss\ AM/PM"/>
    <numFmt numFmtId="170" formatCode="h:mm;@"/>
    <numFmt numFmtId="171" formatCode="&quot;R$&quot;\ #,##0.00"/>
    <numFmt numFmtId="172" formatCode="[$-416]m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50"/>
      <color indexed="9"/>
      <name val="Arial"/>
      <family val="2"/>
    </font>
    <font>
      <sz val="50"/>
      <color indexed="8"/>
      <name val="Arial"/>
      <family val="2"/>
    </font>
    <font>
      <sz val="5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0"/>
      <color theme="0"/>
      <name val="Arial"/>
      <family val="2"/>
    </font>
    <font>
      <sz val="50"/>
      <color rgb="FF000000"/>
      <name val="Arial"/>
      <family val="2"/>
    </font>
    <font>
      <sz val="50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rgb="FF000000"/>
      <name val="Arial"/>
      <family val="2"/>
    </font>
    <font>
      <i/>
      <sz val="10"/>
      <color theme="0"/>
      <name val="Arial"/>
      <family val="2"/>
    </font>
    <font>
      <b/>
      <sz val="11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Border="0" applyProtection="0">
      <alignment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1">
    <xf numFmtId="0" fontId="0" fillId="0" borderId="0" xfId="0" applyFont="1" applyAlignment="1">
      <alignment/>
    </xf>
    <xf numFmtId="0" fontId="45" fillId="33" borderId="0" xfId="48" applyFont="1" applyFill="1" applyAlignment="1">
      <alignment horizontal="left" vertical="center" wrapText="1"/>
      <protection/>
    </xf>
    <xf numFmtId="3" fontId="46" fillId="0" borderId="0" xfId="48" applyNumberFormat="1" applyFont="1" applyAlignment="1">
      <alignment horizontal="center" vertical="center"/>
      <protection/>
    </xf>
    <xf numFmtId="0" fontId="47" fillId="0" borderId="0" xfId="48" applyFont="1" applyAlignment="1">
      <alignment horizontal="center" vertical="center"/>
      <protection/>
    </xf>
    <xf numFmtId="0" fontId="47" fillId="0" borderId="0" xfId="48" applyFont="1" applyAlignment="1">
      <alignment horizontal="left" vertical="center"/>
      <protection/>
    </xf>
    <xf numFmtId="0" fontId="35" fillId="0" borderId="0" xfId="48" applyAlignment="1">
      <alignment horizontal="center" vertical="center"/>
      <protection/>
    </xf>
    <xf numFmtId="0" fontId="48" fillId="13" borderId="10" xfId="48" applyFont="1" applyFill="1" applyBorder="1" applyAlignment="1">
      <alignment horizontal="left" vertical="center"/>
      <protection/>
    </xf>
    <xf numFmtId="0" fontId="48" fillId="18" borderId="11" xfId="48" applyFont="1" applyFill="1" applyBorder="1" applyAlignment="1">
      <alignment horizontal="left" vertical="center"/>
      <protection/>
    </xf>
    <xf numFmtId="164" fontId="48" fillId="13" borderId="10" xfId="48" applyNumberFormat="1" applyFont="1" applyFill="1" applyBorder="1" applyAlignment="1">
      <alignment horizontal="left" vertical="center" wrapText="1"/>
      <protection/>
    </xf>
    <xf numFmtId="164" fontId="48" fillId="13" borderId="10" xfId="48" applyNumberFormat="1" applyFont="1" applyFill="1" applyBorder="1" applyAlignment="1">
      <alignment horizontal="center" vertical="center" wrapText="1"/>
      <protection/>
    </xf>
    <xf numFmtId="164" fontId="48" fillId="13" borderId="10" xfId="48" applyNumberFormat="1" applyFont="1" applyFill="1" applyBorder="1" applyAlignment="1">
      <alignment horizontal="center" vertical="center"/>
      <protection/>
    </xf>
    <xf numFmtId="164" fontId="48" fillId="13" borderId="10" xfId="48" applyNumberFormat="1" applyFont="1" applyFill="1" applyBorder="1" applyAlignment="1">
      <alignment horizontal="center" vertical="center" wrapText="1"/>
      <protection/>
    </xf>
    <xf numFmtId="164" fontId="48" fillId="13" borderId="12" xfId="48" applyNumberFormat="1" applyFont="1" applyFill="1" applyBorder="1" applyAlignment="1" quotePrefix="1">
      <alignment horizontal="center" vertical="center" wrapText="1"/>
      <protection/>
    </xf>
    <xf numFmtId="164" fontId="48" fillId="13" borderId="12" xfId="48" applyNumberFormat="1" applyFont="1" applyFill="1" applyBorder="1" applyAlignment="1">
      <alignment horizontal="center" vertical="center" wrapText="1"/>
      <protection/>
    </xf>
    <xf numFmtId="164" fontId="48" fillId="18" borderId="10" xfId="48" applyNumberFormat="1" applyFont="1" applyFill="1" applyBorder="1" applyAlignment="1">
      <alignment horizontal="left" vertical="center" wrapText="1"/>
      <protection/>
    </xf>
    <xf numFmtId="164" fontId="48" fillId="18" borderId="10" xfId="48" applyNumberFormat="1" applyFont="1" applyFill="1" applyBorder="1" applyAlignment="1">
      <alignment horizontal="center" vertical="center" wrapText="1"/>
      <protection/>
    </xf>
    <xf numFmtId="164" fontId="48" fillId="18" borderId="10" xfId="48" applyNumberFormat="1" applyFont="1" applyFill="1" applyBorder="1" applyAlignment="1" quotePrefix="1">
      <alignment horizontal="center" vertical="center" wrapText="1"/>
      <protection/>
    </xf>
    <xf numFmtId="164" fontId="49" fillId="0" borderId="0" xfId="48" applyNumberFormat="1" applyFont="1" applyAlignment="1">
      <alignment horizontal="center" vertical="center"/>
      <protection/>
    </xf>
    <xf numFmtId="3" fontId="50" fillId="33" borderId="10" xfId="48" applyNumberFormat="1" applyFont="1" applyFill="1" applyBorder="1" applyAlignment="1">
      <alignment horizontal="left" vertical="center" wrapText="1" indent="1"/>
      <protection/>
    </xf>
    <xf numFmtId="3" fontId="50" fillId="33" borderId="10" xfId="48" applyNumberFormat="1" applyFont="1" applyFill="1" applyBorder="1" applyAlignment="1">
      <alignment horizontal="center" vertical="center" wrapText="1"/>
      <protection/>
    </xf>
    <xf numFmtId="3" fontId="50" fillId="33" borderId="10" xfId="48" applyNumberFormat="1" applyFont="1" applyFill="1" applyBorder="1" applyAlignment="1">
      <alignment horizontal="center" vertical="center"/>
      <protection/>
    </xf>
    <xf numFmtId="3" fontId="50" fillId="33" borderId="10" xfId="48" applyNumberFormat="1" applyFont="1" applyFill="1" applyBorder="1" applyAlignment="1">
      <alignment horizontal="center" vertical="center"/>
      <protection/>
    </xf>
    <xf numFmtId="3" fontId="50" fillId="33" borderId="10" xfId="48" applyNumberFormat="1" applyFont="1" applyFill="1" applyBorder="1" applyAlignment="1">
      <alignment horizontal="left" vertical="center" indent="1"/>
      <protection/>
    </xf>
    <xf numFmtId="3" fontId="35" fillId="0" borderId="0" xfId="48" applyNumberFormat="1" applyAlignment="1">
      <alignment horizontal="center" vertical="center"/>
      <protection/>
    </xf>
    <xf numFmtId="3" fontId="50" fillId="0" borderId="10" xfId="48" applyNumberFormat="1" applyFont="1" applyBorder="1" applyAlignment="1">
      <alignment horizontal="left" vertical="center" wrapText="1" indent="1"/>
      <protection/>
    </xf>
    <xf numFmtId="3" fontId="50" fillId="34" borderId="10" xfId="0" applyNumberFormat="1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left" vertical="center" indent="1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left" vertical="center" indent="1"/>
    </xf>
    <xf numFmtId="0" fontId="51" fillId="33" borderId="11" xfId="48" applyFont="1" applyFill="1" applyBorder="1" applyAlignment="1">
      <alignment horizontal="left" vertical="center" wrapText="1"/>
      <protection/>
    </xf>
    <xf numFmtId="3" fontId="50" fillId="0" borderId="11" xfId="48" applyNumberFormat="1" applyFont="1" applyBorder="1" applyAlignment="1">
      <alignment horizontal="center" vertical="center"/>
      <protection/>
    </xf>
    <xf numFmtId="3" fontId="50" fillId="0" borderId="11" xfId="48" applyNumberFormat="1" applyFont="1" applyBorder="1" applyAlignment="1">
      <alignment horizontal="center" vertical="center"/>
      <protection/>
    </xf>
    <xf numFmtId="3" fontId="50" fillId="0" borderId="11" xfId="48" applyNumberFormat="1" applyFont="1" applyBorder="1" applyAlignment="1">
      <alignment horizontal="left" vertical="center"/>
      <protection/>
    </xf>
    <xf numFmtId="164" fontId="48" fillId="35" borderId="10" xfId="48" applyNumberFormat="1" applyFont="1" applyFill="1" applyBorder="1" applyAlignment="1">
      <alignment horizontal="left" vertical="center" wrapText="1"/>
      <protection/>
    </xf>
    <xf numFmtId="164" fontId="48" fillId="35" borderId="10" xfId="48" applyNumberFormat="1" applyFont="1" applyFill="1" applyBorder="1" applyAlignment="1">
      <alignment horizontal="center" vertical="center" wrapText="1"/>
      <protection/>
    </xf>
    <xf numFmtId="164" fontId="48" fillId="35" borderId="10" xfId="48" applyNumberFormat="1" applyFont="1" applyFill="1" applyBorder="1" applyAlignment="1">
      <alignment horizontal="center" vertical="center"/>
      <protection/>
    </xf>
    <xf numFmtId="164" fontId="48" fillId="35" borderId="10" xfId="48" applyNumberFormat="1" applyFont="1" applyFill="1" applyBorder="1" applyAlignment="1">
      <alignment horizontal="center" vertical="center"/>
      <protection/>
    </xf>
    <xf numFmtId="164" fontId="48" fillId="36" borderId="10" xfId="48" applyNumberFormat="1" applyFont="1" applyFill="1" applyBorder="1" applyAlignment="1">
      <alignment horizontal="left" vertical="center"/>
      <protection/>
    </xf>
    <xf numFmtId="164" fontId="48" fillId="36" borderId="10" xfId="48" applyNumberFormat="1" applyFont="1" applyFill="1" applyBorder="1" applyAlignment="1">
      <alignment horizontal="center" vertical="center"/>
      <protection/>
    </xf>
    <xf numFmtId="3" fontId="50" fillId="34" borderId="10" xfId="0" applyNumberFormat="1" applyFont="1" applyFill="1" applyBorder="1" applyAlignment="1" applyProtection="1">
      <alignment horizontal="center" vertical="center"/>
      <protection locked="0"/>
    </xf>
    <xf numFmtId="3" fontId="51" fillId="33" borderId="12" xfId="48" applyNumberFormat="1" applyFont="1" applyFill="1" applyBorder="1" applyAlignment="1">
      <alignment horizontal="left" vertical="center" wrapText="1" indent="1"/>
      <protection/>
    </xf>
    <xf numFmtId="3" fontId="51" fillId="33" borderId="11" xfId="48" applyNumberFormat="1" applyFont="1" applyFill="1" applyBorder="1" applyAlignment="1">
      <alignment horizontal="center" vertical="center" wrapText="1"/>
      <protection/>
    </xf>
    <xf numFmtId="3" fontId="51" fillId="34" borderId="11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/>
    </xf>
    <xf numFmtId="3" fontId="51" fillId="34" borderId="13" xfId="0" applyNumberFormat="1" applyFont="1" applyFill="1" applyBorder="1" applyAlignment="1">
      <alignment horizontal="center" vertical="center"/>
    </xf>
    <xf numFmtId="3" fontId="48" fillId="33" borderId="10" xfId="48" applyNumberFormat="1" applyFont="1" applyFill="1" applyBorder="1" applyAlignment="1">
      <alignment horizontal="left" vertical="center" wrapText="1"/>
      <protection/>
    </xf>
    <xf numFmtId="3" fontId="48" fillId="33" borderId="10" xfId="48" applyNumberFormat="1" applyFont="1" applyFill="1" applyBorder="1" applyAlignment="1">
      <alignment horizontal="center" vertical="center"/>
      <protection/>
    </xf>
    <xf numFmtId="3" fontId="48" fillId="33" borderId="10" xfId="48" applyNumberFormat="1" applyFont="1" applyFill="1" applyBorder="1" applyAlignment="1">
      <alignment horizontal="center" vertical="center"/>
      <protection/>
    </xf>
    <xf numFmtId="3" fontId="48" fillId="33" borderId="10" xfId="48" applyNumberFormat="1" applyFont="1" applyFill="1" applyBorder="1" applyAlignment="1">
      <alignment horizontal="left" vertical="center"/>
      <protection/>
    </xf>
    <xf numFmtId="3" fontId="49" fillId="0" borderId="0" xfId="48" applyNumberFormat="1" applyFont="1" applyAlignment="1">
      <alignment horizontal="center" vertical="center"/>
      <protection/>
    </xf>
    <xf numFmtId="0" fontId="50" fillId="33" borderId="11" xfId="48" applyFont="1" applyFill="1" applyBorder="1" applyAlignment="1">
      <alignment horizontal="left" vertical="center"/>
      <protection/>
    </xf>
    <xf numFmtId="0" fontId="50" fillId="33" borderId="11" xfId="48" applyFont="1" applyFill="1" applyBorder="1" applyAlignment="1">
      <alignment horizontal="center" vertical="center"/>
      <protection/>
    </xf>
    <xf numFmtId="164" fontId="49" fillId="0" borderId="0" xfId="48" applyNumberFormat="1" applyFont="1" applyAlignment="1">
      <alignment horizontal="center" vertical="center"/>
      <protection/>
    </xf>
    <xf numFmtId="0" fontId="50" fillId="0" borderId="11" xfId="48" applyFont="1" applyBorder="1" applyAlignment="1">
      <alignment horizontal="left" vertical="center"/>
      <protection/>
    </xf>
    <xf numFmtId="0" fontId="50" fillId="0" borderId="11" xfId="48" applyFont="1" applyBorder="1" applyAlignment="1">
      <alignment horizontal="center" vertical="center"/>
      <protection/>
    </xf>
    <xf numFmtId="164" fontId="48" fillId="18" borderId="10" xfId="48" applyNumberFormat="1" applyFont="1" applyFill="1" applyBorder="1" applyAlignment="1">
      <alignment horizontal="left" vertical="center"/>
      <protection/>
    </xf>
    <xf numFmtId="164" fontId="48" fillId="18" borderId="10" xfId="48" applyNumberFormat="1" applyFont="1" applyFill="1" applyBorder="1" applyAlignment="1">
      <alignment horizontal="center" vertical="center"/>
      <protection/>
    </xf>
    <xf numFmtId="3" fontId="50" fillId="33" borderId="14" xfId="48" applyNumberFormat="1" applyFont="1" applyFill="1" applyBorder="1" applyAlignment="1">
      <alignment horizontal="center" vertical="center" wrapText="1"/>
      <protection/>
    </xf>
    <xf numFmtId="3" fontId="50" fillId="33" borderId="10" xfId="48" applyNumberFormat="1" applyFont="1" applyFill="1" applyBorder="1" applyAlignment="1">
      <alignment horizontal="center" vertical="center" wrapText="1"/>
      <protection/>
    </xf>
    <xf numFmtId="3" fontId="48" fillId="0" borderId="10" xfId="48" applyNumberFormat="1" applyFont="1" applyBorder="1" applyAlignment="1">
      <alignment horizontal="left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left" vertical="center" wrapText="1"/>
    </xf>
    <xf numFmtId="0" fontId="50" fillId="33" borderId="11" xfId="48" applyFont="1" applyFill="1" applyBorder="1" applyAlignment="1">
      <alignment horizontal="left" vertical="center" wrapText="1"/>
      <protection/>
    </xf>
    <xf numFmtId="0" fontId="50" fillId="33" borderId="11" xfId="48" applyFont="1" applyFill="1" applyBorder="1" applyAlignment="1">
      <alignment horizontal="center" vertical="center" wrapText="1"/>
      <protection/>
    </xf>
    <xf numFmtId="0" fontId="50" fillId="0" borderId="11" xfId="48" applyFont="1" applyBorder="1" applyAlignment="1">
      <alignment horizontal="center" vertical="center"/>
      <protection/>
    </xf>
    <xf numFmtId="3" fontId="50" fillId="0" borderId="10" xfId="48" applyNumberFormat="1" applyFont="1" applyBorder="1" applyAlignment="1">
      <alignment horizontal="left" vertical="center" wrapText="1" indent="1"/>
      <protection/>
    </xf>
    <xf numFmtId="3" fontId="48" fillId="34" borderId="10" xfId="0" applyNumberFormat="1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left" vertical="center"/>
    </xf>
    <xf numFmtId="0" fontId="50" fillId="0" borderId="11" xfId="48" applyFont="1" applyBorder="1" applyAlignment="1">
      <alignment horizontal="left" vertical="center" wrapText="1"/>
      <protection/>
    </xf>
    <xf numFmtId="0" fontId="50" fillId="0" borderId="11" xfId="48" applyFont="1" applyBorder="1" applyAlignment="1">
      <alignment horizontal="center" vertical="center" wrapText="1"/>
      <protection/>
    </xf>
    <xf numFmtId="0" fontId="50" fillId="0" borderId="11" xfId="48" applyFont="1" applyBorder="1" applyAlignment="1">
      <alignment horizontal="center" vertical="center" wrapText="1"/>
      <protection/>
    </xf>
    <xf numFmtId="3" fontId="50" fillId="34" borderId="15" xfId="0" applyNumberFormat="1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left" vertical="center" wrapText="1" indent="1"/>
    </xf>
    <xf numFmtId="3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37" borderId="10" xfId="48" applyNumberFormat="1" applyFont="1" applyFill="1" applyBorder="1" applyAlignment="1">
      <alignment horizontal="left" vertical="center" indent="1"/>
      <protection/>
    </xf>
    <xf numFmtId="3" fontId="48" fillId="34" borderId="10" xfId="0" applyNumberFormat="1" applyFont="1" applyFill="1" applyBorder="1" applyAlignment="1">
      <alignment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0" xfId="0" applyNumberFormat="1" applyFont="1" applyFill="1" applyBorder="1" applyAlignment="1">
      <alignment horizontal="left" vertical="center" wrapText="1"/>
    </xf>
    <xf numFmtId="0" fontId="50" fillId="33" borderId="11" xfId="48" applyFont="1" applyFill="1" applyBorder="1" applyAlignment="1">
      <alignment horizontal="center" vertical="center"/>
      <protection/>
    </xf>
    <xf numFmtId="3" fontId="50" fillId="33" borderId="10" xfId="48" applyNumberFormat="1" applyFont="1" applyFill="1" applyBorder="1" applyAlignment="1">
      <alignment horizontal="left" vertical="center" indent="1"/>
      <protection/>
    </xf>
    <xf numFmtId="3" fontId="50" fillId="0" borderId="10" xfId="48" applyNumberFormat="1" applyFont="1" applyBorder="1" applyAlignment="1">
      <alignment horizontal="center" vertical="center" wrapText="1"/>
      <protection/>
    </xf>
    <xf numFmtId="0" fontId="50" fillId="38" borderId="10" xfId="48" applyFont="1" applyFill="1" applyBorder="1" applyAlignment="1">
      <alignment horizontal="center" vertical="center" wrapText="1"/>
      <protection/>
    </xf>
    <xf numFmtId="164" fontId="50" fillId="38" borderId="10" xfId="48" applyNumberFormat="1" applyFont="1" applyFill="1" applyBorder="1" applyAlignment="1">
      <alignment horizontal="center" vertical="center"/>
      <protection/>
    </xf>
    <xf numFmtId="165" fontId="50" fillId="38" borderId="10" xfId="48" applyNumberFormat="1" applyFont="1" applyFill="1" applyBorder="1" applyAlignment="1">
      <alignment horizontal="center" vertical="center"/>
      <protection/>
    </xf>
    <xf numFmtId="166" fontId="50" fillId="37" borderId="10" xfId="48" applyNumberFormat="1" applyFont="1" applyFill="1" applyBorder="1" applyAlignment="1">
      <alignment horizontal="center" vertical="center"/>
      <protection/>
    </xf>
    <xf numFmtId="3" fontId="48" fillId="0" borderId="10" xfId="48" applyNumberFormat="1" applyFont="1" applyBorder="1" applyAlignment="1">
      <alignment horizontal="center" vertical="center" wrapText="1"/>
      <protection/>
    </xf>
    <xf numFmtId="0" fontId="48" fillId="38" borderId="10" xfId="48" applyFont="1" applyFill="1" applyBorder="1" applyAlignment="1">
      <alignment horizontal="center" vertical="center" wrapText="1"/>
      <protection/>
    </xf>
    <xf numFmtId="164" fontId="48" fillId="38" borderId="10" xfId="48" applyNumberFormat="1" applyFont="1" applyFill="1" applyBorder="1" applyAlignment="1">
      <alignment horizontal="center" vertical="center"/>
      <protection/>
    </xf>
    <xf numFmtId="165" fontId="48" fillId="38" borderId="10" xfId="48" applyNumberFormat="1" applyFont="1" applyFill="1" applyBorder="1" applyAlignment="1">
      <alignment horizontal="center" vertical="center"/>
      <protection/>
    </xf>
    <xf numFmtId="166" fontId="48" fillId="37" borderId="10" xfId="48" applyNumberFormat="1" applyFont="1" applyFill="1" applyBorder="1" applyAlignment="1">
      <alignment horizontal="center" vertical="center"/>
      <protection/>
    </xf>
    <xf numFmtId="3" fontId="48" fillId="0" borderId="10" xfId="48" applyNumberFormat="1" applyFont="1" applyBorder="1" applyAlignment="1">
      <alignment horizontal="center" vertical="center" wrapText="1"/>
      <protection/>
    </xf>
    <xf numFmtId="3" fontId="49" fillId="0" borderId="0" xfId="48" applyNumberFormat="1" applyFont="1" applyAlignment="1">
      <alignment horizontal="center" vertical="center"/>
      <protection/>
    </xf>
    <xf numFmtId="164" fontId="48" fillId="35" borderId="12" xfId="48" applyNumberFormat="1" applyFont="1" applyFill="1" applyBorder="1" applyAlignment="1">
      <alignment horizontal="left" vertical="center" wrapText="1"/>
      <protection/>
    </xf>
    <xf numFmtId="164" fontId="48" fillId="35" borderId="11" xfId="48" applyNumberFormat="1" applyFont="1" applyFill="1" applyBorder="1" applyAlignment="1">
      <alignment horizontal="center" vertical="center" wrapText="1"/>
      <protection/>
    </xf>
    <xf numFmtId="164" fontId="48" fillId="35" borderId="11" xfId="48" applyNumberFormat="1" applyFont="1" applyFill="1" applyBorder="1" applyAlignment="1">
      <alignment horizontal="center" vertical="center"/>
      <protection/>
    </xf>
    <xf numFmtId="164" fontId="48" fillId="35" borderId="11" xfId="48" applyNumberFormat="1" applyFont="1" applyFill="1" applyBorder="1" applyAlignment="1">
      <alignment horizontal="center" vertical="center"/>
      <protection/>
    </xf>
    <xf numFmtId="164" fontId="48" fillId="35" borderId="13" xfId="48" applyNumberFormat="1" applyFont="1" applyFill="1" applyBorder="1" applyAlignment="1">
      <alignment horizontal="center" vertical="center"/>
      <protection/>
    </xf>
    <xf numFmtId="164" fontId="48" fillId="18" borderId="12" xfId="48" applyNumberFormat="1" applyFont="1" applyFill="1" applyBorder="1" applyAlignment="1">
      <alignment horizontal="left" vertical="center"/>
      <protection/>
    </xf>
    <xf numFmtId="164" fontId="48" fillId="18" borderId="13" xfId="48" applyNumberFormat="1" applyFont="1" applyFill="1" applyBorder="1" applyAlignment="1">
      <alignment horizontal="center" vertical="center"/>
      <protection/>
    </xf>
    <xf numFmtId="3" fontId="50" fillId="0" borderId="10" xfId="48" applyNumberFormat="1" applyFont="1" applyBorder="1" applyAlignment="1">
      <alignment horizontal="center" vertical="center"/>
      <protection/>
    </xf>
    <xf numFmtId="3" fontId="50" fillId="0" borderId="10" xfId="0" applyNumberFormat="1" applyFont="1" applyBorder="1" applyAlignment="1">
      <alignment horizontal="left" vertical="center"/>
    </xf>
    <xf numFmtId="3" fontId="50" fillId="0" borderId="12" xfId="0" applyNumberFormat="1" applyFont="1" applyBorder="1" applyAlignment="1">
      <alignment horizontal="left" vertical="center" indent="1"/>
    </xf>
    <xf numFmtId="3" fontId="50" fillId="0" borderId="13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 applyProtection="1">
      <alignment horizontal="center" vertical="center"/>
      <protection locked="0"/>
    </xf>
    <xf numFmtId="3" fontId="50" fillId="0" borderId="10" xfId="48" applyNumberFormat="1" applyFont="1" applyBorder="1" applyAlignment="1" quotePrefix="1">
      <alignment horizontal="center" vertical="center"/>
      <protection/>
    </xf>
    <xf numFmtId="3" fontId="50" fillId="0" borderId="10" xfId="0" applyNumberFormat="1" applyFont="1" applyBorder="1" applyAlignment="1" quotePrefix="1">
      <alignment horizontal="left" vertical="center"/>
    </xf>
    <xf numFmtId="3" fontId="48" fillId="0" borderId="12" xfId="48" applyNumberFormat="1" applyFont="1" applyBorder="1" applyAlignment="1">
      <alignment horizontal="left" vertical="center" wrapText="1"/>
      <protection/>
    </xf>
    <xf numFmtId="3" fontId="48" fillId="0" borderId="11" xfId="48" applyNumberFormat="1" applyFont="1" applyBorder="1" applyAlignment="1">
      <alignment horizontal="center" vertical="center"/>
      <protection/>
    </xf>
    <xf numFmtId="3" fontId="48" fillId="0" borderId="11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left" vertical="center"/>
    </xf>
    <xf numFmtId="3" fontId="50" fillId="38" borderId="10" xfId="48" applyNumberFormat="1" applyFont="1" applyFill="1" applyBorder="1" applyAlignment="1">
      <alignment horizontal="center" vertical="center" wrapText="1"/>
      <protection/>
    </xf>
    <xf numFmtId="3" fontId="50" fillId="37" borderId="10" xfId="48" applyNumberFormat="1" applyFont="1" applyFill="1" applyBorder="1" applyAlignment="1">
      <alignment horizontal="center" vertical="center" wrapText="1"/>
      <protection/>
    </xf>
    <xf numFmtId="3" fontId="50" fillId="34" borderId="12" xfId="0" applyNumberFormat="1" applyFont="1" applyFill="1" applyBorder="1" applyAlignment="1">
      <alignment horizontal="left" vertical="center" indent="1"/>
    </xf>
    <xf numFmtId="3" fontId="50" fillId="34" borderId="13" xfId="0" applyNumberFormat="1" applyFont="1" applyFill="1" applyBorder="1" applyAlignment="1">
      <alignment horizontal="center" vertical="center"/>
    </xf>
    <xf numFmtId="3" fontId="48" fillId="38" borderId="10" xfId="48" applyNumberFormat="1" applyFont="1" applyFill="1" applyBorder="1" applyAlignment="1">
      <alignment horizontal="center" vertical="center" wrapText="1"/>
      <protection/>
    </xf>
    <xf numFmtId="3" fontId="48" fillId="37" borderId="10" xfId="48" applyNumberFormat="1" applyFont="1" applyFill="1" applyBorder="1" applyAlignment="1">
      <alignment horizontal="center" vertical="center" wrapText="1"/>
      <protection/>
    </xf>
    <xf numFmtId="3" fontId="48" fillId="0" borderId="13" xfId="48" applyNumberFormat="1" applyFont="1" applyBorder="1" applyAlignment="1">
      <alignment horizontal="center" vertical="center" wrapText="1"/>
      <protection/>
    </xf>
    <xf numFmtId="3" fontId="50" fillId="0" borderId="12" xfId="48" applyNumberFormat="1" applyFont="1" applyBorder="1" applyAlignment="1">
      <alignment horizontal="left" vertical="center" wrapText="1" indent="1"/>
      <protection/>
    </xf>
    <xf numFmtId="3" fontId="50" fillId="0" borderId="11" xfId="48" applyNumberFormat="1" applyFont="1" applyBorder="1" applyAlignment="1">
      <alignment horizontal="center" vertical="center" wrapText="1"/>
      <protection/>
    </xf>
    <xf numFmtId="3" fontId="50" fillId="34" borderId="11" xfId="0" applyNumberFormat="1" applyFont="1" applyFill="1" applyBorder="1" applyAlignment="1">
      <alignment horizontal="center" vertical="center"/>
    </xf>
    <xf numFmtId="3" fontId="48" fillId="0" borderId="11" xfId="48" applyNumberFormat="1" applyFont="1" applyBorder="1" applyAlignment="1">
      <alignment horizontal="center" vertical="center" wrapText="1"/>
      <protection/>
    </xf>
    <xf numFmtId="3" fontId="48" fillId="34" borderId="11" xfId="0" applyNumberFormat="1" applyFont="1" applyFill="1" applyBorder="1" applyAlignment="1">
      <alignment horizontal="center" vertical="center"/>
    </xf>
    <xf numFmtId="3" fontId="48" fillId="34" borderId="13" xfId="0" applyNumberFormat="1" applyFont="1" applyFill="1" applyBorder="1" applyAlignment="1">
      <alignment horizontal="center" vertical="center"/>
    </xf>
    <xf numFmtId="3" fontId="48" fillId="34" borderId="12" xfId="0" applyNumberFormat="1" applyFont="1" applyFill="1" applyBorder="1" applyAlignment="1">
      <alignment horizontal="left" vertical="center"/>
    </xf>
    <xf numFmtId="3" fontId="50" fillId="0" borderId="13" xfId="48" applyNumberFormat="1" applyFont="1" applyBorder="1" applyAlignment="1">
      <alignment vertical="center" wrapText="1"/>
      <protection/>
    </xf>
    <xf numFmtId="3" fontId="50" fillId="0" borderId="10" xfId="48" applyNumberFormat="1" applyFont="1" applyBorder="1" applyAlignment="1">
      <alignment horizontal="center" vertical="center" wrapText="1"/>
      <protection/>
    </xf>
    <xf numFmtId="3" fontId="50" fillId="0" borderId="13" xfId="48" applyNumberFormat="1" applyFont="1" applyBorder="1" applyAlignment="1">
      <alignment horizontal="center" vertical="center" wrapText="1"/>
      <protection/>
    </xf>
    <xf numFmtId="3" fontId="50" fillId="0" borderId="10" xfId="48" applyNumberFormat="1" applyFont="1" applyBorder="1" applyAlignment="1" applyProtection="1">
      <alignment horizontal="center" vertical="center" wrapText="1"/>
      <protection locked="0"/>
    </xf>
    <xf numFmtId="3" fontId="50" fillId="0" borderId="11" xfId="48" applyNumberFormat="1" applyFont="1" applyBorder="1" applyAlignment="1">
      <alignment horizontal="center" vertical="center" wrapText="1"/>
      <protection/>
    </xf>
    <xf numFmtId="3" fontId="50" fillId="0" borderId="13" xfId="48" applyNumberFormat="1" applyFont="1" applyBorder="1" applyAlignment="1">
      <alignment horizontal="center" vertical="center" wrapText="1"/>
      <protection/>
    </xf>
    <xf numFmtId="0" fontId="50" fillId="0" borderId="0" xfId="48" applyFont="1" applyAlignment="1">
      <alignment horizontal="left" vertical="center"/>
      <protection/>
    </xf>
    <xf numFmtId="0" fontId="50" fillId="0" borderId="0" xfId="48" applyFont="1" applyAlignment="1">
      <alignment horizontal="center" vertical="center"/>
      <protection/>
    </xf>
    <xf numFmtId="0" fontId="50" fillId="0" borderId="0" xfId="48" applyFont="1" applyAlignment="1">
      <alignment horizontal="center" vertical="center"/>
      <protection/>
    </xf>
    <xf numFmtId="0" fontId="35" fillId="0" borderId="0" xfId="48" applyAlignment="1">
      <alignment horizontal="left" vertical="center"/>
      <protection/>
    </xf>
    <xf numFmtId="0" fontId="46" fillId="0" borderId="0" xfId="48" applyFont="1" applyAlignment="1">
      <alignment vertical="center"/>
      <protection/>
    </xf>
    <xf numFmtId="0" fontId="46" fillId="0" borderId="0" xfId="48" applyFont="1">
      <alignment/>
      <protection/>
    </xf>
    <xf numFmtId="0" fontId="50" fillId="0" borderId="0" xfId="48" applyFont="1" applyAlignment="1">
      <alignment vertical="center"/>
      <protection/>
    </xf>
    <xf numFmtId="164" fontId="48" fillId="39" borderId="10" xfId="48" applyNumberFormat="1" applyFont="1" applyFill="1" applyBorder="1" applyAlignment="1">
      <alignment horizontal="center" vertical="center" wrapText="1"/>
      <protection/>
    </xf>
    <xf numFmtId="164" fontId="48" fillId="39" borderId="10" xfId="48" applyNumberFormat="1" applyFont="1" applyFill="1" applyBorder="1" applyAlignment="1">
      <alignment horizontal="center" vertical="center"/>
      <protection/>
    </xf>
    <xf numFmtId="164" fontId="48" fillId="0" borderId="0" xfId="48" applyNumberFormat="1" applyFont="1" applyAlignment="1">
      <alignment vertical="center"/>
      <protection/>
    </xf>
    <xf numFmtId="164" fontId="48" fillId="0" borderId="0" xfId="48" applyNumberFormat="1" applyFont="1">
      <alignment/>
      <protection/>
    </xf>
    <xf numFmtId="10" fontId="48" fillId="40" borderId="10" xfId="48" applyNumberFormat="1" applyFont="1" applyFill="1" applyBorder="1" applyAlignment="1">
      <alignment horizontal="left" vertical="center" wrapText="1"/>
      <protection/>
    </xf>
    <xf numFmtId="10" fontId="48" fillId="7" borderId="10" xfId="48" applyNumberFormat="1" applyFont="1" applyFill="1" applyBorder="1" applyAlignment="1">
      <alignment horizontal="center" vertical="center"/>
      <protection/>
    </xf>
    <xf numFmtId="10" fontId="48" fillId="7" borderId="16" xfId="0" applyNumberFormat="1" applyFont="1" applyFill="1" applyBorder="1" applyAlignment="1">
      <alignment horizontal="center" vertical="center"/>
    </xf>
    <xf numFmtId="9" fontId="48" fillId="7" borderId="16" xfId="0" applyNumberFormat="1" applyFont="1" applyFill="1" applyBorder="1" applyAlignment="1">
      <alignment horizontal="center" vertical="center"/>
    </xf>
    <xf numFmtId="167" fontId="48" fillId="7" borderId="16" xfId="0" applyNumberFormat="1" applyFont="1" applyFill="1" applyBorder="1" applyAlignment="1">
      <alignment horizontal="center" vertical="center"/>
    </xf>
    <xf numFmtId="10" fontId="48" fillId="0" borderId="0" xfId="48" applyNumberFormat="1" applyFont="1" applyAlignment="1">
      <alignment vertical="center"/>
      <protection/>
    </xf>
    <xf numFmtId="3" fontId="50" fillId="33" borderId="10" xfId="48" applyNumberFormat="1" applyFont="1" applyFill="1" applyBorder="1" applyAlignment="1">
      <alignment horizontal="left" vertical="center" wrapText="1" indent="2"/>
      <protection/>
    </xf>
    <xf numFmtId="3" fontId="50" fillId="0" borderId="16" xfId="0" applyNumberFormat="1" applyFont="1" applyBorder="1" applyAlignment="1">
      <alignment horizontal="center" vertical="center"/>
    </xf>
    <xf numFmtId="3" fontId="50" fillId="0" borderId="0" xfId="48" applyNumberFormat="1" applyFont="1" applyAlignment="1">
      <alignment vertical="center"/>
      <protection/>
    </xf>
    <xf numFmtId="3" fontId="50" fillId="0" borderId="0" xfId="48" applyNumberFormat="1" applyFont="1">
      <alignment/>
      <protection/>
    </xf>
    <xf numFmtId="4" fontId="48" fillId="40" borderId="10" xfId="48" applyNumberFormat="1" applyFont="1" applyFill="1" applyBorder="1" applyAlignment="1">
      <alignment vertical="center" wrapText="1"/>
      <protection/>
    </xf>
    <xf numFmtId="4" fontId="48" fillId="7" borderId="10" xfId="48" applyNumberFormat="1" applyFont="1" applyFill="1" applyBorder="1" applyAlignment="1">
      <alignment horizontal="center" vertical="center"/>
      <protection/>
    </xf>
    <xf numFmtId="4" fontId="48" fillId="7" borderId="16" xfId="0" applyNumberFormat="1" applyFont="1" applyFill="1" applyBorder="1" applyAlignment="1">
      <alignment horizontal="center" vertical="center"/>
    </xf>
    <xf numFmtId="168" fontId="48" fillId="7" borderId="16" xfId="0" applyNumberFormat="1" applyFont="1" applyFill="1" applyBorder="1" applyAlignment="1">
      <alignment horizontal="center" vertical="center"/>
    </xf>
    <xf numFmtId="4" fontId="48" fillId="0" borderId="0" xfId="48" applyNumberFormat="1" applyFont="1" applyAlignment="1">
      <alignment vertical="center"/>
      <protection/>
    </xf>
    <xf numFmtId="169" fontId="48" fillId="7" borderId="10" xfId="48" applyNumberFormat="1" applyFont="1" applyFill="1" applyBorder="1" applyAlignment="1">
      <alignment horizontal="center" vertical="center"/>
      <protection/>
    </xf>
    <xf numFmtId="170" fontId="48" fillId="7" borderId="10" xfId="48" applyNumberFormat="1" applyFont="1" applyFill="1" applyBorder="1" applyAlignment="1">
      <alignment horizontal="center" vertical="center"/>
      <protection/>
    </xf>
    <xf numFmtId="4" fontId="52" fillId="41" borderId="17" xfId="48" applyNumberFormat="1" applyFont="1" applyFill="1" applyBorder="1" applyAlignment="1">
      <alignment vertical="center" wrapText="1"/>
      <protection/>
    </xf>
    <xf numFmtId="4" fontId="52" fillId="42" borderId="18" xfId="48" applyNumberFormat="1" applyFont="1" applyFill="1" applyBorder="1" applyAlignment="1">
      <alignment horizontal="center" vertical="center" wrapText="1"/>
      <protection/>
    </xf>
    <xf numFmtId="4" fontId="52" fillId="42" borderId="18" xfId="0" applyNumberFormat="1" applyFont="1" applyFill="1" applyBorder="1" applyAlignment="1">
      <alignment horizontal="center" vertical="center"/>
    </xf>
    <xf numFmtId="4" fontId="52" fillId="42" borderId="19" xfId="0" applyNumberFormat="1" applyFont="1" applyFill="1" applyBorder="1" applyAlignment="1">
      <alignment horizontal="center" vertical="center"/>
    </xf>
    <xf numFmtId="4" fontId="48" fillId="7" borderId="10" xfId="48" applyNumberFormat="1" applyFont="1" applyFill="1" applyBorder="1" applyAlignment="1">
      <alignment horizontal="center" vertical="center" wrapText="1"/>
      <protection/>
    </xf>
    <xf numFmtId="10" fontId="51" fillId="43" borderId="20" xfId="48" applyNumberFormat="1" applyFont="1" applyFill="1" applyBorder="1" applyAlignment="1">
      <alignment horizontal="left" vertical="center" wrapText="1" indent="2"/>
      <protection/>
    </xf>
    <xf numFmtId="10" fontId="52" fillId="43" borderId="0" xfId="48" applyNumberFormat="1" applyFont="1" applyFill="1" applyAlignment="1">
      <alignment horizontal="center" vertical="center"/>
      <protection/>
    </xf>
    <xf numFmtId="10" fontId="51" fillId="42" borderId="0" xfId="0" applyNumberFormat="1" applyFont="1" applyFill="1" applyAlignment="1">
      <alignment horizontal="center" vertical="center"/>
    </xf>
    <xf numFmtId="10" fontId="51" fillId="42" borderId="21" xfId="0" applyNumberFormat="1" applyFont="1" applyFill="1" applyBorder="1" applyAlignment="1">
      <alignment horizontal="center" vertical="center"/>
    </xf>
    <xf numFmtId="10" fontId="50" fillId="33" borderId="10" xfId="48" applyNumberFormat="1" applyFont="1" applyFill="1" applyBorder="1" applyAlignment="1">
      <alignment horizontal="left" vertical="center" wrapText="1" indent="2"/>
      <protection/>
    </xf>
    <xf numFmtId="10" fontId="50" fillId="0" borderId="16" xfId="0" applyNumberFormat="1" applyFont="1" applyBorder="1" applyAlignment="1">
      <alignment horizontal="center" vertical="center"/>
    </xf>
    <xf numFmtId="10" fontId="50" fillId="0" borderId="0" xfId="48" applyNumberFormat="1" applyFont="1" applyAlignment="1">
      <alignment vertical="center"/>
      <protection/>
    </xf>
    <xf numFmtId="10" fontId="50" fillId="0" borderId="0" xfId="48" applyNumberFormat="1" applyFont="1">
      <alignment/>
      <protection/>
    </xf>
    <xf numFmtId="4" fontId="51" fillId="43" borderId="22" xfId="48" applyNumberFormat="1" applyFont="1" applyFill="1" applyBorder="1" applyAlignment="1">
      <alignment horizontal="left" vertical="center" wrapText="1" indent="2"/>
      <protection/>
    </xf>
    <xf numFmtId="4" fontId="52" fillId="43" borderId="23" xfId="48" applyNumberFormat="1" applyFont="1" applyFill="1" applyBorder="1" applyAlignment="1">
      <alignment horizontal="center" vertical="center"/>
      <protection/>
    </xf>
    <xf numFmtId="4" fontId="51" fillId="42" borderId="24" xfId="0" applyNumberFormat="1" applyFont="1" applyFill="1" applyBorder="1" applyAlignment="1">
      <alignment horizontal="center" vertical="center"/>
    </xf>
    <xf numFmtId="4" fontId="51" fillId="42" borderId="25" xfId="0" applyNumberFormat="1" applyFont="1" applyFill="1" applyBorder="1" applyAlignment="1">
      <alignment horizontal="center" vertical="center"/>
    </xf>
    <xf numFmtId="4" fontId="50" fillId="33" borderId="10" xfId="48" applyNumberFormat="1" applyFont="1" applyFill="1" applyBorder="1" applyAlignment="1">
      <alignment horizontal="left" vertical="center" wrapText="1" indent="2"/>
      <protection/>
    </xf>
    <xf numFmtId="4" fontId="50" fillId="0" borderId="16" xfId="0" applyNumberFormat="1" applyFont="1" applyBorder="1" applyAlignment="1">
      <alignment horizontal="center" vertical="center"/>
    </xf>
    <xf numFmtId="4" fontId="50" fillId="0" borderId="0" xfId="48" applyNumberFormat="1" applyFont="1" applyAlignment="1">
      <alignment vertical="center"/>
      <protection/>
    </xf>
    <xf numFmtId="4" fontId="50" fillId="0" borderId="0" xfId="48" applyNumberFormat="1" applyFont="1">
      <alignment/>
      <protection/>
    </xf>
    <xf numFmtId="10" fontId="48" fillId="40" borderId="10" xfId="48" applyNumberFormat="1" applyFont="1" applyFill="1" applyBorder="1" applyAlignment="1">
      <alignment vertical="center" wrapText="1"/>
      <protection/>
    </xf>
    <xf numFmtId="10" fontId="48" fillId="7" borderId="16" xfId="0" applyNumberFormat="1" applyFont="1" applyFill="1" applyBorder="1" applyAlignment="1">
      <alignment horizontal="center" vertical="center" wrapText="1"/>
    </xf>
    <xf numFmtId="0" fontId="50" fillId="33" borderId="10" xfId="48" applyFont="1" applyFill="1" applyBorder="1" applyAlignment="1">
      <alignment horizontal="left" vertical="center" wrapText="1" indent="2"/>
      <protection/>
    </xf>
    <xf numFmtId="0" fontId="48" fillId="0" borderId="10" xfId="48" applyFont="1" applyBorder="1" applyAlignment="1">
      <alignment horizontal="center" vertical="center"/>
      <protection/>
    </xf>
    <xf numFmtId="0" fontId="50" fillId="0" borderId="16" xfId="0" applyFont="1" applyBorder="1" applyAlignment="1">
      <alignment horizontal="center" vertical="center"/>
    </xf>
    <xf numFmtId="10" fontId="48" fillId="44" borderId="16" xfId="0" applyNumberFormat="1" applyFont="1" applyFill="1" applyBorder="1" applyAlignment="1">
      <alignment vertical="center" wrapText="1"/>
    </xf>
    <xf numFmtId="9" fontId="48" fillId="7" borderId="16" xfId="0" applyNumberFormat="1" applyFont="1" applyFill="1" applyBorder="1" applyAlignment="1">
      <alignment horizontal="center" vertical="center" wrapText="1"/>
    </xf>
    <xf numFmtId="3" fontId="48" fillId="0" borderId="10" xfId="48" applyNumberFormat="1" applyFont="1" applyBorder="1" applyAlignment="1">
      <alignment horizontal="center" vertical="center"/>
      <protection/>
    </xf>
    <xf numFmtId="3" fontId="50" fillId="0" borderId="16" xfId="0" applyNumberFormat="1" applyFont="1" applyBorder="1" applyAlignment="1">
      <alignment horizontal="center" vertical="center" wrapText="1"/>
    </xf>
    <xf numFmtId="164" fontId="50" fillId="0" borderId="0" xfId="48" applyNumberFormat="1" applyFont="1" applyAlignment="1">
      <alignment vertical="center"/>
      <protection/>
    </xf>
    <xf numFmtId="164" fontId="50" fillId="0" borderId="0" xfId="48" applyNumberFormat="1" applyFont="1">
      <alignment/>
      <protection/>
    </xf>
    <xf numFmtId="10" fontId="48" fillId="7" borderId="10" xfId="52" applyNumberFormat="1" applyFont="1" applyFill="1" applyBorder="1" applyAlignment="1" applyProtection="1">
      <alignment horizontal="center" vertical="center" wrapText="1"/>
      <protection/>
    </xf>
    <xf numFmtId="167" fontId="48" fillId="7" borderId="10" xfId="52" applyNumberFormat="1" applyFont="1" applyFill="1" applyBorder="1" applyAlignment="1" applyProtection="1">
      <alignment horizontal="center" vertical="center" wrapText="1"/>
      <protection/>
    </xf>
    <xf numFmtId="3" fontId="50" fillId="45" borderId="16" xfId="0" applyNumberFormat="1" applyFont="1" applyFill="1" applyBorder="1" applyAlignment="1">
      <alignment horizontal="center" vertical="center" wrapText="1"/>
    </xf>
    <xf numFmtId="3" fontId="50" fillId="45" borderId="16" xfId="0" applyNumberFormat="1" applyFont="1" applyFill="1" applyBorder="1" applyAlignment="1">
      <alignment horizontal="center" vertical="center"/>
    </xf>
    <xf numFmtId="10" fontId="48" fillId="7" borderId="10" xfId="48" applyNumberFormat="1" applyFont="1" applyFill="1" applyBorder="1" applyAlignment="1">
      <alignment horizontal="center" vertical="center" wrapText="1"/>
      <protection/>
    </xf>
    <xf numFmtId="10" fontId="52" fillId="41" borderId="20" xfId="48" applyNumberFormat="1" applyFont="1" applyFill="1" applyBorder="1" applyAlignment="1">
      <alignment vertical="center" wrapText="1"/>
      <protection/>
    </xf>
    <xf numFmtId="10" fontId="52" fillId="42" borderId="0" xfId="48" applyNumberFormat="1" applyFont="1" applyFill="1" applyAlignment="1">
      <alignment horizontal="center" vertical="center" wrapText="1"/>
      <protection/>
    </xf>
    <xf numFmtId="10" fontId="52" fillId="42" borderId="0" xfId="0" applyNumberFormat="1" applyFont="1" applyFill="1" applyAlignment="1">
      <alignment horizontal="center" vertical="center" wrapText="1"/>
    </xf>
    <xf numFmtId="10" fontId="52" fillId="42" borderId="26" xfId="0" applyNumberFormat="1" applyFont="1" applyFill="1" applyBorder="1" applyAlignment="1">
      <alignment horizontal="center" vertical="center" wrapText="1"/>
    </xf>
    <xf numFmtId="0" fontId="53" fillId="33" borderId="10" xfId="48" applyFont="1" applyFill="1" applyBorder="1" applyAlignment="1">
      <alignment horizontal="left" vertical="center" wrapText="1" indent="2"/>
      <protection/>
    </xf>
    <xf numFmtId="0" fontId="48" fillId="0" borderId="10" xfId="48" applyFont="1" applyBorder="1" applyAlignment="1">
      <alignment horizontal="center" vertical="center" wrapText="1"/>
      <protection/>
    </xf>
    <xf numFmtId="0" fontId="50" fillId="0" borderId="16" xfId="0" applyFont="1" applyBorder="1" applyAlignment="1">
      <alignment horizontal="center" vertical="center" wrapText="1"/>
    </xf>
    <xf numFmtId="0" fontId="51" fillId="43" borderId="20" xfId="48" applyFont="1" applyFill="1" applyBorder="1" applyAlignment="1">
      <alignment horizontal="left" vertical="center" wrapText="1" indent="2"/>
      <protection/>
    </xf>
    <xf numFmtId="0" fontId="52" fillId="42" borderId="0" xfId="48" applyFont="1" applyFill="1" applyAlignment="1">
      <alignment horizontal="center" vertical="center" wrapText="1"/>
      <protection/>
    </xf>
    <xf numFmtId="0" fontId="51" fillId="42" borderId="0" xfId="0" applyFont="1" applyFill="1" applyAlignment="1">
      <alignment horizontal="center" vertical="center" wrapText="1"/>
    </xf>
    <xf numFmtId="0" fontId="51" fillId="42" borderId="26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3" fontId="50" fillId="34" borderId="16" xfId="0" applyNumberFormat="1" applyFont="1" applyFill="1" applyBorder="1" applyAlignment="1">
      <alignment horizontal="center" vertical="center" wrapText="1"/>
    </xf>
    <xf numFmtId="0" fontId="51" fillId="43" borderId="22" xfId="48" applyFont="1" applyFill="1" applyBorder="1" applyAlignment="1">
      <alignment horizontal="left" vertical="center" wrapText="1" indent="2"/>
      <protection/>
    </xf>
    <xf numFmtId="0" fontId="52" fillId="42" borderId="23" xfId="48" applyFont="1" applyFill="1" applyBorder="1" applyAlignment="1">
      <alignment horizontal="center" vertical="center" wrapText="1"/>
      <protection/>
    </xf>
    <xf numFmtId="0" fontId="51" fillId="46" borderId="23" xfId="0" applyFont="1" applyFill="1" applyBorder="1" applyAlignment="1">
      <alignment horizontal="center" vertical="center" wrapText="1"/>
    </xf>
    <xf numFmtId="0" fontId="51" fillId="46" borderId="27" xfId="0" applyFont="1" applyFill="1" applyBorder="1" applyAlignment="1">
      <alignment horizontal="center" vertical="center" wrapText="1"/>
    </xf>
    <xf numFmtId="10" fontId="52" fillId="41" borderId="17" xfId="48" applyNumberFormat="1" applyFont="1" applyFill="1" applyBorder="1" applyAlignment="1">
      <alignment vertical="center" wrapText="1"/>
      <protection/>
    </xf>
    <xf numFmtId="10" fontId="52" fillId="42" borderId="18" xfId="48" applyNumberFormat="1" applyFont="1" applyFill="1" applyBorder="1" applyAlignment="1">
      <alignment horizontal="center" vertical="center" wrapText="1"/>
      <protection/>
    </xf>
    <xf numFmtId="10" fontId="52" fillId="42" borderId="18" xfId="0" applyNumberFormat="1" applyFont="1" applyFill="1" applyBorder="1" applyAlignment="1">
      <alignment horizontal="center" vertical="center" wrapText="1"/>
    </xf>
    <xf numFmtId="10" fontId="52" fillId="42" borderId="19" xfId="0" applyNumberFormat="1" applyFont="1" applyFill="1" applyBorder="1" applyAlignment="1">
      <alignment horizontal="center" vertical="center" wrapText="1"/>
    </xf>
    <xf numFmtId="0" fontId="54" fillId="43" borderId="20" xfId="48" applyFont="1" applyFill="1" applyBorder="1" applyAlignment="1">
      <alignment horizontal="left" vertical="center" wrapText="1" indent="2"/>
      <protection/>
    </xf>
    <xf numFmtId="3" fontId="51" fillId="42" borderId="0" xfId="0" applyNumberFormat="1" applyFont="1" applyFill="1" applyAlignment="1">
      <alignment horizontal="center" vertical="center" wrapText="1"/>
    </xf>
    <xf numFmtId="3" fontId="51" fillId="42" borderId="21" xfId="0" applyNumberFormat="1" applyFont="1" applyFill="1" applyBorder="1" applyAlignment="1">
      <alignment horizontal="center" vertical="center" wrapText="1"/>
    </xf>
    <xf numFmtId="0" fontId="51" fillId="46" borderId="0" xfId="0" applyFont="1" applyFill="1" applyAlignment="1">
      <alignment horizontal="center" vertical="center" wrapText="1"/>
    </xf>
    <xf numFmtId="3" fontId="51" fillId="46" borderId="0" xfId="0" applyNumberFormat="1" applyFont="1" applyFill="1" applyAlignment="1">
      <alignment horizontal="center" vertical="center" wrapText="1"/>
    </xf>
    <xf numFmtId="3" fontId="51" fillId="46" borderId="21" xfId="0" applyNumberFormat="1" applyFont="1" applyFill="1" applyBorder="1" applyAlignment="1">
      <alignment horizontal="center" vertical="center" wrapText="1"/>
    </xf>
    <xf numFmtId="0" fontId="50" fillId="34" borderId="16" xfId="0" applyFont="1" applyFill="1" applyBorder="1" applyAlignment="1" applyProtection="1">
      <alignment horizontal="center" vertical="center" wrapText="1"/>
      <protection locked="0"/>
    </xf>
    <xf numFmtId="10" fontId="52" fillId="42" borderId="21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1" fillId="46" borderId="24" xfId="0" applyFont="1" applyFill="1" applyBorder="1" applyAlignment="1">
      <alignment horizontal="center" vertical="center" wrapText="1"/>
    </xf>
    <xf numFmtId="3" fontId="51" fillId="46" borderId="24" xfId="0" applyNumberFormat="1" applyFont="1" applyFill="1" applyBorder="1" applyAlignment="1">
      <alignment horizontal="center" vertical="center" wrapText="1"/>
    </xf>
    <xf numFmtId="3" fontId="51" fillId="46" borderId="25" xfId="0" applyNumberFormat="1" applyFont="1" applyFill="1" applyBorder="1" applyAlignment="1">
      <alignment horizontal="center" vertical="center" wrapText="1"/>
    </xf>
    <xf numFmtId="10" fontId="52" fillId="42" borderId="28" xfId="0" applyNumberFormat="1" applyFont="1" applyFill="1" applyBorder="1" applyAlignment="1">
      <alignment horizontal="center" vertical="center" wrapText="1"/>
    </xf>
    <xf numFmtId="10" fontId="52" fillId="42" borderId="29" xfId="0" applyNumberFormat="1" applyFont="1" applyFill="1" applyBorder="1" applyAlignment="1">
      <alignment horizontal="center" vertical="center" wrapText="1"/>
    </xf>
    <xf numFmtId="10" fontId="52" fillId="42" borderId="30" xfId="0" applyNumberFormat="1" applyFont="1" applyFill="1" applyBorder="1" applyAlignment="1">
      <alignment horizontal="center" vertical="center" wrapText="1"/>
    </xf>
    <xf numFmtId="3" fontId="51" fillId="42" borderId="31" xfId="0" applyNumberFormat="1" applyFont="1" applyFill="1" applyBorder="1" applyAlignment="1">
      <alignment horizontal="center" vertical="center" wrapText="1"/>
    </xf>
    <xf numFmtId="3" fontId="51" fillId="42" borderId="26" xfId="0" applyNumberFormat="1" applyFont="1" applyFill="1" applyBorder="1" applyAlignment="1">
      <alignment horizontal="center" vertical="center" wrapText="1"/>
    </xf>
    <xf numFmtId="0" fontId="51" fillId="46" borderId="31" xfId="0" applyFont="1" applyFill="1" applyBorder="1" applyAlignment="1">
      <alignment horizontal="center" vertical="center" wrapText="1"/>
    </xf>
    <xf numFmtId="0" fontId="51" fillId="46" borderId="26" xfId="0" applyFont="1" applyFill="1" applyBorder="1" applyAlignment="1">
      <alignment horizontal="center" vertical="center" wrapText="1"/>
    </xf>
    <xf numFmtId="10" fontId="52" fillId="42" borderId="31" xfId="0" applyNumberFormat="1" applyFont="1" applyFill="1" applyBorder="1" applyAlignment="1">
      <alignment horizontal="center" vertical="center" wrapText="1"/>
    </xf>
    <xf numFmtId="3" fontId="51" fillId="46" borderId="32" xfId="0" applyNumberFormat="1" applyFont="1" applyFill="1" applyBorder="1" applyAlignment="1">
      <alignment horizontal="center" vertical="center" wrapText="1"/>
    </xf>
    <xf numFmtId="3" fontId="51" fillId="46" borderId="33" xfId="0" applyNumberFormat="1" applyFont="1" applyFill="1" applyBorder="1" applyAlignment="1">
      <alignment horizontal="center" vertical="center" wrapText="1"/>
    </xf>
    <xf numFmtId="4" fontId="48" fillId="7" borderId="16" xfId="0" applyNumberFormat="1" applyFont="1" applyFill="1" applyBorder="1" applyAlignment="1">
      <alignment horizontal="center" vertical="center" wrapText="1"/>
    </xf>
    <xf numFmtId="3" fontId="48" fillId="7" borderId="10" xfId="48" applyNumberFormat="1" applyFont="1" applyFill="1" applyBorder="1" applyAlignment="1">
      <alignment horizontal="center" vertical="center" wrapText="1"/>
      <protection/>
    </xf>
    <xf numFmtId="3" fontId="48" fillId="7" borderId="16" xfId="0" applyNumberFormat="1" applyFont="1" applyFill="1" applyBorder="1" applyAlignment="1">
      <alignment horizontal="center" vertical="center" wrapText="1"/>
    </xf>
    <xf numFmtId="3" fontId="53" fillId="33" borderId="10" xfId="48" applyNumberFormat="1" applyFont="1" applyFill="1" applyBorder="1" applyAlignment="1">
      <alignment horizontal="left" vertical="center" wrapText="1" indent="2"/>
      <protection/>
    </xf>
    <xf numFmtId="3" fontId="50" fillId="42" borderId="16" xfId="0" applyNumberFormat="1" applyFont="1" applyFill="1" applyBorder="1" applyAlignment="1">
      <alignment horizontal="center" vertical="center" wrapText="1"/>
    </xf>
    <xf numFmtId="3" fontId="50" fillId="0" borderId="16" xfId="0" applyNumberFormat="1" applyFont="1" applyBorder="1" applyAlignment="1" applyProtection="1">
      <alignment horizontal="center" vertical="center" wrapText="1"/>
      <protection locked="0"/>
    </xf>
    <xf numFmtId="3" fontId="50" fillId="34" borderId="16" xfId="0" applyNumberFormat="1" applyFont="1" applyFill="1" applyBorder="1" applyAlignment="1" applyProtection="1">
      <alignment horizontal="center" vertical="center" wrapText="1"/>
      <protection locked="0"/>
    </xf>
    <xf numFmtId="10" fontId="52" fillId="42" borderId="34" xfId="0" applyNumberFormat="1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71" fontId="54" fillId="43" borderId="20" xfId="48" applyNumberFormat="1" applyFont="1" applyFill="1" applyBorder="1" applyAlignment="1">
      <alignment horizontal="left" vertical="center" wrapText="1" indent="2"/>
      <protection/>
    </xf>
    <xf numFmtId="171" fontId="52" fillId="42" borderId="0" xfId="48" applyNumberFormat="1" applyFont="1" applyFill="1" applyAlignment="1">
      <alignment horizontal="center" vertical="center" wrapText="1"/>
      <protection/>
    </xf>
    <xf numFmtId="171" fontId="51" fillId="42" borderId="0" xfId="0" applyNumberFormat="1" applyFont="1" applyFill="1" applyAlignment="1">
      <alignment horizontal="center" vertical="center" wrapText="1"/>
    </xf>
    <xf numFmtId="171" fontId="51" fillId="42" borderId="21" xfId="0" applyNumberFormat="1" applyFont="1" applyFill="1" applyBorder="1" applyAlignment="1">
      <alignment horizontal="center" vertical="center" wrapText="1"/>
    </xf>
    <xf numFmtId="171" fontId="50" fillId="33" borderId="10" xfId="48" applyNumberFormat="1" applyFont="1" applyFill="1" applyBorder="1" applyAlignment="1">
      <alignment horizontal="left" vertical="center" wrapText="1" indent="2"/>
      <protection/>
    </xf>
    <xf numFmtId="171" fontId="48" fillId="0" borderId="10" xfId="48" applyNumberFormat="1" applyFont="1" applyBorder="1" applyAlignment="1">
      <alignment horizontal="center" vertical="center" wrapText="1"/>
      <protection/>
    </xf>
    <xf numFmtId="171" fontId="50" fillId="0" borderId="16" xfId="0" applyNumberFormat="1" applyFont="1" applyBorder="1" applyAlignment="1">
      <alignment horizontal="center" vertical="center" wrapText="1"/>
    </xf>
    <xf numFmtId="171" fontId="50" fillId="0" borderId="35" xfId="0" applyNumberFormat="1" applyFont="1" applyBorder="1" applyAlignment="1">
      <alignment horizontal="center" vertical="center" wrapText="1"/>
    </xf>
    <xf numFmtId="171" fontId="50" fillId="0" borderId="0" xfId="48" applyNumberFormat="1" applyFont="1" applyAlignment="1">
      <alignment vertical="center"/>
      <protection/>
    </xf>
    <xf numFmtId="171" fontId="50" fillId="0" borderId="0" xfId="48" applyNumberFormat="1" applyFont="1">
      <alignment/>
      <protection/>
    </xf>
    <xf numFmtId="171" fontId="51" fillId="43" borderId="22" xfId="48" applyNumberFormat="1" applyFont="1" applyFill="1" applyBorder="1" applyAlignment="1">
      <alignment horizontal="left" vertical="center" wrapText="1" indent="2"/>
      <protection/>
    </xf>
    <xf numFmtId="171" fontId="52" fillId="42" borderId="23" xfId="48" applyNumberFormat="1" applyFont="1" applyFill="1" applyBorder="1" applyAlignment="1">
      <alignment horizontal="center" vertical="center" wrapText="1"/>
      <protection/>
    </xf>
    <xf numFmtId="171" fontId="51" fillId="46" borderId="24" xfId="0" applyNumberFormat="1" applyFont="1" applyFill="1" applyBorder="1" applyAlignment="1">
      <alignment horizontal="center" vertical="center" wrapText="1"/>
    </xf>
    <xf numFmtId="171" fontId="51" fillId="46" borderId="25" xfId="0" applyNumberFormat="1" applyFont="1" applyFill="1" applyBorder="1" applyAlignment="1">
      <alignment horizontal="center" vertical="center" wrapText="1"/>
    </xf>
    <xf numFmtId="171" fontId="50" fillId="34" borderId="16" xfId="0" applyNumberFormat="1" applyFont="1" applyFill="1" applyBorder="1" applyAlignment="1">
      <alignment horizontal="center" vertical="center" wrapText="1"/>
    </xf>
    <xf numFmtId="171" fontId="50" fillId="34" borderId="36" xfId="0" applyNumberFormat="1" applyFont="1" applyFill="1" applyBorder="1" applyAlignment="1">
      <alignment horizontal="center" vertical="center" wrapText="1"/>
    </xf>
    <xf numFmtId="10" fontId="48" fillId="42" borderId="0" xfId="0" applyNumberFormat="1" applyFont="1" applyFill="1" applyAlignment="1">
      <alignment horizontal="center" vertical="center" wrapText="1"/>
    </xf>
    <xf numFmtId="10" fontId="48" fillId="7" borderId="37" xfId="0" applyNumberFormat="1" applyFont="1" applyFill="1" applyBorder="1" applyAlignment="1">
      <alignment horizontal="center" vertical="center" wrapText="1"/>
    </xf>
    <xf numFmtId="3" fontId="50" fillId="42" borderId="0" xfId="0" applyNumberFormat="1" applyFont="1" applyFill="1" applyAlignment="1">
      <alignment horizontal="center" vertical="center" wrapText="1"/>
    </xf>
    <xf numFmtId="3" fontId="50" fillId="0" borderId="37" xfId="0" applyNumberFormat="1" applyFont="1" applyBorder="1" applyAlignment="1">
      <alignment horizontal="center" vertical="center" wrapText="1"/>
    </xf>
    <xf numFmtId="3" fontId="51" fillId="46" borderId="31" xfId="0" applyNumberFormat="1" applyFont="1" applyFill="1" applyBorder="1" applyAlignment="1">
      <alignment horizontal="center" vertical="center" wrapText="1"/>
    </xf>
    <xf numFmtId="3" fontId="50" fillId="34" borderId="37" xfId="0" applyNumberFormat="1" applyFont="1" applyFill="1" applyBorder="1" applyAlignment="1">
      <alignment horizontal="center" vertical="center" wrapText="1"/>
    </xf>
    <xf numFmtId="3" fontId="48" fillId="40" borderId="10" xfId="48" applyNumberFormat="1" applyFont="1" applyFill="1" applyBorder="1" applyAlignment="1">
      <alignment vertical="center" wrapText="1"/>
      <protection/>
    </xf>
    <xf numFmtId="3" fontId="52" fillId="7" borderId="38" xfId="0" applyNumberFormat="1" applyFont="1" applyFill="1" applyBorder="1" applyAlignment="1">
      <alignment horizontal="center" vertical="center" wrapText="1"/>
    </xf>
    <xf numFmtId="3" fontId="52" fillId="7" borderId="32" xfId="0" applyNumberFormat="1" applyFont="1" applyFill="1" applyBorder="1" applyAlignment="1">
      <alignment horizontal="center" vertical="center" wrapText="1"/>
    </xf>
    <xf numFmtId="3" fontId="48" fillId="7" borderId="24" xfId="0" applyNumberFormat="1" applyFont="1" applyFill="1" applyBorder="1" applyAlignment="1">
      <alignment horizontal="center" vertical="center" wrapText="1"/>
    </xf>
    <xf numFmtId="3" fontId="48" fillId="7" borderId="37" xfId="0" applyNumberFormat="1" applyFont="1" applyFill="1" applyBorder="1" applyAlignment="1">
      <alignment horizontal="center" vertical="center" wrapText="1"/>
    </xf>
    <xf numFmtId="3" fontId="48" fillId="0" borderId="0" xfId="48" applyNumberFormat="1" applyFont="1" applyAlignment="1">
      <alignment vertical="center"/>
      <protection/>
    </xf>
    <xf numFmtId="0" fontId="51" fillId="0" borderId="16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0" borderId="0" xfId="48" applyFont="1" applyAlignment="1">
      <alignment vertical="center" wrapText="1"/>
      <protection/>
    </xf>
    <xf numFmtId="0" fontId="48" fillId="0" borderId="0" xfId="48" applyFont="1" applyAlignment="1">
      <alignment horizontal="center" vertical="center"/>
      <protection/>
    </xf>
    <xf numFmtId="0" fontId="51" fillId="0" borderId="0" xfId="48" applyFont="1" applyAlignment="1">
      <alignment horizontal="center" vertical="center"/>
      <protection/>
    </xf>
    <xf numFmtId="164" fontId="48" fillId="40" borderId="12" xfId="48" applyNumberFormat="1" applyFont="1" applyFill="1" applyBorder="1" applyAlignment="1">
      <alignment horizontal="center" vertical="center" wrapText="1"/>
      <protection/>
    </xf>
    <xf numFmtId="164" fontId="48" fillId="40" borderId="13" xfId="48" applyNumberFormat="1" applyFont="1" applyFill="1" applyBorder="1" applyAlignment="1">
      <alignment horizontal="center" vertical="center" wrapText="1"/>
      <protection/>
    </xf>
    <xf numFmtId="164" fontId="48" fillId="40" borderId="10" xfId="48" applyNumberFormat="1" applyFont="1" applyFill="1" applyBorder="1" applyAlignment="1">
      <alignment horizontal="center" vertical="center" wrapText="1"/>
      <protection/>
    </xf>
    <xf numFmtId="10" fontId="50" fillId="33" borderId="12" xfId="48" applyNumberFormat="1" applyFont="1" applyFill="1" applyBorder="1" applyAlignment="1">
      <alignment vertical="center" wrapText="1"/>
      <protection/>
    </xf>
    <xf numFmtId="10" fontId="48" fillId="0" borderId="13" xfId="48" applyNumberFormat="1" applyFont="1" applyBorder="1" applyAlignment="1">
      <alignment horizontal="center" vertical="center"/>
      <protection/>
    </xf>
    <xf numFmtId="10" fontId="50" fillId="0" borderId="16" xfId="0" applyNumberFormat="1" applyFont="1" applyBorder="1" applyAlignment="1">
      <alignment horizontal="left" vertical="center"/>
    </xf>
    <xf numFmtId="10" fontId="50" fillId="0" borderId="12" xfId="48" applyNumberFormat="1" applyFont="1" applyBorder="1" applyAlignment="1">
      <alignment horizontal="left" vertical="center" wrapText="1"/>
      <protection/>
    </xf>
    <xf numFmtId="164" fontId="48" fillId="7" borderId="10" xfId="48" applyNumberFormat="1" applyFont="1" applyFill="1" applyBorder="1" applyAlignment="1">
      <alignment horizontal="center" vertical="center"/>
      <protection/>
    </xf>
    <xf numFmtId="164" fontId="48" fillId="44" borderId="10" xfId="48" applyNumberFormat="1" applyFont="1" applyFill="1" applyBorder="1" applyAlignment="1">
      <alignment horizontal="center" vertical="center"/>
      <protection/>
    </xf>
    <xf numFmtId="10" fontId="50" fillId="33" borderId="10" xfId="48" applyNumberFormat="1" applyFont="1" applyFill="1" applyBorder="1" applyAlignment="1">
      <alignment vertical="center" wrapText="1"/>
      <protection/>
    </xf>
    <xf numFmtId="10" fontId="50" fillId="33" borderId="10" xfId="48" applyNumberFormat="1" applyFont="1" applyFill="1" applyBorder="1" applyAlignment="1">
      <alignment horizontal="center" vertical="center" wrapText="1"/>
      <protection/>
    </xf>
    <xf numFmtId="10" fontId="50" fillId="47" borderId="10" xfId="48" applyNumberFormat="1" applyFont="1" applyFill="1" applyBorder="1" applyAlignment="1">
      <alignment horizontal="center" vertical="center" wrapText="1"/>
      <protection/>
    </xf>
    <xf numFmtId="167" fontId="50" fillId="33" borderId="10" xfId="48" applyNumberFormat="1" applyFont="1" applyFill="1" applyBorder="1" applyAlignment="1">
      <alignment horizontal="center" vertical="center" wrapText="1"/>
      <protection/>
    </xf>
    <xf numFmtId="10" fontId="50" fillId="33" borderId="10" xfId="48" applyNumberFormat="1" applyFont="1" applyFill="1" applyBorder="1" applyAlignment="1">
      <alignment horizontal="left" vertical="center" wrapText="1"/>
      <protection/>
    </xf>
    <xf numFmtId="4" fontId="50" fillId="33" borderId="10" xfId="48" applyNumberFormat="1" applyFont="1" applyFill="1" applyBorder="1" applyAlignment="1">
      <alignment vertical="center" wrapText="1"/>
      <protection/>
    </xf>
    <xf numFmtId="4" fontId="50" fillId="33" borderId="10" xfId="48" applyNumberFormat="1" applyFont="1" applyFill="1" applyBorder="1" applyAlignment="1">
      <alignment horizontal="center" vertical="center" wrapText="1"/>
      <protection/>
    </xf>
    <xf numFmtId="4" fontId="50" fillId="47" borderId="10" xfId="48" applyNumberFormat="1" applyFont="1" applyFill="1" applyBorder="1" applyAlignment="1">
      <alignment horizontal="center" vertical="center" wrapText="1"/>
      <protection/>
    </xf>
    <xf numFmtId="4" fontId="50" fillId="33" borderId="10" xfId="48" applyNumberFormat="1" applyFont="1" applyFill="1" applyBorder="1" applyAlignment="1">
      <alignment horizontal="left" vertical="center" wrapText="1"/>
      <protection/>
    </xf>
    <xf numFmtId="169" fontId="50" fillId="0" borderId="10" xfId="48" applyNumberFormat="1" applyFont="1" applyBorder="1" applyAlignment="1">
      <alignment horizontal="center" vertical="center"/>
      <protection/>
    </xf>
    <xf numFmtId="169" fontId="50" fillId="0" borderId="10" xfId="48" applyNumberFormat="1" applyFont="1" applyBorder="1" applyAlignment="1">
      <alignment horizontal="left" vertical="center"/>
      <protection/>
    </xf>
    <xf numFmtId="4" fontId="50" fillId="0" borderId="10" xfId="48" applyNumberFormat="1" applyFont="1" applyBorder="1" applyAlignment="1">
      <alignment horizontal="center" vertical="center"/>
      <protection/>
    </xf>
    <xf numFmtId="10" fontId="50" fillId="33" borderId="12" xfId="48" applyNumberFormat="1" applyFont="1" applyFill="1" applyBorder="1" applyAlignment="1">
      <alignment horizontal="center" vertical="center" wrapText="1"/>
      <protection/>
    </xf>
    <xf numFmtId="0" fontId="50" fillId="0" borderId="10" xfId="48" applyFont="1" applyBorder="1" applyAlignment="1">
      <alignment horizontal="left" vertical="center" wrapText="1"/>
      <protection/>
    </xf>
    <xf numFmtId="10" fontId="50" fillId="0" borderId="10" xfId="48" applyNumberFormat="1" applyFont="1" applyBorder="1" applyAlignment="1">
      <alignment horizontal="center" vertical="center"/>
      <protection/>
    </xf>
    <xf numFmtId="0" fontId="50" fillId="0" borderId="10" xfId="48" applyFont="1" applyBorder="1" applyAlignment="1">
      <alignment horizontal="left" vertical="center"/>
      <protection/>
    </xf>
    <xf numFmtId="0" fontId="45" fillId="0" borderId="0" xfId="48" applyFont="1" applyAlignment="1">
      <alignment horizontal="center" vertical="center" wrapText="1"/>
      <protection/>
    </xf>
    <xf numFmtId="0" fontId="48" fillId="33" borderId="10" xfId="47" applyFont="1" applyFill="1" applyBorder="1" applyAlignment="1">
      <alignment horizontal="center" vertical="center"/>
      <protection/>
    </xf>
    <xf numFmtId="3" fontId="50" fillId="34" borderId="15" xfId="0" applyNumberFormat="1" applyFont="1" applyFill="1" applyBorder="1" applyAlignment="1">
      <alignment horizontal="center" vertical="center"/>
    </xf>
    <xf numFmtId="3" fontId="50" fillId="34" borderId="39" xfId="0" applyNumberFormat="1" applyFont="1" applyFill="1" applyBorder="1" applyAlignment="1">
      <alignment horizontal="center" vertical="center"/>
    </xf>
    <xf numFmtId="3" fontId="50" fillId="34" borderId="14" xfId="0" applyNumberFormat="1" applyFont="1" applyFill="1" applyBorder="1" applyAlignment="1">
      <alignment horizontal="center" vertical="center"/>
    </xf>
    <xf numFmtId="3" fontId="48" fillId="34" borderId="15" xfId="0" applyNumberFormat="1" applyFont="1" applyFill="1" applyBorder="1" applyAlignment="1">
      <alignment horizontal="center" vertical="center" wrapText="1"/>
    </xf>
    <xf numFmtId="3" fontId="48" fillId="34" borderId="39" xfId="0" applyNumberFormat="1" applyFont="1" applyFill="1" applyBorder="1" applyAlignment="1">
      <alignment horizontal="center" vertical="center" wrapText="1"/>
    </xf>
    <xf numFmtId="3" fontId="48" fillId="34" borderId="14" xfId="0" applyNumberFormat="1" applyFont="1" applyFill="1" applyBorder="1" applyAlignment="1">
      <alignment horizontal="center" vertical="center" wrapText="1"/>
    </xf>
    <xf numFmtId="3" fontId="50" fillId="0" borderId="18" xfId="48" applyNumberFormat="1" applyFont="1" applyBorder="1" applyAlignment="1">
      <alignment horizontal="center" vertical="center" wrapText="1"/>
      <protection/>
    </xf>
    <xf numFmtId="3" fontId="50" fillId="0" borderId="23" xfId="48" applyNumberFormat="1" applyFont="1" applyBorder="1" applyAlignment="1">
      <alignment horizontal="center" vertical="center" wrapText="1"/>
      <protection/>
    </xf>
    <xf numFmtId="3" fontId="50" fillId="34" borderId="15" xfId="0" applyNumberFormat="1" applyFont="1" applyFill="1" applyBorder="1" applyAlignment="1">
      <alignment horizontal="center" vertical="center" wrapText="1"/>
    </xf>
    <xf numFmtId="3" fontId="50" fillId="34" borderId="39" xfId="0" applyNumberFormat="1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center" vertical="center" wrapText="1"/>
    </xf>
    <xf numFmtId="3" fontId="50" fillId="33" borderId="15" xfId="48" applyNumberFormat="1" applyFont="1" applyFill="1" applyBorder="1" applyAlignment="1">
      <alignment horizontal="center" vertical="center"/>
      <protection/>
    </xf>
    <xf numFmtId="3" fontId="50" fillId="33" borderId="39" xfId="48" applyNumberFormat="1" applyFont="1" applyFill="1" applyBorder="1" applyAlignment="1">
      <alignment horizontal="center" vertical="center"/>
      <protection/>
    </xf>
    <xf numFmtId="3" fontId="50" fillId="33" borderId="14" xfId="48" applyNumberFormat="1" applyFont="1" applyFill="1" applyBorder="1" applyAlignment="1">
      <alignment horizontal="center" vertical="center"/>
      <protection/>
    </xf>
    <xf numFmtId="3" fontId="50" fillId="33" borderId="15" xfId="48" applyNumberFormat="1" applyFont="1" applyFill="1" applyBorder="1" applyAlignment="1">
      <alignment horizontal="center" vertical="center"/>
      <protection/>
    </xf>
    <xf numFmtId="3" fontId="50" fillId="33" borderId="39" xfId="48" applyNumberFormat="1" applyFont="1" applyFill="1" applyBorder="1" applyAlignment="1">
      <alignment horizontal="center" vertical="center"/>
      <protection/>
    </xf>
    <xf numFmtId="3" fontId="50" fillId="33" borderId="14" xfId="48" applyNumberFormat="1" applyFont="1" applyFill="1" applyBorder="1" applyAlignment="1">
      <alignment horizontal="center" vertical="center"/>
      <protection/>
    </xf>
    <xf numFmtId="0" fontId="55" fillId="33" borderId="12" xfId="48" applyFont="1" applyFill="1" applyBorder="1" applyAlignment="1">
      <alignment horizontal="center" vertical="center"/>
      <protection/>
    </xf>
    <xf numFmtId="0" fontId="55" fillId="33" borderId="11" xfId="48" applyFont="1" applyFill="1" applyBorder="1" applyAlignment="1">
      <alignment horizontal="center" vertical="center"/>
      <protection/>
    </xf>
    <xf numFmtId="0" fontId="55" fillId="33" borderId="13" xfId="48" applyFont="1" applyFill="1" applyBorder="1" applyAlignment="1">
      <alignment horizontal="center" vertical="center"/>
      <protection/>
    </xf>
    <xf numFmtId="0" fontId="48" fillId="13" borderId="12" xfId="48" applyFont="1" applyFill="1" applyBorder="1" applyAlignment="1">
      <alignment horizontal="center" vertical="center"/>
      <protection/>
    </xf>
    <xf numFmtId="0" fontId="48" fillId="13" borderId="11" xfId="48" applyFont="1" applyFill="1" applyBorder="1" applyAlignment="1">
      <alignment horizontal="center" vertical="center"/>
      <protection/>
    </xf>
    <xf numFmtId="0" fontId="48" fillId="13" borderId="13" xfId="48" applyFont="1" applyFill="1" applyBorder="1" applyAlignment="1">
      <alignment horizontal="center" vertical="center"/>
      <protection/>
    </xf>
    <xf numFmtId="0" fontId="48" fillId="18" borderId="11" xfId="48" applyFont="1" applyFill="1" applyBorder="1" applyAlignment="1">
      <alignment horizontal="center" vertical="center"/>
      <protection/>
    </xf>
    <xf numFmtId="0" fontId="48" fillId="18" borderId="13" xfId="48" applyFont="1" applyFill="1" applyBorder="1" applyAlignment="1">
      <alignment horizontal="center" vertical="center"/>
      <protection/>
    </xf>
    <xf numFmtId="3" fontId="50" fillId="33" borderId="15" xfId="48" applyNumberFormat="1" applyFont="1" applyFill="1" applyBorder="1" applyAlignment="1">
      <alignment horizontal="center" vertical="center" wrapText="1"/>
      <protection/>
    </xf>
    <xf numFmtId="3" fontId="50" fillId="33" borderId="39" xfId="48" applyNumberFormat="1" applyFont="1" applyFill="1" applyBorder="1" applyAlignment="1">
      <alignment horizontal="center" vertical="center" wrapText="1"/>
      <protection/>
    </xf>
    <xf numFmtId="3" fontId="50" fillId="33" borderId="14" xfId="48" applyNumberFormat="1" applyFont="1" applyFill="1" applyBorder="1" applyAlignment="1">
      <alignment horizontal="center" vertical="center" wrapText="1"/>
      <protection/>
    </xf>
    <xf numFmtId="3" fontId="50" fillId="33" borderId="15" xfId="48" applyNumberFormat="1" applyFont="1" applyFill="1" applyBorder="1" applyAlignment="1">
      <alignment horizontal="center" vertical="center" wrapText="1"/>
      <protection/>
    </xf>
    <xf numFmtId="3" fontId="50" fillId="33" borderId="39" xfId="48" applyNumberFormat="1" applyFont="1" applyFill="1" applyBorder="1" applyAlignment="1">
      <alignment horizontal="center" vertical="center" wrapText="1"/>
      <protection/>
    </xf>
    <xf numFmtId="3" fontId="50" fillId="33" borderId="14" xfId="48" applyNumberFormat="1" applyFont="1" applyFill="1" applyBorder="1" applyAlignment="1">
      <alignment horizontal="center" vertical="center" wrapText="1"/>
      <protection/>
    </xf>
    <xf numFmtId="3" fontId="35" fillId="0" borderId="15" xfId="48" applyNumberFormat="1" applyBorder="1" applyAlignment="1">
      <alignment horizontal="center" vertical="center"/>
      <protection/>
    </xf>
    <xf numFmtId="3" fontId="35" fillId="0" borderId="39" xfId="48" applyNumberFormat="1" applyBorder="1" applyAlignment="1">
      <alignment horizontal="center" vertical="center"/>
      <protection/>
    </xf>
    <xf numFmtId="3" fontId="35" fillId="0" borderId="14" xfId="48" applyNumberForma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5 2" xfId="48"/>
    <cellStyle name="Normal 6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133350</xdr:colOff>
      <xdr:row>0</xdr:row>
      <xdr:rowOff>152400</xdr:rowOff>
    </xdr:from>
    <xdr:to>
      <xdr:col>53</xdr:col>
      <xdr:colOff>1800225</xdr:colOff>
      <xdr:row>0</xdr:row>
      <xdr:rowOff>638175</xdr:rowOff>
    </xdr:to>
    <xdr:pic>
      <xdr:nvPicPr>
        <xdr:cNvPr id="1" name="Imagem 3" descr="Uma imagem contendo objeto, relógi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666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4019550</xdr:colOff>
      <xdr:row>0</xdr:row>
      <xdr:rowOff>152400</xdr:rowOff>
    </xdr:from>
    <xdr:to>
      <xdr:col>60</xdr:col>
      <xdr:colOff>1162050</xdr:colOff>
      <xdr:row>0</xdr:row>
      <xdr:rowOff>685800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52400"/>
          <a:ext cx="3667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95250</xdr:colOff>
      <xdr:row>0</xdr:row>
      <xdr:rowOff>95250</xdr:rowOff>
    </xdr:from>
    <xdr:to>
      <xdr:col>59</xdr:col>
      <xdr:colOff>1762125</xdr:colOff>
      <xdr:row>0</xdr:row>
      <xdr:rowOff>590550</xdr:rowOff>
    </xdr:to>
    <xdr:pic>
      <xdr:nvPicPr>
        <xdr:cNvPr id="1" name="Imagem 1" descr="Uma imagem contendo objeto, relógi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2181225</xdr:colOff>
      <xdr:row>0</xdr:row>
      <xdr:rowOff>95250</xdr:rowOff>
    </xdr:from>
    <xdr:to>
      <xdr:col>68</xdr:col>
      <xdr:colOff>685800</xdr:colOff>
      <xdr:row>0</xdr:row>
      <xdr:rowOff>628650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95250"/>
          <a:ext cx="3600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V83"/>
  <sheetViews>
    <sheetView showGridLines="0" tabSelected="1" view="pageBreakPreview" zoomScaleSheetLayoutView="100" zoomScalePageLayoutView="0" workbookViewId="0" topLeftCell="BB1">
      <selection activeCell="BB47" sqref="BB47"/>
    </sheetView>
  </sheetViews>
  <sheetFormatPr defaultColWidth="9.140625" defaultRowHeight="15"/>
  <cols>
    <col min="1" max="1" width="81.28125" style="287" hidden="1" customWidth="1"/>
    <col min="2" max="28" width="12.00390625" style="288" hidden="1" customWidth="1"/>
    <col min="29" max="34" width="12.00390625" style="137" hidden="1" customWidth="1"/>
    <col min="35" max="35" width="15.7109375" style="288" hidden="1" customWidth="1"/>
    <col min="36" max="39" width="12.8515625" style="137" hidden="1" customWidth="1"/>
    <col min="40" max="41" width="8.28125" style="137" hidden="1" customWidth="1"/>
    <col min="42" max="42" width="20.7109375" style="141" hidden="1" customWidth="1"/>
    <col min="43" max="43" width="15.7109375" style="141" hidden="1" customWidth="1"/>
    <col min="44" max="45" width="8.28125" style="141" hidden="1" customWidth="1"/>
    <col min="46" max="47" width="15.7109375" style="141" hidden="1" customWidth="1"/>
    <col min="48" max="48" width="20.7109375" style="141" hidden="1" customWidth="1"/>
    <col min="49" max="49" width="15.7109375" style="141" hidden="1" customWidth="1"/>
    <col min="50" max="51" width="8.28125" style="141" hidden="1" customWidth="1"/>
    <col min="52" max="52" width="11.8515625" style="141" hidden="1" customWidth="1"/>
    <col min="53" max="53" width="8.28125" style="141" hidden="1" customWidth="1"/>
    <col min="54" max="54" width="78.28125" style="141" customWidth="1"/>
    <col min="55" max="55" width="19.57421875" style="141" customWidth="1"/>
    <col min="56" max="57" width="19.57421875" style="141" hidden="1" customWidth="1"/>
    <col min="58" max="60" width="13.140625" style="141" hidden="1" customWidth="1"/>
    <col min="61" max="61" width="20.7109375" style="141" customWidth="1"/>
    <col min="62" max="70" width="20.7109375" style="141" hidden="1" customWidth="1"/>
    <col min="71" max="16384" width="9.140625" style="141" customWidth="1"/>
  </cols>
  <sheetData>
    <row r="1" spans="1:256" s="140" customFormat="1" ht="65.25" customHeight="1">
      <c r="A1" s="315" t="s">
        <v>123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:70" ht="12.75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</row>
    <row r="3" spans="1:256" s="145" customFormat="1" ht="12.75">
      <c r="A3" s="142" t="s">
        <v>124</v>
      </c>
      <c r="B3" s="143" t="s">
        <v>6</v>
      </c>
      <c r="C3" s="143">
        <v>43831</v>
      </c>
      <c r="D3" s="143">
        <v>43862</v>
      </c>
      <c r="E3" s="143">
        <v>43891</v>
      </c>
      <c r="F3" s="143">
        <v>43922</v>
      </c>
      <c r="G3" s="143">
        <v>43952</v>
      </c>
      <c r="H3" s="143">
        <v>43983</v>
      </c>
      <c r="I3" s="143">
        <v>44013</v>
      </c>
      <c r="J3" s="143">
        <v>44044</v>
      </c>
      <c r="K3" s="143">
        <v>44075</v>
      </c>
      <c r="L3" s="143">
        <v>44105</v>
      </c>
      <c r="M3" s="143">
        <v>44136</v>
      </c>
      <c r="N3" s="143">
        <v>44166</v>
      </c>
      <c r="O3" s="143" t="s">
        <v>6</v>
      </c>
      <c r="P3" s="143">
        <v>44197</v>
      </c>
      <c r="Q3" s="143">
        <v>44228</v>
      </c>
      <c r="R3" s="143">
        <v>44256</v>
      </c>
      <c r="S3" s="143">
        <v>44287</v>
      </c>
      <c r="T3" s="143">
        <v>44317</v>
      </c>
      <c r="U3" s="143">
        <v>44348</v>
      </c>
      <c r="V3" s="143">
        <v>44378</v>
      </c>
      <c r="W3" s="143">
        <v>44409</v>
      </c>
      <c r="X3" s="143">
        <v>44440</v>
      </c>
      <c r="Y3" s="143">
        <v>44470</v>
      </c>
      <c r="Z3" s="143">
        <v>44501</v>
      </c>
      <c r="AA3" s="143">
        <v>44531</v>
      </c>
      <c r="AB3" s="143" t="s">
        <v>6</v>
      </c>
      <c r="AC3" s="143">
        <v>44562</v>
      </c>
      <c r="AD3" s="143">
        <v>44593</v>
      </c>
      <c r="AE3" s="143">
        <v>44621</v>
      </c>
      <c r="AF3" s="143">
        <v>44652</v>
      </c>
      <c r="AG3" s="143">
        <v>44682</v>
      </c>
      <c r="AH3" s="143">
        <v>44713</v>
      </c>
      <c r="AI3" s="143" t="s">
        <v>6</v>
      </c>
      <c r="AJ3" s="143">
        <v>44743</v>
      </c>
      <c r="AK3" s="143">
        <v>44774</v>
      </c>
      <c r="AL3" s="143">
        <v>44805</v>
      </c>
      <c r="AM3" s="143">
        <v>44835</v>
      </c>
      <c r="AN3" s="143">
        <v>44866</v>
      </c>
      <c r="AO3" s="143">
        <v>44896</v>
      </c>
      <c r="AP3" s="143" t="s">
        <v>6</v>
      </c>
      <c r="AQ3" s="143">
        <v>44927</v>
      </c>
      <c r="AR3" s="143">
        <v>44958</v>
      </c>
      <c r="AS3" s="143">
        <v>44986</v>
      </c>
      <c r="AT3" s="143">
        <v>45017</v>
      </c>
      <c r="AU3" s="143">
        <v>45047</v>
      </c>
      <c r="AV3" s="143">
        <v>45078</v>
      </c>
      <c r="AW3" s="143">
        <v>45108</v>
      </c>
      <c r="AX3" s="143">
        <v>45139</v>
      </c>
      <c r="AY3" s="143">
        <v>45170</v>
      </c>
      <c r="AZ3" s="143" t="s">
        <v>125</v>
      </c>
      <c r="BA3" s="143">
        <v>45200</v>
      </c>
      <c r="BB3" s="142" t="s">
        <v>124</v>
      </c>
      <c r="BC3" s="143" t="s">
        <v>6</v>
      </c>
      <c r="BD3" s="143" t="s">
        <v>126</v>
      </c>
      <c r="BE3" s="143">
        <v>45200</v>
      </c>
      <c r="BF3" s="143">
        <f aca="true" t="shared" si="0" ref="BF3:BR3">_XLL.FIMMÊS(BE3,0)+1</f>
        <v>45231</v>
      </c>
      <c r="BG3" s="143">
        <f t="shared" si="0"/>
        <v>45261</v>
      </c>
      <c r="BH3" s="143">
        <f t="shared" si="0"/>
        <v>45292</v>
      </c>
      <c r="BI3" s="143">
        <f t="shared" si="0"/>
        <v>45323</v>
      </c>
      <c r="BJ3" s="143">
        <f t="shared" si="0"/>
        <v>45352</v>
      </c>
      <c r="BK3" s="143">
        <f t="shared" si="0"/>
        <v>45383</v>
      </c>
      <c r="BL3" s="143">
        <f t="shared" si="0"/>
        <v>45413</v>
      </c>
      <c r="BM3" s="143">
        <f t="shared" si="0"/>
        <v>45444</v>
      </c>
      <c r="BN3" s="143">
        <f t="shared" si="0"/>
        <v>45474</v>
      </c>
      <c r="BO3" s="143">
        <f t="shared" si="0"/>
        <v>45505</v>
      </c>
      <c r="BP3" s="143">
        <f t="shared" si="0"/>
        <v>45536</v>
      </c>
      <c r="BQ3" s="143">
        <f t="shared" si="0"/>
        <v>45566</v>
      </c>
      <c r="BR3" s="143">
        <f t="shared" si="0"/>
        <v>45597</v>
      </c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70" s="151" customFormat="1" ht="12.75">
      <c r="A4" s="146" t="s">
        <v>127</v>
      </c>
      <c r="B4" s="147" t="s">
        <v>128</v>
      </c>
      <c r="C4" s="148">
        <v>0</v>
      </c>
      <c r="D4" s="148">
        <v>0</v>
      </c>
      <c r="E4" s="148">
        <v>0</v>
      </c>
      <c r="F4" s="148">
        <v>0</v>
      </c>
      <c r="G4" s="148">
        <v>0</v>
      </c>
      <c r="H4" s="148">
        <v>0</v>
      </c>
      <c r="I4" s="148">
        <v>0</v>
      </c>
      <c r="J4" s="148">
        <v>0</v>
      </c>
      <c r="K4" s="148">
        <v>0</v>
      </c>
      <c r="L4" s="148">
        <v>0</v>
      </c>
      <c r="M4" s="148">
        <v>0</v>
      </c>
      <c r="N4" s="148">
        <v>0</v>
      </c>
      <c r="O4" s="147" t="s">
        <v>128</v>
      </c>
      <c r="P4" s="148">
        <v>0.6303</v>
      </c>
      <c r="Q4" s="148">
        <v>0.6786</v>
      </c>
      <c r="R4" s="148">
        <v>0.7455</v>
      </c>
      <c r="S4" s="148">
        <v>0.6969</v>
      </c>
      <c r="T4" s="148">
        <v>0.6685</v>
      </c>
      <c r="U4" s="148">
        <v>0.6956</v>
      </c>
      <c r="V4" s="148">
        <v>0.6225</v>
      </c>
      <c r="W4" s="148">
        <v>0.6653</v>
      </c>
      <c r="X4" s="148">
        <v>0.5685</v>
      </c>
      <c r="Y4" s="148">
        <v>0.3727</v>
      </c>
      <c r="Z4" s="148">
        <v>0.4953</v>
      </c>
      <c r="AA4" s="148">
        <v>0.6139</v>
      </c>
      <c r="AB4" s="147" t="s">
        <v>128</v>
      </c>
      <c r="AC4" s="148">
        <v>0.6955</v>
      </c>
      <c r="AD4" s="148">
        <v>0.5553</v>
      </c>
      <c r="AE4" s="148">
        <v>0.7338</v>
      </c>
      <c r="AF4" s="148">
        <v>0.7785</v>
      </c>
      <c r="AG4" s="148">
        <v>0.8008</v>
      </c>
      <c r="AH4" s="148">
        <v>0.5912</v>
      </c>
      <c r="AI4" s="147" t="s">
        <v>128</v>
      </c>
      <c r="AJ4" s="148">
        <v>0.6603</v>
      </c>
      <c r="AK4" s="148">
        <v>0.8024</v>
      </c>
      <c r="AL4" s="148">
        <v>0.8537</v>
      </c>
      <c r="AM4" s="148">
        <v>0.8836</v>
      </c>
      <c r="AN4" s="148">
        <v>0.8696</v>
      </c>
      <c r="AO4" s="149">
        <v>0.8462</v>
      </c>
      <c r="AP4" s="147" t="s">
        <v>128</v>
      </c>
      <c r="AQ4" s="149">
        <f aca="true" t="shared" si="1" ref="AQ4:BR4">_xlfn.IFERROR(ROUND((AQ5/AQ6),4),0)</f>
        <v>0.8837</v>
      </c>
      <c r="AR4" s="148">
        <f t="shared" si="1"/>
        <v>0.8552</v>
      </c>
      <c r="AS4" s="148">
        <f t="shared" si="1"/>
        <v>0.8419</v>
      </c>
      <c r="AT4" s="148">
        <f t="shared" si="1"/>
        <v>0.8896</v>
      </c>
      <c r="AU4" s="148">
        <f t="shared" si="1"/>
        <v>0.879</v>
      </c>
      <c r="AV4" s="150">
        <f t="shared" si="1"/>
        <v>0.8399</v>
      </c>
      <c r="AW4" s="148">
        <f t="shared" si="1"/>
        <v>0.8909</v>
      </c>
      <c r="AX4" s="148">
        <f t="shared" si="1"/>
        <v>0.9235</v>
      </c>
      <c r="AY4" s="148">
        <f t="shared" si="1"/>
        <v>0.8931</v>
      </c>
      <c r="AZ4" s="149">
        <f t="shared" si="1"/>
        <v>0.8706</v>
      </c>
      <c r="BA4" s="149">
        <f t="shared" si="1"/>
        <v>0.8701</v>
      </c>
      <c r="BB4" s="146" t="s">
        <v>129</v>
      </c>
      <c r="BC4" s="147" t="s">
        <v>128</v>
      </c>
      <c r="BD4" s="148">
        <f>_xlfn.IFERROR(ROUND((BD5/BD6),4),0)</f>
        <v>0.8696</v>
      </c>
      <c r="BE4" s="148">
        <f t="shared" si="1"/>
        <v>0.8701</v>
      </c>
      <c r="BF4" s="148">
        <f t="shared" si="1"/>
        <v>0.9486</v>
      </c>
      <c r="BG4" s="148">
        <f t="shared" si="1"/>
        <v>0.9484</v>
      </c>
      <c r="BH4" s="148">
        <f t="shared" si="1"/>
        <v>0.9322</v>
      </c>
      <c r="BI4" s="148">
        <f t="shared" si="1"/>
        <v>0.9449</v>
      </c>
      <c r="BJ4" s="148">
        <f t="shared" si="1"/>
        <v>0</v>
      </c>
      <c r="BK4" s="148">
        <f t="shared" si="1"/>
        <v>0</v>
      </c>
      <c r="BL4" s="148">
        <f t="shared" si="1"/>
        <v>0</v>
      </c>
      <c r="BM4" s="148">
        <f t="shared" si="1"/>
        <v>0</v>
      </c>
      <c r="BN4" s="148">
        <f t="shared" si="1"/>
        <v>0</v>
      </c>
      <c r="BO4" s="148">
        <f t="shared" si="1"/>
        <v>0</v>
      </c>
      <c r="BP4" s="148">
        <f t="shared" si="1"/>
        <v>0</v>
      </c>
      <c r="BQ4" s="148">
        <f t="shared" si="1"/>
        <v>0</v>
      </c>
      <c r="BR4" s="148">
        <f t="shared" si="1"/>
        <v>0</v>
      </c>
    </row>
    <row r="5" spans="1:256" s="155" customFormat="1" ht="12.75">
      <c r="A5" s="152" t="s">
        <v>130</v>
      </c>
      <c r="B5" s="48"/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237</v>
      </c>
      <c r="K5" s="153">
        <v>224</v>
      </c>
      <c r="L5" s="153">
        <v>690</v>
      </c>
      <c r="M5" s="153">
        <v>454</v>
      </c>
      <c r="N5" s="153">
        <v>735</v>
      </c>
      <c r="O5" s="48"/>
      <c r="P5" s="153">
        <v>977</v>
      </c>
      <c r="Q5" s="153">
        <v>988</v>
      </c>
      <c r="R5" s="153">
        <v>1248</v>
      </c>
      <c r="S5" s="153">
        <v>1129</v>
      </c>
      <c r="T5" s="153">
        <v>1119</v>
      </c>
      <c r="U5" s="153">
        <v>1131</v>
      </c>
      <c r="V5" s="153">
        <v>1042</v>
      </c>
      <c r="W5" s="153">
        <v>1155</v>
      </c>
      <c r="X5" s="153">
        <v>987</v>
      </c>
      <c r="Y5" s="153">
        <v>647</v>
      </c>
      <c r="Z5" s="153">
        <v>852</v>
      </c>
      <c r="AA5" s="153">
        <v>1059</v>
      </c>
      <c r="AB5" s="48"/>
      <c r="AC5" s="153">
        <v>1199</v>
      </c>
      <c r="AD5" s="153">
        <v>798</v>
      </c>
      <c r="AE5" s="153">
        <v>1265</v>
      </c>
      <c r="AF5" s="153">
        <v>1286</v>
      </c>
      <c r="AG5" s="153">
        <v>1371</v>
      </c>
      <c r="AH5" s="153">
        <v>985</v>
      </c>
      <c r="AI5" s="48"/>
      <c r="AJ5" s="153">
        <v>1143</v>
      </c>
      <c r="AK5" s="153">
        <v>1393</v>
      </c>
      <c r="AL5" s="153">
        <v>1482</v>
      </c>
      <c r="AM5" s="153">
        <v>1534</v>
      </c>
      <c r="AN5" s="153">
        <v>1461</v>
      </c>
      <c r="AO5" s="153">
        <v>1469</v>
      </c>
      <c r="AP5" s="48"/>
      <c r="AQ5" s="153">
        <v>1520</v>
      </c>
      <c r="AR5" s="153">
        <v>1329</v>
      </c>
      <c r="AS5" s="153">
        <v>1448</v>
      </c>
      <c r="AT5" s="153">
        <v>1451</v>
      </c>
      <c r="AU5" s="153">
        <v>1526</v>
      </c>
      <c r="AV5" s="153">
        <v>1390</v>
      </c>
      <c r="AW5" s="153">
        <v>1503</v>
      </c>
      <c r="AX5" s="153">
        <v>1546</v>
      </c>
      <c r="AY5" s="153">
        <v>1403</v>
      </c>
      <c r="AZ5" s="153">
        <v>713</v>
      </c>
      <c r="BA5" s="153">
        <v>1460</v>
      </c>
      <c r="BB5" s="152" t="s">
        <v>130</v>
      </c>
      <c r="BC5" s="48"/>
      <c r="BD5" s="153">
        <f>BA5-AZ5</f>
        <v>747</v>
      </c>
      <c r="BE5" s="153">
        <f>BA5</f>
        <v>1460</v>
      </c>
      <c r="BF5" s="153">
        <v>1495</v>
      </c>
      <c r="BG5" s="153">
        <v>1581</v>
      </c>
      <c r="BH5" s="153">
        <v>1580</v>
      </c>
      <c r="BI5" s="153">
        <v>1422</v>
      </c>
      <c r="BJ5" s="153">
        <v>0</v>
      </c>
      <c r="BK5" s="153">
        <v>0</v>
      </c>
      <c r="BL5" s="153">
        <v>0</v>
      </c>
      <c r="BM5" s="153">
        <v>0</v>
      </c>
      <c r="BN5" s="153">
        <v>0</v>
      </c>
      <c r="BO5" s="153">
        <v>0</v>
      </c>
      <c r="BP5" s="153">
        <v>0</v>
      </c>
      <c r="BQ5" s="153">
        <v>0</v>
      </c>
      <c r="BR5" s="153">
        <v>0</v>
      </c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55" customFormat="1" ht="12.75">
      <c r="A6" s="152" t="s">
        <v>131</v>
      </c>
      <c r="B6" s="48"/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48"/>
      <c r="P6" s="153">
        <v>1550</v>
      </c>
      <c r="Q6" s="153">
        <v>1456</v>
      </c>
      <c r="R6" s="153">
        <v>1674</v>
      </c>
      <c r="S6" s="153">
        <v>1620</v>
      </c>
      <c r="T6" s="153">
        <v>1674</v>
      </c>
      <c r="U6" s="153">
        <v>1626</v>
      </c>
      <c r="V6" s="153">
        <v>1674</v>
      </c>
      <c r="W6" s="153">
        <v>1736</v>
      </c>
      <c r="X6" s="153">
        <v>1736</v>
      </c>
      <c r="Y6" s="153">
        <v>1736</v>
      </c>
      <c r="Z6" s="153">
        <v>1720</v>
      </c>
      <c r="AA6" s="153">
        <v>1725</v>
      </c>
      <c r="AB6" s="48"/>
      <c r="AC6" s="153">
        <v>1724</v>
      </c>
      <c r="AD6" s="153">
        <v>1437</v>
      </c>
      <c r="AE6" s="153">
        <v>1724</v>
      </c>
      <c r="AF6" s="153">
        <v>1652</v>
      </c>
      <c r="AG6" s="153">
        <v>1712</v>
      </c>
      <c r="AH6" s="153">
        <v>1666</v>
      </c>
      <c r="AI6" s="48"/>
      <c r="AJ6" s="153">
        <v>1731</v>
      </c>
      <c r="AK6" s="153">
        <v>1736</v>
      </c>
      <c r="AL6" s="153">
        <v>1736</v>
      </c>
      <c r="AM6" s="153">
        <v>1736</v>
      </c>
      <c r="AN6" s="153">
        <v>1680</v>
      </c>
      <c r="AO6" s="153">
        <v>1736</v>
      </c>
      <c r="AP6" s="48"/>
      <c r="AQ6" s="153">
        <v>1720</v>
      </c>
      <c r="AR6" s="153">
        <v>1554</v>
      </c>
      <c r="AS6" s="153">
        <v>1720</v>
      </c>
      <c r="AT6" s="153">
        <v>1631</v>
      </c>
      <c r="AU6" s="153">
        <v>1736</v>
      </c>
      <c r="AV6" s="153">
        <v>1655</v>
      </c>
      <c r="AW6" s="153">
        <v>1687</v>
      </c>
      <c r="AX6" s="153">
        <v>1674</v>
      </c>
      <c r="AY6" s="153">
        <v>1571</v>
      </c>
      <c r="AZ6" s="153">
        <v>819</v>
      </c>
      <c r="BA6" s="153">
        <v>1678</v>
      </c>
      <c r="BB6" s="152" t="s">
        <v>131</v>
      </c>
      <c r="BC6" s="48"/>
      <c r="BD6" s="153">
        <f>BA6-AZ6</f>
        <v>859</v>
      </c>
      <c r="BE6" s="153">
        <f>BA6</f>
        <v>1678</v>
      </c>
      <c r="BF6" s="153">
        <v>1576</v>
      </c>
      <c r="BG6" s="153">
        <v>1667</v>
      </c>
      <c r="BH6" s="153">
        <v>1695</v>
      </c>
      <c r="BI6" s="153">
        <v>1505</v>
      </c>
      <c r="BJ6" s="153">
        <v>0</v>
      </c>
      <c r="BK6" s="153">
        <v>0</v>
      </c>
      <c r="BL6" s="153">
        <v>0</v>
      </c>
      <c r="BM6" s="153">
        <v>0</v>
      </c>
      <c r="BN6" s="153">
        <v>0</v>
      </c>
      <c r="BO6" s="153">
        <v>0</v>
      </c>
      <c r="BP6" s="153">
        <v>0</v>
      </c>
      <c r="BQ6" s="153">
        <v>0</v>
      </c>
      <c r="BR6" s="153">
        <v>0</v>
      </c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</row>
    <row r="7" spans="1:70" s="160" customFormat="1" ht="12.75">
      <c r="A7" s="156" t="s">
        <v>132</v>
      </c>
      <c r="B7" s="157" t="s">
        <v>133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1</v>
      </c>
      <c r="K7" s="158">
        <v>0.95</v>
      </c>
      <c r="L7" s="158">
        <v>3.17</v>
      </c>
      <c r="M7" s="158">
        <v>2.95</v>
      </c>
      <c r="N7" s="158">
        <v>3.22</v>
      </c>
      <c r="O7" s="157" t="s">
        <v>133</v>
      </c>
      <c r="P7" s="158">
        <v>2.37</v>
      </c>
      <c r="Q7" s="158">
        <v>2.91</v>
      </c>
      <c r="R7" s="158">
        <v>6.06</v>
      </c>
      <c r="S7" s="158">
        <v>6.27</v>
      </c>
      <c r="T7" s="158">
        <v>5.89</v>
      </c>
      <c r="U7" s="158">
        <v>6.25</v>
      </c>
      <c r="V7" s="158">
        <v>5.51</v>
      </c>
      <c r="W7" s="158">
        <v>4.29</v>
      </c>
      <c r="X7" s="158">
        <v>3.63</v>
      </c>
      <c r="Y7" s="158">
        <v>2.83</v>
      </c>
      <c r="Z7" s="158">
        <v>3.91</v>
      </c>
      <c r="AA7" s="158">
        <v>4</v>
      </c>
      <c r="AB7" s="157" t="s">
        <v>133</v>
      </c>
      <c r="AC7" s="158">
        <v>3.46</v>
      </c>
      <c r="AD7" s="158">
        <v>5.15</v>
      </c>
      <c r="AE7" s="158">
        <v>3.49</v>
      </c>
      <c r="AF7" s="158">
        <v>3.72</v>
      </c>
      <c r="AG7" s="158">
        <v>3.8</v>
      </c>
      <c r="AH7" s="158">
        <v>4.46</v>
      </c>
      <c r="AI7" s="157" t="s">
        <v>133</v>
      </c>
      <c r="AJ7" s="158">
        <v>4.11</v>
      </c>
      <c r="AK7" s="158">
        <v>3.74</v>
      </c>
      <c r="AL7" s="158">
        <v>4.06</v>
      </c>
      <c r="AM7" s="158">
        <v>3.91</v>
      </c>
      <c r="AN7" s="158">
        <v>4.16</v>
      </c>
      <c r="AO7" s="158">
        <v>4.42</v>
      </c>
      <c r="AP7" s="157" t="s">
        <v>133</v>
      </c>
      <c r="AQ7" s="158">
        <f>_xlfn.IFERROR(ROUND((AQ8/AQ9),2),0)</f>
        <v>4.27</v>
      </c>
      <c r="AR7" s="158">
        <f aca="true" t="shared" si="2" ref="AR7:BR7">_xlfn.IFERROR(ROUND((AR8/AR9),2),0)</f>
        <v>4.22</v>
      </c>
      <c r="AS7" s="158">
        <f t="shared" si="2"/>
        <v>3.93</v>
      </c>
      <c r="AT7" s="158">
        <f t="shared" si="2"/>
        <v>4.76</v>
      </c>
      <c r="AU7" s="158">
        <f t="shared" si="2"/>
        <v>4.64</v>
      </c>
      <c r="AV7" s="158">
        <f t="shared" si="2"/>
        <v>4.65</v>
      </c>
      <c r="AW7" s="158">
        <f t="shared" si="2"/>
        <v>4.7</v>
      </c>
      <c r="AX7" s="158">
        <f t="shared" si="2"/>
        <v>4.19</v>
      </c>
      <c r="AY7" s="158">
        <f t="shared" si="2"/>
        <v>4.16</v>
      </c>
      <c r="AZ7" s="159">
        <f t="shared" si="2"/>
        <v>5.02</v>
      </c>
      <c r="BA7" s="158">
        <f t="shared" si="2"/>
        <v>4.59</v>
      </c>
      <c r="BB7" s="156" t="s">
        <v>134</v>
      </c>
      <c r="BC7" s="157" t="s">
        <v>133</v>
      </c>
      <c r="BD7" s="158">
        <f>_xlfn.IFERROR(ROUND((BD8/BD9),2),0)</f>
        <v>4.24</v>
      </c>
      <c r="BE7" s="158">
        <f t="shared" si="2"/>
        <v>4.59</v>
      </c>
      <c r="BF7" s="158">
        <f t="shared" si="2"/>
        <v>4.7</v>
      </c>
      <c r="BG7" s="158">
        <f t="shared" si="2"/>
        <v>3.93</v>
      </c>
      <c r="BH7" s="158">
        <f t="shared" si="2"/>
        <v>4.14</v>
      </c>
      <c r="BI7" s="158">
        <f t="shared" si="2"/>
        <v>3.84</v>
      </c>
      <c r="BJ7" s="158">
        <f t="shared" si="2"/>
        <v>0</v>
      </c>
      <c r="BK7" s="158">
        <f t="shared" si="2"/>
        <v>0</v>
      </c>
      <c r="BL7" s="158">
        <f t="shared" si="2"/>
        <v>0</v>
      </c>
      <c r="BM7" s="158">
        <f t="shared" si="2"/>
        <v>0</v>
      </c>
      <c r="BN7" s="158">
        <f t="shared" si="2"/>
        <v>0</v>
      </c>
      <c r="BO7" s="158">
        <f t="shared" si="2"/>
        <v>0</v>
      </c>
      <c r="BP7" s="158">
        <f t="shared" si="2"/>
        <v>0</v>
      </c>
      <c r="BQ7" s="158">
        <f t="shared" si="2"/>
        <v>0</v>
      </c>
      <c r="BR7" s="158">
        <f t="shared" si="2"/>
        <v>0</v>
      </c>
    </row>
    <row r="8" spans="1:256" s="155" customFormat="1" ht="12.75">
      <c r="A8" s="152" t="s">
        <v>130</v>
      </c>
      <c r="B8" s="48"/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237</v>
      </c>
      <c r="K8" s="153">
        <v>224</v>
      </c>
      <c r="L8" s="153">
        <v>690</v>
      </c>
      <c r="M8" s="153">
        <v>454</v>
      </c>
      <c r="N8" s="153">
        <v>735</v>
      </c>
      <c r="O8" s="48"/>
      <c r="P8" s="153">
        <v>977</v>
      </c>
      <c r="Q8" s="153">
        <v>988</v>
      </c>
      <c r="R8" s="153">
        <v>1248</v>
      </c>
      <c r="S8" s="153">
        <v>1129</v>
      </c>
      <c r="T8" s="153">
        <v>1119</v>
      </c>
      <c r="U8" s="153">
        <v>1131</v>
      </c>
      <c r="V8" s="153">
        <v>1042</v>
      </c>
      <c r="W8" s="153">
        <v>1155</v>
      </c>
      <c r="X8" s="153">
        <v>987</v>
      </c>
      <c r="Y8" s="153">
        <v>647</v>
      </c>
      <c r="Z8" s="153">
        <v>852</v>
      </c>
      <c r="AA8" s="153">
        <v>1059</v>
      </c>
      <c r="AB8" s="48"/>
      <c r="AC8" s="153">
        <v>1199</v>
      </c>
      <c r="AD8" s="153">
        <v>798</v>
      </c>
      <c r="AE8" s="153">
        <v>1265</v>
      </c>
      <c r="AF8" s="153">
        <v>1286</v>
      </c>
      <c r="AG8" s="153">
        <v>1371</v>
      </c>
      <c r="AH8" s="153">
        <v>985</v>
      </c>
      <c r="AI8" s="48"/>
      <c r="AJ8" s="153">
        <v>1143</v>
      </c>
      <c r="AK8" s="153">
        <v>1393</v>
      </c>
      <c r="AL8" s="153">
        <v>1482</v>
      </c>
      <c r="AM8" s="153">
        <v>1534</v>
      </c>
      <c r="AN8" s="153">
        <v>1461</v>
      </c>
      <c r="AO8" s="153">
        <v>1469</v>
      </c>
      <c r="AP8" s="48"/>
      <c r="AQ8" s="153">
        <f aca="true" t="shared" si="3" ref="AQ8:AY8">AQ5</f>
        <v>1520</v>
      </c>
      <c r="AR8" s="153">
        <f t="shared" si="3"/>
        <v>1329</v>
      </c>
      <c r="AS8" s="153">
        <f t="shared" si="3"/>
        <v>1448</v>
      </c>
      <c r="AT8" s="153">
        <f t="shared" si="3"/>
        <v>1451</v>
      </c>
      <c r="AU8" s="153">
        <f t="shared" si="3"/>
        <v>1526</v>
      </c>
      <c r="AV8" s="153">
        <f t="shared" si="3"/>
        <v>1390</v>
      </c>
      <c r="AW8" s="153">
        <f t="shared" si="3"/>
        <v>1503</v>
      </c>
      <c r="AX8" s="153">
        <f t="shared" si="3"/>
        <v>1546</v>
      </c>
      <c r="AY8" s="153">
        <f t="shared" si="3"/>
        <v>1403</v>
      </c>
      <c r="AZ8" s="153">
        <f>AZ5</f>
        <v>713</v>
      </c>
      <c r="BA8" s="153">
        <f>BA5</f>
        <v>1460</v>
      </c>
      <c r="BB8" s="152" t="s">
        <v>130</v>
      </c>
      <c r="BC8" s="48"/>
      <c r="BD8" s="153">
        <f>BD5</f>
        <v>747</v>
      </c>
      <c r="BE8" s="153">
        <f>BA8</f>
        <v>1460</v>
      </c>
      <c r="BF8" s="153">
        <v>1494</v>
      </c>
      <c r="BG8" s="153">
        <f>BG5</f>
        <v>1581</v>
      </c>
      <c r="BH8" s="153">
        <f>BH5</f>
        <v>1580</v>
      </c>
      <c r="BI8" s="153">
        <f>BI5</f>
        <v>1422</v>
      </c>
      <c r="BJ8" s="153">
        <f aca="true" t="shared" si="4" ref="BJ8:BR8">BJ5</f>
        <v>0</v>
      </c>
      <c r="BK8" s="153">
        <f t="shared" si="4"/>
        <v>0</v>
      </c>
      <c r="BL8" s="153">
        <f t="shared" si="4"/>
        <v>0</v>
      </c>
      <c r="BM8" s="153">
        <f t="shared" si="4"/>
        <v>0</v>
      </c>
      <c r="BN8" s="153">
        <f t="shared" si="4"/>
        <v>0</v>
      </c>
      <c r="BO8" s="153">
        <f t="shared" si="4"/>
        <v>0</v>
      </c>
      <c r="BP8" s="153">
        <f t="shared" si="4"/>
        <v>0</v>
      </c>
      <c r="BQ8" s="153">
        <f t="shared" si="4"/>
        <v>0</v>
      </c>
      <c r="BR8" s="153">
        <f t="shared" si="4"/>
        <v>0</v>
      </c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1:256" s="155" customFormat="1" ht="12.75">
      <c r="A9" s="152" t="s">
        <v>135</v>
      </c>
      <c r="B9" s="48"/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236</v>
      </c>
      <c r="K9" s="153">
        <v>235</v>
      </c>
      <c r="L9" s="153">
        <v>218</v>
      </c>
      <c r="M9" s="153">
        <v>154</v>
      </c>
      <c r="N9" s="153">
        <v>228</v>
      </c>
      <c r="O9" s="48"/>
      <c r="P9" s="153">
        <v>412</v>
      </c>
      <c r="Q9" s="153">
        <v>339</v>
      </c>
      <c r="R9" s="153">
        <v>206</v>
      </c>
      <c r="S9" s="153">
        <v>180</v>
      </c>
      <c r="T9" s="153">
        <v>190</v>
      </c>
      <c r="U9" s="153">
        <v>181</v>
      </c>
      <c r="V9" s="153">
        <v>189</v>
      </c>
      <c r="W9" s="153">
        <v>269</v>
      </c>
      <c r="X9" s="153">
        <v>272</v>
      </c>
      <c r="Y9" s="153">
        <v>229</v>
      </c>
      <c r="Z9" s="153">
        <v>218</v>
      </c>
      <c r="AA9" s="153">
        <v>265</v>
      </c>
      <c r="AB9" s="48"/>
      <c r="AC9" s="153">
        <v>347</v>
      </c>
      <c r="AD9" s="153">
        <v>155</v>
      </c>
      <c r="AE9" s="153">
        <v>362</v>
      </c>
      <c r="AF9" s="153">
        <v>346</v>
      </c>
      <c r="AG9" s="153">
        <v>361</v>
      </c>
      <c r="AH9" s="153">
        <v>221</v>
      </c>
      <c r="AI9" s="48"/>
      <c r="AJ9" s="153">
        <v>278</v>
      </c>
      <c r="AK9" s="153">
        <v>386</v>
      </c>
      <c r="AL9" s="153">
        <v>365</v>
      </c>
      <c r="AM9" s="153">
        <v>392</v>
      </c>
      <c r="AN9" s="153">
        <v>351</v>
      </c>
      <c r="AO9" s="153">
        <v>332</v>
      </c>
      <c r="AP9" s="48"/>
      <c r="AQ9" s="153">
        <v>356</v>
      </c>
      <c r="AR9" s="153">
        <v>315</v>
      </c>
      <c r="AS9" s="153">
        <v>368</v>
      </c>
      <c r="AT9" s="153">
        <v>305</v>
      </c>
      <c r="AU9" s="153">
        <v>329</v>
      </c>
      <c r="AV9" s="153">
        <v>299</v>
      </c>
      <c r="AW9" s="153">
        <v>320</v>
      </c>
      <c r="AX9" s="153">
        <v>369</v>
      </c>
      <c r="AY9" s="153">
        <v>337</v>
      </c>
      <c r="AZ9" s="153">
        <v>142</v>
      </c>
      <c r="BA9" s="153">
        <v>318</v>
      </c>
      <c r="BB9" s="152" t="s">
        <v>135</v>
      </c>
      <c r="BC9" s="48"/>
      <c r="BD9" s="153">
        <f>BA9-AZ9</f>
        <v>176</v>
      </c>
      <c r="BE9" s="153">
        <f>BA9</f>
        <v>318</v>
      </c>
      <c r="BF9" s="153">
        <v>318</v>
      </c>
      <c r="BG9" s="153">
        <v>402</v>
      </c>
      <c r="BH9" s="153">
        <v>382</v>
      </c>
      <c r="BI9" s="153">
        <v>370</v>
      </c>
      <c r="BJ9" s="153">
        <v>0</v>
      </c>
      <c r="BK9" s="153">
        <v>0</v>
      </c>
      <c r="BL9" s="153">
        <v>0</v>
      </c>
      <c r="BM9" s="153">
        <v>0</v>
      </c>
      <c r="BN9" s="153">
        <v>0</v>
      </c>
      <c r="BO9" s="153">
        <v>0</v>
      </c>
      <c r="BP9" s="153">
        <v>0</v>
      </c>
      <c r="BQ9" s="153">
        <v>0</v>
      </c>
      <c r="BR9" s="153">
        <v>0</v>
      </c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1:70" s="160" customFormat="1" ht="12.75" hidden="1">
      <c r="A10" s="156" t="s">
        <v>136</v>
      </c>
      <c r="B10" s="157" t="s">
        <v>137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 t="s">
        <v>137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 t="s">
        <v>137</v>
      </c>
      <c r="AC10" s="157"/>
      <c r="AD10" s="157"/>
      <c r="AE10" s="157"/>
      <c r="AF10" s="157"/>
      <c r="AG10" s="157"/>
      <c r="AH10" s="157" t="s">
        <v>138</v>
      </c>
      <c r="AI10" s="157" t="s">
        <v>139</v>
      </c>
      <c r="AJ10" s="157" t="s">
        <v>140</v>
      </c>
      <c r="AK10" s="157" t="s">
        <v>141</v>
      </c>
      <c r="AL10" s="161" t="s">
        <v>142</v>
      </c>
      <c r="AM10" s="157" t="s">
        <v>142</v>
      </c>
      <c r="AN10" s="161" t="s">
        <v>143</v>
      </c>
      <c r="AO10" s="161">
        <v>0.04722222222222222</v>
      </c>
      <c r="AP10" s="157" t="s">
        <v>139</v>
      </c>
      <c r="AQ10" s="162">
        <v>0.04513888888888889</v>
      </c>
      <c r="AR10" s="161">
        <v>0.03298611111111111</v>
      </c>
      <c r="AS10" s="161">
        <v>0.04513888888888889</v>
      </c>
      <c r="AT10" s="161">
        <v>0.04722222222222222</v>
      </c>
      <c r="AU10" s="161">
        <v>0.04513888888888889</v>
      </c>
      <c r="AV10" s="161">
        <v>0.051388888888888894</v>
      </c>
      <c r="AW10" s="161">
        <v>0.04027777777777778</v>
      </c>
      <c r="AX10" s="161">
        <v>0.041666666666666664</v>
      </c>
      <c r="AY10" s="161">
        <v>0.05694444444444444</v>
      </c>
      <c r="AZ10" s="161">
        <v>0.059722222222222225</v>
      </c>
      <c r="BA10" s="161">
        <v>0.057638888888888885</v>
      </c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</row>
    <row r="11" spans="1:70" s="160" customFormat="1" ht="12.75">
      <c r="A11" s="163" t="s">
        <v>144</v>
      </c>
      <c r="B11" s="164" t="s">
        <v>137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4" t="s">
        <v>137</v>
      </c>
      <c r="P11" s="165">
        <v>33.36274155164208</v>
      </c>
      <c r="Q11" s="165">
        <v>33.07777188328913</v>
      </c>
      <c r="R11" s="165">
        <v>49.65054325955733</v>
      </c>
      <c r="S11" s="165">
        <v>65.44767972449421</v>
      </c>
      <c r="T11" s="165">
        <v>70.09848915482422</v>
      </c>
      <c r="U11" s="165">
        <v>65.6411730879816</v>
      </c>
      <c r="V11" s="165">
        <v>80.19373493975901</v>
      </c>
      <c r="W11" s="165">
        <v>51.79725236735308</v>
      </c>
      <c r="X11" s="165">
        <v>66.12538258575196</v>
      </c>
      <c r="Y11" s="165">
        <v>114.31772471156427</v>
      </c>
      <c r="Z11" s="165">
        <v>95.62093276801936</v>
      </c>
      <c r="AA11" s="165">
        <v>60.377260140087955</v>
      </c>
      <c r="AB11" s="164" t="s">
        <v>137</v>
      </c>
      <c r="AC11" s="165">
        <v>36.35611790079079</v>
      </c>
      <c r="AD11" s="165">
        <v>98.98238789843329</v>
      </c>
      <c r="AE11" s="165">
        <v>30.385543744889617</v>
      </c>
      <c r="AF11" s="165">
        <v>25.402080924855497</v>
      </c>
      <c r="AG11" s="165">
        <v>22.68611388611389</v>
      </c>
      <c r="AH11" s="165">
        <v>74.0154803788904</v>
      </c>
      <c r="AI11" s="164" t="s">
        <v>137</v>
      </c>
      <c r="AJ11" s="165">
        <v>50.7466424352567</v>
      </c>
      <c r="AK11" s="165">
        <v>22.10440677966102</v>
      </c>
      <c r="AL11" s="165">
        <v>16.698456132130723</v>
      </c>
      <c r="AM11" s="165">
        <v>12.361901312811222</v>
      </c>
      <c r="AN11" s="165">
        <v>14.971407543698247</v>
      </c>
      <c r="AO11" s="165">
        <v>19.280434885369893</v>
      </c>
      <c r="AP11" s="164" t="s">
        <v>137</v>
      </c>
      <c r="AQ11" s="165">
        <f aca="true" t="shared" si="5" ref="AQ11:BE11">_xlfn.IFERROR(((((1-AQ12)*AQ13)/(AQ12))*24),0)</f>
        <v>13.486957112142125</v>
      </c>
      <c r="AR11" s="165">
        <f t="shared" si="5"/>
        <v>17.148437792329286</v>
      </c>
      <c r="AS11" s="165">
        <f t="shared" si="5"/>
        <v>17.712307875044544</v>
      </c>
      <c r="AT11" s="165">
        <f t="shared" si="5"/>
        <v>14.177266187050366</v>
      </c>
      <c r="AU11" s="165">
        <f t="shared" si="5"/>
        <v>15.32941979522184</v>
      </c>
      <c r="AV11" s="165">
        <f t="shared" si="5"/>
        <v>21.27296106679367</v>
      </c>
      <c r="AW11" s="165">
        <f t="shared" si="5"/>
        <v>13.81353687282523</v>
      </c>
      <c r="AX11" s="165">
        <f t="shared" si="5"/>
        <v>8.33009204114781</v>
      </c>
      <c r="AY11" s="165">
        <f t="shared" si="5"/>
        <v>11.950393013100436</v>
      </c>
      <c r="AZ11" s="165">
        <f t="shared" si="5"/>
        <v>17.907319090282556</v>
      </c>
      <c r="BA11" s="166">
        <f t="shared" si="5"/>
        <v>16.44613722560625</v>
      </c>
      <c r="BB11" s="156" t="s">
        <v>145</v>
      </c>
      <c r="BC11" s="167" t="s">
        <v>137</v>
      </c>
      <c r="BD11" s="158">
        <f>_xlfn.IFERROR(((((1-BD12)*BD13)/(BD12))*24),0)</f>
        <v>15.259319227230904</v>
      </c>
      <c r="BE11" s="158">
        <f t="shared" si="5"/>
        <v>16.44613722560625</v>
      </c>
      <c r="BF11" s="158">
        <f>_xlfn.IFERROR(((((1-BF12)*BF13)/(BF12))*24),0)</f>
        <v>6.112080961416825</v>
      </c>
      <c r="BG11" s="158">
        <f aca="true" t="shared" si="6" ref="BG11:BR11">_xlfn.IFERROR(((((1-BG12)*BG13)/(BG12))*24),0)</f>
        <v>5.131708140025303</v>
      </c>
      <c r="BH11" s="158">
        <f t="shared" si="6"/>
        <v>7.226569405706927</v>
      </c>
      <c r="BI11" s="158">
        <f t="shared" si="6"/>
        <v>5.37413059583025</v>
      </c>
      <c r="BJ11" s="158">
        <f t="shared" si="6"/>
        <v>0</v>
      </c>
      <c r="BK11" s="158">
        <f t="shared" si="6"/>
        <v>0</v>
      </c>
      <c r="BL11" s="158">
        <f t="shared" si="6"/>
        <v>0</v>
      </c>
      <c r="BM11" s="158">
        <f t="shared" si="6"/>
        <v>0</v>
      </c>
      <c r="BN11" s="158">
        <f t="shared" si="6"/>
        <v>0</v>
      </c>
      <c r="BO11" s="158">
        <f t="shared" si="6"/>
        <v>0</v>
      </c>
      <c r="BP11" s="158">
        <f t="shared" si="6"/>
        <v>0</v>
      </c>
      <c r="BQ11" s="158">
        <f t="shared" si="6"/>
        <v>0</v>
      </c>
      <c r="BR11" s="158">
        <f t="shared" si="6"/>
        <v>0</v>
      </c>
    </row>
    <row r="12" spans="1:256" s="175" customFormat="1" ht="12.75">
      <c r="A12" s="168" t="s">
        <v>146</v>
      </c>
      <c r="B12" s="169"/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69"/>
      <c r="P12" s="170">
        <v>0.6303</v>
      </c>
      <c r="Q12" s="170">
        <v>0.6786</v>
      </c>
      <c r="R12" s="170">
        <v>0.7455</v>
      </c>
      <c r="S12" s="170">
        <v>0.6969</v>
      </c>
      <c r="T12" s="170">
        <v>0.6685</v>
      </c>
      <c r="U12" s="170">
        <v>0.6956</v>
      </c>
      <c r="V12" s="170">
        <v>0.6225</v>
      </c>
      <c r="W12" s="170">
        <v>0.6653</v>
      </c>
      <c r="X12" s="170">
        <v>0.5685</v>
      </c>
      <c r="Y12" s="170">
        <v>0.3727</v>
      </c>
      <c r="Z12" s="170">
        <v>0.4953</v>
      </c>
      <c r="AA12" s="170">
        <v>0.6139</v>
      </c>
      <c r="AB12" s="169"/>
      <c r="AC12" s="170">
        <v>0.6955</v>
      </c>
      <c r="AD12" s="170">
        <v>0.5553</v>
      </c>
      <c r="AE12" s="170">
        <v>0.7338</v>
      </c>
      <c r="AF12" s="170">
        <v>0.7785</v>
      </c>
      <c r="AG12" s="170">
        <v>0.8008</v>
      </c>
      <c r="AH12" s="170">
        <v>0.5912</v>
      </c>
      <c r="AI12" s="169"/>
      <c r="AJ12" s="170">
        <v>0.6603</v>
      </c>
      <c r="AK12" s="170">
        <v>0.8024</v>
      </c>
      <c r="AL12" s="170">
        <v>0.8537</v>
      </c>
      <c r="AM12" s="170">
        <v>0.8836</v>
      </c>
      <c r="AN12" s="170">
        <v>0.8696</v>
      </c>
      <c r="AO12" s="170">
        <v>0.8462</v>
      </c>
      <c r="AP12" s="169"/>
      <c r="AQ12" s="170">
        <f aca="true" t="shared" si="7" ref="AQ12:BA12">AQ4</f>
        <v>0.8837</v>
      </c>
      <c r="AR12" s="170">
        <f t="shared" si="7"/>
        <v>0.8552</v>
      </c>
      <c r="AS12" s="170">
        <f t="shared" si="7"/>
        <v>0.8419</v>
      </c>
      <c r="AT12" s="170">
        <f t="shared" si="7"/>
        <v>0.8896</v>
      </c>
      <c r="AU12" s="170">
        <f t="shared" si="7"/>
        <v>0.879</v>
      </c>
      <c r="AV12" s="170">
        <f t="shared" si="7"/>
        <v>0.8399</v>
      </c>
      <c r="AW12" s="170">
        <f t="shared" si="7"/>
        <v>0.8909</v>
      </c>
      <c r="AX12" s="170">
        <f t="shared" si="7"/>
        <v>0.9235</v>
      </c>
      <c r="AY12" s="170">
        <f t="shared" si="7"/>
        <v>0.8931</v>
      </c>
      <c r="AZ12" s="170">
        <f t="shared" si="7"/>
        <v>0.8706</v>
      </c>
      <c r="BA12" s="171">
        <f t="shared" si="7"/>
        <v>0.8701</v>
      </c>
      <c r="BB12" s="172" t="s">
        <v>146</v>
      </c>
      <c r="BC12" s="173"/>
      <c r="BD12" s="173">
        <f>BD4</f>
        <v>0.8696</v>
      </c>
      <c r="BE12" s="173">
        <f>BE4</f>
        <v>0.8701</v>
      </c>
      <c r="BF12" s="173">
        <f>BF4</f>
        <v>0.9486</v>
      </c>
      <c r="BG12" s="173">
        <f aca="true" t="shared" si="8" ref="BG12:BR12">BG4</f>
        <v>0.9484</v>
      </c>
      <c r="BH12" s="173">
        <f t="shared" si="8"/>
        <v>0.9322</v>
      </c>
      <c r="BI12" s="173">
        <f t="shared" si="8"/>
        <v>0.9449</v>
      </c>
      <c r="BJ12" s="173">
        <f t="shared" si="8"/>
        <v>0</v>
      </c>
      <c r="BK12" s="173">
        <f t="shared" si="8"/>
        <v>0</v>
      </c>
      <c r="BL12" s="173">
        <f t="shared" si="8"/>
        <v>0</v>
      </c>
      <c r="BM12" s="173">
        <f t="shared" si="8"/>
        <v>0</v>
      </c>
      <c r="BN12" s="173">
        <f t="shared" si="8"/>
        <v>0</v>
      </c>
      <c r="BO12" s="173">
        <f t="shared" si="8"/>
        <v>0</v>
      </c>
      <c r="BP12" s="173">
        <f t="shared" si="8"/>
        <v>0</v>
      </c>
      <c r="BQ12" s="173">
        <f t="shared" si="8"/>
        <v>0</v>
      </c>
      <c r="BR12" s="173">
        <f t="shared" si="8"/>
        <v>0</v>
      </c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  <c r="IU12" s="174"/>
      <c r="IV12" s="174"/>
    </row>
    <row r="13" spans="1:256" s="183" customFormat="1" ht="12.75">
      <c r="A13" s="176" t="s">
        <v>147</v>
      </c>
      <c r="B13" s="177"/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1</v>
      </c>
      <c r="K13" s="178">
        <v>0.95</v>
      </c>
      <c r="L13" s="178">
        <v>3.17</v>
      </c>
      <c r="M13" s="178">
        <v>2.95</v>
      </c>
      <c r="N13" s="178">
        <v>3.22</v>
      </c>
      <c r="O13" s="177"/>
      <c r="P13" s="178">
        <v>2.37</v>
      </c>
      <c r="Q13" s="178">
        <v>2.91</v>
      </c>
      <c r="R13" s="178">
        <v>6.06</v>
      </c>
      <c r="S13" s="178">
        <v>6.27</v>
      </c>
      <c r="T13" s="178">
        <v>5.89</v>
      </c>
      <c r="U13" s="178">
        <v>6.25</v>
      </c>
      <c r="V13" s="178">
        <v>5.51</v>
      </c>
      <c r="W13" s="178">
        <v>4.29</v>
      </c>
      <c r="X13" s="178">
        <v>3.63</v>
      </c>
      <c r="Y13" s="178">
        <v>2.83</v>
      </c>
      <c r="Z13" s="178">
        <v>3.91</v>
      </c>
      <c r="AA13" s="178">
        <v>4</v>
      </c>
      <c r="AB13" s="177"/>
      <c r="AC13" s="178">
        <v>3.46</v>
      </c>
      <c r="AD13" s="178">
        <v>5.15</v>
      </c>
      <c r="AE13" s="178">
        <v>3.49</v>
      </c>
      <c r="AF13" s="178">
        <v>3.72</v>
      </c>
      <c r="AG13" s="178">
        <v>3.8</v>
      </c>
      <c r="AH13" s="178">
        <v>4.46</v>
      </c>
      <c r="AI13" s="177"/>
      <c r="AJ13" s="178">
        <v>4.11</v>
      </c>
      <c r="AK13" s="178">
        <v>3.74</v>
      </c>
      <c r="AL13" s="178">
        <v>4.06</v>
      </c>
      <c r="AM13" s="178">
        <v>3.91</v>
      </c>
      <c r="AN13" s="178">
        <v>4.16</v>
      </c>
      <c r="AO13" s="178">
        <v>4.42</v>
      </c>
      <c r="AP13" s="177"/>
      <c r="AQ13" s="178">
        <f aca="true" t="shared" si="9" ref="AQ13:BA13">AQ7</f>
        <v>4.27</v>
      </c>
      <c r="AR13" s="178">
        <f t="shared" si="9"/>
        <v>4.22</v>
      </c>
      <c r="AS13" s="178">
        <f t="shared" si="9"/>
        <v>3.93</v>
      </c>
      <c r="AT13" s="178">
        <f t="shared" si="9"/>
        <v>4.76</v>
      </c>
      <c r="AU13" s="178">
        <f t="shared" si="9"/>
        <v>4.64</v>
      </c>
      <c r="AV13" s="178">
        <f t="shared" si="9"/>
        <v>4.65</v>
      </c>
      <c r="AW13" s="178">
        <f t="shared" si="9"/>
        <v>4.7</v>
      </c>
      <c r="AX13" s="178">
        <f t="shared" si="9"/>
        <v>4.19</v>
      </c>
      <c r="AY13" s="178">
        <f t="shared" si="9"/>
        <v>4.16</v>
      </c>
      <c r="AZ13" s="178">
        <f t="shared" si="9"/>
        <v>5.02</v>
      </c>
      <c r="BA13" s="179">
        <f t="shared" si="9"/>
        <v>4.59</v>
      </c>
      <c r="BB13" s="180" t="s">
        <v>147</v>
      </c>
      <c r="BC13" s="181"/>
      <c r="BD13" s="181">
        <f>BD7</f>
        <v>4.24</v>
      </c>
      <c r="BE13" s="181">
        <f>BE7</f>
        <v>4.59</v>
      </c>
      <c r="BF13" s="181">
        <f>BF7</f>
        <v>4.7</v>
      </c>
      <c r="BG13" s="181">
        <f aca="true" t="shared" si="10" ref="BG13:BR13">BG7</f>
        <v>3.93</v>
      </c>
      <c r="BH13" s="181">
        <f t="shared" si="10"/>
        <v>4.14</v>
      </c>
      <c r="BI13" s="181">
        <f t="shared" si="10"/>
        <v>3.84</v>
      </c>
      <c r="BJ13" s="181">
        <f t="shared" si="10"/>
        <v>0</v>
      </c>
      <c r="BK13" s="181">
        <f t="shared" si="10"/>
        <v>0</v>
      </c>
      <c r="BL13" s="181">
        <f t="shared" si="10"/>
        <v>0</v>
      </c>
      <c r="BM13" s="181">
        <f t="shared" si="10"/>
        <v>0</v>
      </c>
      <c r="BN13" s="181">
        <f t="shared" si="10"/>
        <v>0</v>
      </c>
      <c r="BO13" s="181">
        <f t="shared" si="10"/>
        <v>0</v>
      </c>
      <c r="BP13" s="181">
        <f t="shared" si="10"/>
        <v>0</v>
      </c>
      <c r="BQ13" s="181">
        <f t="shared" si="10"/>
        <v>0</v>
      </c>
      <c r="BR13" s="181">
        <f t="shared" si="10"/>
        <v>0</v>
      </c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pans="1:70" s="151" customFormat="1" ht="12.75">
      <c r="A14" s="184" t="s">
        <v>148</v>
      </c>
      <c r="B14" s="147" t="s">
        <v>149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47" t="s">
        <v>149</v>
      </c>
      <c r="P14" s="185">
        <v>0.01201923076923077</v>
      </c>
      <c r="Q14" s="185">
        <v>0.01834862385321101</v>
      </c>
      <c r="R14" s="185">
        <v>0.04736842105263158</v>
      </c>
      <c r="S14" s="185">
        <v>0</v>
      </c>
      <c r="T14" s="185">
        <v>0.03684210526315789</v>
      </c>
      <c r="U14" s="185">
        <v>0.010638297872340425</v>
      </c>
      <c r="V14" s="185">
        <v>0.005555555555555556</v>
      </c>
      <c r="W14" s="185">
        <v>0</v>
      </c>
      <c r="X14" s="185">
        <v>0.011450381679389313</v>
      </c>
      <c r="Y14" s="185">
        <v>0.004545454545454545</v>
      </c>
      <c r="Z14" s="185">
        <v>0.031746031746031744</v>
      </c>
      <c r="AA14" s="185">
        <v>0.04669260700389105</v>
      </c>
      <c r="AB14" s="147" t="s">
        <v>149</v>
      </c>
      <c r="AC14" s="185">
        <v>0.025423728813559324</v>
      </c>
      <c r="AD14" s="185">
        <v>0.006622516556291391</v>
      </c>
      <c r="AE14" s="185">
        <v>0.018867924528301886</v>
      </c>
      <c r="AF14" s="185">
        <v>0.038860103626943004</v>
      </c>
      <c r="AG14" s="185">
        <v>0.0773067331670823</v>
      </c>
      <c r="AH14" s="185">
        <v>0.027450980392156862</v>
      </c>
      <c r="AI14" s="147" t="s">
        <v>150</v>
      </c>
      <c r="AJ14" s="185">
        <v>0.04142011834319527</v>
      </c>
      <c r="AK14" s="185">
        <v>0.04044943820224719</v>
      </c>
      <c r="AL14" s="185">
        <v>0.022727272727272728</v>
      </c>
      <c r="AM14" s="185">
        <v>0.02771362586605081</v>
      </c>
      <c r="AN14" s="185">
        <v>0.030303030303030304</v>
      </c>
      <c r="AO14" s="185">
        <v>0.02142857142857143</v>
      </c>
      <c r="AP14" s="147" t="s">
        <v>150</v>
      </c>
      <c r="AQ14" s="185">
        <f aca="true" t="shared" si="11" ref="AQ14:BA14">_xlfn.IFERROR((AQ15/AQ16),0)</f>
        <v>0.044444444444444446</v>
      </c>
      <c r="AR14" s="185">
        <f t="shared" si="11"/>
        <v>0.0399002493765586</v>
      </c>
      <c r="AS14" s="185">
        <f t="shared" si="11"/>
        <v>0.029345372460496615</v>
      </c>
      <c r="AT14" s="185">
        <f t="shared" si="11"/>
        <v>0.045112781954887216</v>
      </c>
      <c r="AU14" s="185">
        <f t="shared" si="11"/>
        <v>0.025</v>
      </c>
      <c r="AV14" s="185">
        <f t="shared" si="11"/>
        <v>0.05263157894736842</v>
      </c>
      <c r="AW14" s="185">
        <f t="shared" si="11"/>
        <v>0.024390243902439025</v>
      </c>
      <c r="AX14" s="185">
        <f t="shared" si="11"/>
        <v>0.014675052410901468</v>
      </c>
      <c r="AY14" s="185">
        <f t="shared" si="11"/>
        <v>0.019417475728155338</v>
      </c>
      <c r="AZ14" s="185">
        <f t="shared" si="11"/>
        <v>0.01015228426395939</v>
      </c>
      <c r="BA14" s="185">
        <f t="shared" si="11"/>
        <v>0.016771488469601678</v>
      </c>
      <c r="BB14" s="184" t="s">
        <v>151</v>
      </c>
      <c r="BC14" s="147" t="s">
        <v>152</v>
      </c>
      <c r="BD14" s="148">
        <f aca="true" t="shared" si="12" ref="BD14:BR14">_xlfn.IFERROR(ROUND((BD15/BD16),4),0)</f>
        <v>0.0143</v>
      </c>
      <c r="BE14" s="148">
        <f t="shared" si="12"/>
        <v>0.0168</v>
      </c>
      <c r="BF14" s="148">
        <f t="shared" si="12"/>
        <v>0.0411</v>
      </c>
      <c r="BG14" s="148">
        <f t="shared" si="12"/>
        <v>0.0174</v>
      </c>
      <c r="BH14" s="148">
        <f t="shared" si="12"/>
        <v>0.0154</v>
      </c>
      <c r="BI14" s="148">
        <f t="shared" si="12"/>
        <v>0.0167</v>
      </c>
      <c r="BJ14" s="148">
        <f t="shared" si="12"/>
        <v>0</v>
      </c>
      <c r="BK14" s="148">
        <f t="shared" si="12"/>
        <v>0</v>
      </c>
      <c r="BL14" s="148">
        <f t="shared" si="12"/>
        <v>0</v>
      </c>
      <c r="BM14" s="148">
        <f t="shared" si="12"/>
        <v>0</v>
      </c>
      <c r="BN14" s="148">
        <f t="shared" si="12"/>
        <v>0</v>
      </c>
      <c r="BO14" s="148">
        <f t="shared" si="12"/>
        <v>0</v>
      </c>
      <c r="BP14" s="148">
        <f t="shared" si="12"/>
        <v>0</v>
      </c>
      <c r="BQ14" s="148">
        <f t="shared" si="12"/>
        <v>0</v>
      </c>
      <c r="BR14" s="148">
        <f t="shared" si="12"/>
        <v>0</v>
      </c>
    </row>
    <row r="15" spans="1:70" ht="12.75">
      <c r="A15" s="186" t="s">
        <v>153</v>
      </c>
      <c r="B15" s="187"/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87"/>
      <c r="P15" s="153">
        <v>5</v>
      </c>
      <c r="Q15" s="153">
        <v>6</v>
      </c>
      <c r="R15" s="153">
        <v>9</v>
      </c>
      <c r="S15" s="153">
        <v>0</v>
      </c>
      <c r="T15" s="153">
        <v>7</v>
      </c>
      <c r="U15" s="153">
        <v>2</v>
      </c>
      <c r="V15" s="153">
        <v>1</v>
      </c>
      <c r="W15" s="153">
        <v>0</v>
      </c>
      <c r="X15" s="153">
        <v>3</v>
      </c>
      <c r="Y15" s="153">
        <v>1</v>
      </c>
      <c r="Z15" s="153">
        <v>8</v>
      </c>
      <c r="AA15" s="153">
        <v>12</v>
      </c>
      <c r="AB15" s="187"/>
      <c r="AC15" s="153">
        <v>9</v>
      </c>
      <c r="AD15" s="153">
        <v>1</v>
      </c>
      <c r="AE15" s="153">
        <v>8</v>
      </c>
      <c r="AF15" s="153">
        <v>15</v>
      </c>
      <c r="AG15" s="153">
        <v>31</v>
      </c>
      <c r="AH15" s="153">
        <v>7</v>
      </c>
      <c r="AI15" s="187"/>
      <c r="AJ15" s="153">
        <v>14</v>
      </c>
      <c r="AK15" s="153">
        <v>18</v>
      </c>
      <c r="AL15" s="153">
        <v>9</v>
      </c>
      <c r="AM15" s="153">
        <v>12</v>
      </c>
      <c r="AN15" s="153">
        <v>12</v>
      </c>
      <c r="AO15" s="153">
        <v>9</v>
      </c>
      <c r="AP15" s="187"/>
      <c r="AQ15" s="153">
        <v>20</v>
      </c>
      <c r="AR15" s="153">
        <v>16</v>
      </c>
      <c r="AS15" s="153">
        <v>13</v>
      </c>
      <c r="AT15" s="153">
        <v>18</v>
      </c>
      <c r="AU15" s="153">
        <v>11</v>
      </c>
      <c r="AV15" s="153">
        <v>21</v>
      </c>
      <c r="AW15" s="153">
        <v>10</v>
      </c>
      <c r="AX15" s="153">
        <v>7</v>
      </c>
      <c r="AY15" s="153">
        <v>8</v>
      </c>
      <c r="AZ15" s="153">
        <v>2</v>
      </c>
      <c r="BA15" s="153">
        <v>8</v>
      </c>
      <c r="BB15" s="186" t="s">
        <v>154</v>
      </c>
      <c r="BC15" s="187"/>
      <c r="BD15" s="153">
        <v>4</v>
      </c>
      <c r="BE15" s="153">
        <f>BA15</f>
        <v>8</v>
      </c>
      <c r="BF15" s="153">
        <v>14</v>
      </c>
      <c r="BG15" s="153">
        <v>7</v>
      </c>
      <c r="BH15" s="153">
        <v>6</v>
      </c>
      <c r="BI15" s="153">
        <v>6</v>
      </c>
      <c r="BJ15" s="153">
        <v>0</v>
      </c>
      <c r="BK15" s="153">
        <v>0</v>
      </c>
      <c r="BL15" s="153">
        <v>0</v>
      </c>
      <c r="BM15" s="153">
        <v>0</v>
      </c>
      <c r="BN15" s="153">
        <v>0</v>
      </c>
      <c r="BO15" s="153">
        <v>0</v>
      </c>
      <c r="BP15" s="153">
        <v>0</v>
      </c>
      <c r="BQ15" s="153">
        <v>0</v>
      </c>
      <c r="BR15" s="153">
        <v>0</v>
      </c>
    </row>
    <row r="16" spans="1:70" ht="12.75">
      <c r="A16" s="186" t="s">
        <v>155</v>
      </c>
      <c r="B16" s="187"/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171</v>
      </c>
      <c r="M16" s="188">
        <v>144</v>
      </c>
      <c r="N16" s="188">
        <v>223</v>
      </c>
      <c r="O16" s="187"/>
      <c r="P16" s="188">
        <v>416</v>
      </c>
      <c r="Q16" s="188">
        <v>327</v>
      </c>
      <c r="R16" s="188">
        <v>190</v>
      </c>
      <c r="S16" s="188">
        <v>175</v>
      </c>
      <c r="T16" s="188">
        <v>190</v>
      </c>
      <c r="U16" s="188">
        <v>188</v>
      </c>
      <c r="V16" s="188">
        <v>180</v>
      </c>
      <c r="W16" s="188">
        <v>269</v>
      </c>
      <c r="X16" s="188">
        <v>262</v>
      </c>
      <c r="Y16" s="188">
        <v>220</v>
      </c>
      <c r="Z16" s="188">
        <v>252</v>
      </c>
      <c r="AA16" s="188">
        <v>257</v>
      </c>
      <c r="AB16" s="187"/>
      <c r="AC16" s="188">
        <v>354</v>
      </c>
      <c r="AD16" s="188">
        <v>151</v>
      </c>
      <c r="AE16" s="188">
        <v>424</v>
      </c>
      <c r="AF16" s="188">
        <v>386</v>
      </c>
      <c r="AG16" s="188">
        <v>401</v>
      </c>
      <c r="AH16" s="188">
        <v>255</v>
      </c>
      <c r="AI16" s="187"/>
      <c r="AJ16" s="153">
        <v>338</v>
      </c>
      <c r="AK16" s="153">
        <v>445</v>
      </c>
      <c r="AL16" s="153">
        <v>396</v>
      </c>
      <c r="AM16" s="153">
        <v>433</v>
      </c>
      <c r="AN16" s="153">
        <v>396</v>
      </c>
      <c r="AO16" s="153">
        <v>420</v>
      </c>
      <c r="AP16" s="187"/>
      <c r="AQ16" s="153">
        <v>450</v>
      </c>
      <c r="AR16" s="153">
        <v>401</v>
      </c>
      <c r="AS16" s="153">
        <v>443</v>
      </c>
      <c r="AT16" s="153">
        <v>399</v>
      </c>
      <c r="AU16" s="153">
        <v>440</v>
      </c>
      <c r="AV16" s="153">
        <v>399</v>
      </c>
      <c r="AW16" s="153">
        <v>410</v>
      </c>
      <c r="AX16" s="153">
        <v>477</v>
      </c>
      <c r="AY16" s="153">
        <v>412</v>
      </c>
      <c r="AZ16" s="153">
        <v>197</v>
      </c>
      <c r="BA16" s="153">
        <v>477</v>
      </c>
      <c r="BB16" s="186" t="s">
        <v>155</v>
      </c>
      <c r="BC16" s="187"/>
      <c r="BD16" s="153">
        <f>BA16-AZ16</f>
        <v>280</v>
      </c>
      <c r="BE16" s="153">
        <f>BA16</f>
        <v>477</v>
      </c>
      <c r="BF16" s="153">
        <v>341</v>
      </c>
      <c r="BG16" s="153">
        <v>403</v>
      </c>
      <c r="BH16" s="153">
        <v>390</v>
      </c>
      <c r="BI16" s="153">
        <v>359</v>
      </c>
      <c r="BJ16" s="153">
        <v>0</v>
      </c>
      <c r="BK16" s="153">
        <v>0</v>
      </c>
      <c r="BL16" s="153">
        <v>0</v>
      </c>
      <c r="BM16" s="153">
        <v>0</v>
      </c>
      <c r="BN16" s="153">
        <v>0</v>
      </c>
      <c r="BO16" s="153">
        <v>0</v>
      </c>
      <c r="BP16" s="153">
        <v>0</v>
      </c>
      <c r="BQ16" s="153">
        <v>0</v>
      </c>
      <c r="BR16" s="153">
        <v>0</v>
      </c>
    </row>
    <row r="17" spans="1:256" s="175" customFormat="1" ht="12.75">
      <c r="A17" s="189" t="s">
        <v>156</v>
      </c>
      <c r="B17" s="148" t="s">
        <v>157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48" t="s">
        <v>157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0.018867924528301886</v>
      </c>
      <c r="AB17" s="148" t="s">
        <v>157</v>
      </c>
      <c r="AC17" s="185">
        <v>0.0196078431372549</v>
      </c>
      <c r="AD17" s="185">
        <v>0.027777777777777776</v>
      </c>
      <c r="AE17" s="185">
        <v>0.025</v>
      </c>
      <c r="AF17" s="185">
        <v>0</v>
      </c>
      <c r="AG17" s="185">
        <v>0.023255813953488372</v>
      </c>
      <c r="AH17" s="185">
        <v>0.022222222222222223</v>
      </c>
      <c r="AI17" s="148" t="s">
        <v>158</v>
      </c>
      <c r="AJ17" s="185">
        <v>0</v>
      </c>
      <c r="AK17" s="185">
        <v>0</v>
      </c>
      <c r="AL17" s="185">
        <v>0</v>
      </c>
      <c r="AM17" s="185">
        <v>0</v>
      </c>
      <c r="AN17" s="185">
        <v>0</v>
      </c>
      <c r="AO17" s="190">
        <v>0.05128205128205128</v>
      </c>
      <c r="AP17" s="148" t="s">
        <v>158</v>
      </c>
      <c r="AQ17" s="190">
        <f aca="true" t="shared" si="13" ref="AQ17:BA17">_xlfn.IFERROR(AQ18/AQ19,0)</f>
        <v>0</v>
      </c>
      <c r="AR17" s="190">
        <f t="shared" si="13"/>
        <v>0</v>
      </c>
      <c r="AS17" s="190">
        <f t="shared" si="13"/>
        <v>0</v>
      </c>
      <c r="AT17" s="190">
        <f t="shared" si="13"/>
        <v>0</v>
      </c>
      <c r="AU17" s="190">
        <f t="shared" si="13"/>
        <v>0.023255813953488372</v>
      </c>
      <c r="AV17" s="190">
        <f t="shared" si="13"/>
        <v>0.024390243902439025</v>
      </c>
      <c r="AW17" s="185">
        <f t="shared" si="13"/>
        <v>0.025</v>
      </c>
      <c r="AX17" s="185">
        <f t="shared" si="13"/>
        <v>0.029411764705882353</v>
      </c>
      <c r="AY17" s="190">
        <v>0</v>
      </c>
      <c r="AZ17" s="190">
        <f>_xlfn.IFERROR(AZ18/AZ19,0)</f>
        <v>0</v>
      </c>
      <c r="BA17" s="190">
        <f t="shared" si="13"/>
        <v>0</v>
      </c>
      <c r="BB17" s="189" t="s">
        <v>159</v>
      </c>
      <c r="BC17" s="148" t="s">
        <v>158</v>
      </c>
      <c r="BD17" s="148">
        <f aca="true" t="shared" si="14" ref="BD17:BR17">_xlfn.IFERROR(ROUND((BD18/BD19),4),0)</f>
        <v>0</v>
      </c>
      <c r="BE17" s="148">
        <f t="shared" si="14"/>
        <v>0</v>
      </c>
      <c r="BF17" s="148">
        <f t="shared" si="14"/>
        <v>0.02</v>
      </c>
      <c r="BG17" s="148">
        <f t="shared" si="14"/>
        <v>0</v>
      </c>
      <c r="BH17" s="148">
        <f t="shared" si="14"/>
        <v>0.0189</v>
      </c>
      <c r="BI17" s="148">
        <f t="shared" si="14"/>
        <v>0</v>
      </c>
      <c r="BJ17" s="148">
        <f t="shared" si="14"/>
        <v>0</v>
      </c>
      <c r="BK17" s="148">
        <f t="shared" si="14"/>
        <v>0</v>
      </c>
      <c r="BL17" s="148">
        <f t="shared" si="14"/>
        <v>0</v>
      </c>
      <c r="BM17" s="148">
        <f t="shared" si="14"/>
        <v>0</v>
      </c>
      <c r="BN17" s="148">
        <f t="shared" si="14"/>
        <v>0</v>
      </c>
      <c r="BO17" s="148">
        <f t="shared" si="14"/>
        <v>0</v>
      </c>
      <c r="BP17" s="148">
        <f t="shared" si="14"/>
        <v>0</v>
      </c>
      <c r="BQ17" s="148">
        <f t="shared" si="14"/>
        <v>0</v>
      </c>
      <c r="BR17" s="148">
        <f t="shared" si="14"/>
        <v>0</v>
      </c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s="155" customFormat="1" ht="12.75">
      <c r="A18" s="152" t="s">
        <v>160</v>
      </c>
      <c r="B18" s="191"/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1"/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1</v>
      </c>
      <c r="AB18" s="191"/>
      <c r="AC18" s="192">
        <v>1</v>
      </c>
      <c r="AD18" s="192">
        <v>1</v>
      </c>
      <c r="AE18" s="192">
        <v>1</v>
      </c>
      <c r="AF18" s="192">
        <v>0</v>
      </c>
      <c r="AG18" s="192">
        <v>1</v>
      </c>
      <c r="AH18" s="192">
        <v>1</v>
      </c>
      <c r="AI18" s="191"/>
      <c r="AJ18" s="192">
        <v>0</v>
      </c>
      <c r="AK18" s="192">
        <v>0</v>
      </c>
      <c r="AL18" s="192">
        <v>0</v>
      </c>
      <c r="AM18" s="192">
        <v>0</v>
      </c>
      <c r="AN18" s="192">
        <v>0</v>
      </c>
      <c r="AO18" s="192">
        <v>2</v>
      </c>
      <c r="AP18" s="191"/>
      <c r="AQ18" s="192">
        <v>0</v>
      </c>
      <c r="AR18" s="192">
        <v>0</v>
      </c>
      <c r="AS18" s="192">
        <v>0</v>
      </c>
      <c r="AT18" s="192">
        <v>0</v>
      </c>
      <c r="AU18" s="192">
        <v>1</v>
      </c>
      <c r="AV18" s="192">
        <v>1</v>
      </c>
      <c r="AW18" s="192">
        <v>1</v>
      </c>
      <c r="AX18" s="192">
        <v>1</v>
      </c>
      <c r="AY18" s="192">
        <v>0</v>
      </c>
      <c r="AZ18" s="192">
        <v>0</v>
      </c>
      <c r="BA18" s="192">
        <v>0</v>
      </c>
      <c r="BB18" s="152" t="s">
        <v>160</v>
      </c>
      <c r="BC18" s="191"/>
      <c r="BD18" s="192">
        <v>0</v>
      </c>
      <c r="BE18" s="192">
        <f>BA18</f>
        <v>0</v>
      </c>
      <c r="BF18" s="192">
        <v>1</v>
      </c>
      <c r="BG18" s="192">
        <v>0</v>
      </c>
      <c r="BH18" s="192">
        <v>1</v>
      </c>
      <c r="BI18" s="192">
        <v>0</v>
      </c>
      <c r="BJ18" s="192">
        <v>0</v>
      </c>
      <c r="BK18" s="192">
        <v>0</v>
      </c>
      <c r="BL18" s="192">
        <v>0</v>
      </c>
      <c r="BM18" s="192">
        <v>0</v>
      </c>
      <c r="BN18" s="192">
        <v>0</v>
      </c>
      <c r="BO18" s="192">
        <v>0</v>
      </c>
      <c r="BP18" s="192">
        <v>0</v>
      </c>
      <c r="BQ18" s="192">
        <v>0</v>
      </c>
      <c r="BR18" s="192">
        <v>0</v>
      </c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</row>
    <row r="19" spans="1:256" s="155" customFormat="1" ht="12.75">
      <c r="A19" s="152" t="s">
        <v>161</v>
      </c>
      <c r="B19" s="191"/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1"/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0.04</v>
      </c>
      <c r="AA19" s="192">
        <v>53</v>
      </c>
      <c r="AB19" s="191"/>
      <c r="AC19" s="192">
        <v>51</v>
      </c>
      <c r="AD19" s="192">
        <v>36</v>
      </c>
      <c r="AE19" s="192">
        <v>40</v>
      </c>
      <c r="AF19" s="192">
        <v>48</v>
      </c>
      <c r="AG19" s="192">
        <v>43</v>
      </c>
      <c r="AH19" s="192">
        <v>45</v>
      </c>
      <c r="AI19" s="191"/>
      <c r="AJ19" s="192">
        <v>32</v>
      </c>
      <c r="AK19" s="192">
        <v>49</v>
      </c>
      <c r="AL19" s="192">
        <v>36</v>
      </c>
      <c r="AM19" s="192">
        <v>46</v>
      </c>
      <c r="AN19" s="192">
        <v>42</v>
      </c>
      <c r="AO19" s="192">
        <v>39</v>
      </c>
      <c r="AP19" s="191"/>
      <c r="AQ19" s="192">
        <v>55</v>
      </c>
      <c r="AR19" s="192">
        <v>54</v>
      </c>
      <c r="AS19" s="192">
        <v>56</v>
      </c>
      <c r="AT19" s="192">
        <v>46</v>
      </c>
      <c r="AU19" s="192">
        <v>43</v>
      </c>
      <c r="AV19" s="192">
        <v>41</v>
      </c>
      <c r="AW19" s="192">
        <v>40</v>
      </c>
      <c r="AX19" s="192">
        <v>34</v>
      </c>
      <c r="AY19" s="192">
        <f>Produção!BD116</f>
        <v>51</v>
      </c>
      <c r="AZ19" s="192">
        <f>Produção!BF116</f>
        <v>17</v>
      </c>
      <c r="BA19" s="192">
        <f>Produção!BG116</f>
        <v>43</v>
      </c>
      <c r="BB19" s="152" t="s">
        <v>161</v>
      </c>
      <c r="BC19" s="191"/>
      <c r="BD19" s="192">
        <f>BA19-AZ19</f>
        <v>26</v>
      </c>
      <c r="BE19" s="192">
        <f>BA19</f>
        <v>43</v>
      </c>
      <c r="BF19" s="192">
        <v>50</v>
      </c>
      <c r="BG19" s="192">
        <v>54</v>
      </c>
      <c r="BH19" s="192">
        <v>53</v>
      </c>
      <c r="BI19" s="192">
        <v>48</v>
      </c>
      <c r="BJ19" s="192">
        <v>0</v>
      </c>
      <c r="BK19" s="192">
        <v>0</v>
      </c>
      <c r="BL19" s="192">
        <v>0</v>
      </c>
      <c r="BM19" s="192">
        <v>0</v>
      </c>
      <c r="BN19" s="192">
        <v>0</v>
      </c>
      <c r="BO19" s="192">
        <v>0</v>
      </c>
      <c r="BP19" s="192">
        <v>0</v>
      </c>
      <c r="BQ19" s="192">
        <v>0</v>
      </c>
      <c r="BR19" s="192">
        <v>0</v>
      </c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</row>
    <row r="20" spans="1:256" s="194" customFormat="1" ht="12.75">
      <c r="A20" s="142"/>
      <c r="B20" s="143"/>
      <c r="C20" s="143">
        <v>43800</v>
      </c>
      <c r="D20" s="143">
        <v>43831</v>
      </c>
      <c r="E20" s="143">
        <v>43862</v>
      </c>
      <c r="F20" s="143">
        <v>43891</v>
      </c>
      <c r="G20" s="143">
        <v>43922</v>
      </c>
      <c r="H20" s="143">
        <v>43952</v>
      </c>
      <c r="I20" s="143">
        <v>43983</v>
      </c>
      <c r="J20" s="143">
        <v>44013</v>
      </c>
      <c r="K20" s="143">
        <v>44044</v>
      </c>
      <c r="L20" s="143">
        <v>44075</v>
      </c>
      <c r="M20" s="143">
        <v>44105</v>
      </c>
      <c r="N20" s="143">
        <v>44136</v>
      </c>
      <c r="O20" s="143"/>
      <c r="P20" s="143">
        <v>44166</v>
      </c>
      <c r="Q20" s="143">
        <v>44197</v>
      </c>
      <c r="R20" s="143">
        <v>44228</v>
      </c>
      <c r="S20" s="143">
        <v>44256</v>
      </c>
      <c r="T20" s="143">
        <v>44287</v>
      </c>
      <c r="U20" s="143">
        <v>44317</v>
      </c>
      <c r="V20" s="143">
        <v>44348</v>
      </c>
      <c r="W20" s="143">
        <v>44378</v>
      </c>
      <c r="X20" s="143">
        <v>44409</v>
      </c>
      <c r="Y20" s="143">
        <v>44440</v>
      </c>
      <c r="Z20" s="143">
        <v>44470</v>
      </c>
      <c r="AA20" s="143">
        <v>44501</v>
      </c>
      <c r="AB20" s="143"/>
      <c r="AC20" s="143">
        <v>44531</v>
      </c>
      <c r="AD20" s="143">
        <v>44562</v>
      </c>
      <c r="AE20" s="143">
        <v>44593</v>
      </c>
      <c r="AF20" s="143">
        <v>44621</v>
      </c>
      <c r="AG20" s="143">
        <v>44652</v>
      </c>
      <c r="AH20" s="143">
        <v>44682</v>
      </c>
      <c r="AI20" s="143"/>
      <c r="AJ20" s="143">
        <v>44713</v>
      </c>
      <c r="AK20" s="143">
        <v>44743</v>
      </c>
      <c r="AL20" s="143">
        <v>44774</v>
      </c>
      <c r="AM20" s="143">
        <v>44805</v>
      </c>
      <c r="AN20" s="143">
        <v>44835</v>
      </c>
      <c r="AO20" s="143">
        <v>44866</v>
      </c>
      <c r="AP20" s="143" t="str">
        <f>AP3</f>
        <v>Meta</v>
      </c>
      <c r="AQ20" s="143">
        <f>_XLL.FIMMÊS(AO20,0)+1</f>
        <v>44896</v>
      </c>
      <c r="AR20" s="143">
        <f aca="true" t="shared" si="15" ref="AR20:AY20">_XLL.FIMMÊS(AQ20,0)+1</f>
        <v>44927</v>
      </c>
      <c r="AS20" s="143">
        <f t="shared" si="15"/>
        <v>44958</v>
      </c>
      <c r="AT20" s="143">
        <f t="shared" si="15"/>
        <v>44986</v>
      </c>
      <c r="AU20" s="143">
        <f t="shared" si="15"/>
        <v>45017</v>
      </c>
      <c r="AV20" s="143">
        <f t="shared" si="15"/>
        <v>45047</v>
      </c>
      <c r="AW20" s="143">
        <f t="shared" si="15"/>
        <v>45078</v>
      </c>
      <c r="AX20" s="143">
        <f>_XLL.FIMMÊS(AW20,0)+1</f>
        <v>45108</v>
      </c>
      <c r="AY20" s="143">
        <f t="shared" si="15"/>
        <v>45139</v>
      </c>
      <c r="AZ20" s="143">
        <f>_XLL.FIMMÊS(AY20,0)+1</f>
        <v>45170</v>
      </c>
      <c r="BA20" s="143">
        <f>_XLL.FIMMÊS(AY20,0)+1</f>
        <v>45170</v>
      </c>
      <c r="BB20" s="143"/>
      <c r="BC20" s="143" t="str">
        <f>BC3</f>
        <v>Meta</v>
      </c>
      <c r="BD20" s="143">
        <f>_XLL.FIMMÊS(AY20,0)+1</f>
        <v>45170</v>
      </c>
      <c r="BE20" s="143">
        <f>_XLL.FIMMÊS(AY20,0)+1</f>
        <v>45170</v>
      </c>
      <c r="BF20" s="143">
        <f aca="true" t="shared" si="16" ref="BF20:BR20">_XLL.FIMMÊS(BE20,0)+1</f>
        <v>45200</v>
      </c>
      <c r="BG20" s="143">
        <f t="shared" si="16"/>
        <v>45231</v>
      </c>
      <c r="BH20" s="143">
        <f t="shared" si="16"/>
        <v>45261</v>
      </c>
      <c r="BI20" s="143">
        <f t="shared" si="16"/>
        <v>45292</v>
      </c>
      <c r="BJ20" s="143">
        <f t="shared" si="16"/>
        <v>45323</v>
      </c>
      <c r="BK20" s="143">
        <f t="shared" si="16"/>
        <v>45352</v>
      </c>
      <c r="BL20" s="143">
        <f t="shared" si="16"/>
        <v>45383</v>
      </c>
      <c r="BM20" s="143">
        <f t="shared" si="16"/>
        <v>45413</v>
      </c>
      <c r="BN20" s="143">
        <f t="shared" si="16"/>
        <v>45444</v>
      </c>
      <c r="BO20" s="143">
        <f t="shared" si="16"/>
        <v>45474</v>
      </c>
      <c r="BP20" s="143">
        <f t="shared" si="16"/>
        <v>45505</v>
      </c>
      <c r="BQ20" s="143">
        <f t="shared" si="16"/>
        <v>45536</v>
      </c>
      <c r="BR20" s="143">
        <f t="shared" si="16"/>
        <v>45566</v>
      </c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70" s="151" customFormat="1" ht="12.75">
      <c r="A21" s="184" t="s">
        <v>162</v>
      </c>
      <c r="B21" s="147" t="s">
        <v>163</v>
      </c>
      <c r="C21" s="185">
        <v>0</v>
      </c>
      <c r="D21" s="185">
        <v>0</v>
      </c>
      <c r="E21" s="185">
        <v>0</v>
      </c>
      <c r="F21" s="185">
        <v>0.0024509803921568627</v>
      </c>
      <c r="G21" s="185">
        <v>0</v>
      </c>
      <c r="H21" s="185">
        <v>0.030303030303030304</v>
      </c>
      <c r="I21" s="185">
        <v>0.125</v>
      </c>
      <c r="J21" s="185">
        <v>0.14122137404580154</v>
      </c>
      <c r="K21" s="185">
        <v>0.0996309963099631</v>
      </c>
      <c r="L21" s="185">
        <v>0.1187214611872146</v>
      </c>
      <c r="M21" s="185">
        <v>0.33980582524271846</v>
      </c>
      <c r="N21" s="185">
        <v>0.17511520737327188</v>
      </c>
      <c r="O21" s="147" t="s">
        <v>163</v>
      </c>
      <c r="P21" s="185">
        <v>0.05416666666666667</v>
      </c>
      <c r="Q21" s="185">
        <v>0.012853470437017995</v>
      </c>
      <c r="R21" s="185">
        <v>0.018018018018018018</v>
      </c>
      <c r="S21" s="185">
        <v>0.04477611940298507</v>
      </c>
      <c r="T21" s="185">
        <v>0</v>
      </c>
      <c r="U21" s="185">
        <v>0.03535353535353535</v>
      </c>
      <c r="V21" s="185">
        <v>0.010526315789473684</v>
      </c>
      <c r="W21" s="185">
        <v>0.0051813471502590676</v>
      </c>
      <c r="X21" s="185">
        <v>0</v>
      </c>
      <c r="Y21" s="185">
        <v>0.010676156583629894</v>
      </c>
      <c r="Z21" s="185">
        <v>0</v>
      </c>
      <c r="AA21" s="185">
        <v>0.09836065573770492</v>
      </c>
      <c r="AB21" s="147" t="s">
        <v>163</v>
      </c>
      <c r="AC21" s="185">
        <v>0</v>
      </c>
      <c r="AD21" s="195">
        <v>0.1396508728179551</v>
      </c>
      <c r="AE21" s="195">
        <v>0.29292929292929293</v>
      </c>
      <c r="AF21" s="195">
        <v>0.11055276381909548</v>
      </c>
      <c r="AG21" s="195">
        <v>0.040100250626566414</v>
      </c>
      <c r="AH21" s="195">
        <v>0.008888888888888889</v>
      </c>
      <c r="AI21" s="147" t="s">
        <v>164</v>
      </c>
      <c r="AJ21" s="195">
        <v>0.009</v>
      </c>
      <c r="AK21" s="195">
        <v>0.008982035928143712</v>
      </c>
      <c r="AL21" s="195">
        <v>0.011389521640091117</v>
      </c>
      <c r="AM21" s="195">
        <v>0.0024813895781637717</v>
      </c>
      <c r="AN21" s="195">
        <v>0.0069605568445475635</v>
      </c>
      <c r="AO21" s="196">
        <v>0</v>
      </c>
      <c r="AP21" s="147" t="s">
        <v>164</v>
      </c>
      <c r="AQ21" s="196">
        <f>_xlfn.IFERROR((AQ22/AQ23),0)</f>
        <v>0</v>
      </c>
      <c r="AR21" s="196">
        <f aca="true" t="shared" si="17" ref="AR21:BR21">_xlfn.IFERROR((AR22/AR23),0)</f>
        <v>0</v>
      </c>
      <c r="AS21" s="196">
        <f t="shared" si="17"/>
        <v>0</v>
      </c>
      <c r="AT21" s="196">
        <f t="shared" si="17"/>
        <v>0</v>
      </c>
      <c r="AU21" s="196">
        <f t="shared" si="17"/>
        <v>0</v>
      </c>
      <c r="AV21" s="196">
        <f t="shared" si="17"/>
        <v>0.002207505518763797</v>
      </c>
      <c r="AW21" s="196">
        <f t="shared" si="17"/>
        <v>0</v>
      </c>
      <c r="AX21" s="196">
        <f t="shared" si="17"/>
        <v>0</v>
      </c>
      <c r="AY21" s="196">
        <f t="shared" si="17"/>
        <v>0</v>
      </c>
      <c r="AZ21" s="196">
        <f t="shared" si="17"/>
        <v>0</v>
      </c>
      <c r="BA21" s="196">
        <f t="shared" si="17"/>
        <v>0</v>
      </c>
      <c r="BB21" s="184" t="s">
        <v>165</v>
      </c>
      <c r="BC21" s="147" t="s">
        <v>166</v>
      </c>
      <c r="BD21" s="195">
        <f>_xlfn.IFERROR((BD22/BD23),0)</f>
        <v>0</v>
      </c>
      <c r="BE21" s="195">
        <f t="shared" si="17"/>
        <v>0</v>
      </c>
      <c r="BF21" s="195">
        <f t="shared" si="17"/>
        <v>0</v>
      </c>
      <c r="BG21" s="195">
        <f t="shared" si="17"/>
        <v>0</v>
      </c>
      <c r="BH21" s="195">
        <f t="shared" si="17"/>
        <v>0</v>
      </c>
      <c r="BI21" s="195">
        <f t="shared" si="17"/>
        <v>0</v>
      </c>
      <c r="BJ21" s="195">
        <f t="shared" si="17"/>
        <v>0</v>
      </c>
      <c r="BK21" s="195">
        <f t="shared" si="17"/>
        <v>0</v>
      </c>
      <c r="BL21" s="195">
        <f t="shared" si="17"/>
        <v>0</v>
      </c>
      <c r="BM21" s="195">
        <f t="shared" si="17"/>
        <v>0</v>
      </c>
      <c r="BN21" s="195">
        <f t="shared" si="17"/>
        <v>0</v>
      </c>
      <c r="BO21" s="195">
        <f t="shared" si="17"/>
        <v>0</v>
      </c>
      <c r="BP21" s="195">
        <f t="shared" si="17"/>
        <v>0</v>
      </c>
      <c r="BQ21" s="195">
        <f t="shared" si="17"/>
        <v>0</v>
      </c>
      <c r="BR21" s="195">
        <f t="shared" si="17"/>
        <v>0</v>
      </c>
    </row>
    <row r="22" spans="1:70" ht="12.75">
      <c r="A22" s="186" t="s">
        <v>167</v>
      </c>
      <c r="B22" s="187"/>
      <c r="C22" s="197"/>
      <c r="D22" s="197">
        <v>0</v>
      </c>
      <c r="E22" s="197">
        <v>0</v>
      </c>
      <c r="F22" s="197">
        <v>1</v>
      </c>
      <c r="G22" s="197">
        <v>0</v>
      </c>
      <c r="H22" s="197">
        <v>5</v>
      </c>
      <c r="I22" s="197">
        <v>25</v>
      </c>
      <c r="J22" s="197">
        <v>37</v>
      </c>
      <c r="K22" s="197">
        <v>27</v>
      </c>
      <c r="L22" s="197">
        <v>26</v>
      </c>
      <c r="M22" s="197">
        <v>70</v>
      </c>
      <c r="N22" s="197">
        <v>38</v>
      </c>
      <c r="O22" s="187"/>
      <c r="P22" s="197">
        <v>13</v>
      </c>
      <c r="Q22" s="197">
        <v>5</v>
      </c>
      <c r="R22" s="197">
        <v>6</v>
      </c>
      <c r="S22" s="197">
        <v>9</v>
      </c>
      <c r="T22" s="197">
        <v>0</v>
      </c>
      <c r="U22" s="197">
        <v>7</v>
      </c>
      <c r="V22" s="197">
        <v>2</v>
      </c>
      <c r="W22" s="197">
        <v>1</v>
      </c>
      <c r="X22" s="197">
        <v>0</v>
      </c>
      <c r="Y22" s="197">
        <v>3</v>
      </c>
      <c r="Z22" s="197">
        <v>0</v>
      </c>
      <c r="AA22" s="197">
        <v>24</v>
      </c>
      <c r="AB22" s="187"/>
      <c r="AC22" s="197">
        <v>0</v>
      </c>
      <c r="AD22" s="197">
        <v>56</v>
      </c>
      <c r="AE22" s="197">
        <v>58</v>
      </c>
      <c r="AF22" s="197">
        <v>44</v>
      </c>
      <c r="AG22" s="197">
        <v>16</v>
      </c>
      <c r="AH22" s="197">
        <v>4</v>
      </c>
      <c r="AI22" s="187"/>
      <c r="AJ22" s="197">
        <v>14</v>
      </c>
      <c r="AK22" s="197">
        <v>3</v>
      </c>
      <c r="AL22" s="197">
        <v>5</v>
      </c>
      <c r="AM22" s="197">
        <v>1</v>
      </c>
      <c r="AN22" s="197">
        <v>3</v>
      </c>
      <c r="AO22" s="197">
        <v>0</v>
      </c>
      <c r="AP22" s="187"/>
      <c r="AQ22" s="197">
        <v>0</v>
      </c>
      <c r="AR22" s="197">
        <v>0</v>
      </c>
      <c r="AS22" s="197">
        <v>0</v>
      </c>
      <c r="AT22" s="197">
        <v>0</v>
      </c>
      <c r="AU22" s="197">
        <v>0</v>
      </c>
      <c r="AV22" s="197">
        <v>1</v>
      </c>
      <c r="AW22" s="197">
        <v>0</v>
      </c>
      <c r="AX22" s="197">
        <v>0</v>
      </c>
      <c r="AY22" s="197">
        <v>0</v>
      </c>
      <c r="AZ22" s="197">
        <v>0</v>
      </c>
      <c r="BA22" s="197">
        <v>0</v>
      </c>
      <c r="BB22" s="186" t="s">
        <v>167</v>
      </c>
      <c r="BC22" s="187"/>
      <c r="BD22" s="197">
        <v>0</v>
      </c>
      <c r="BE22" s="197">
        <f>BA22</f>
        <v>0</v>
      </c>
      <c r="BF22" s="197">
        <v>0</v>
      </c>
      <c r="BG22" s="197">
        <v>0</v>
      </c>
      <c r="BH22" s="197">
        <v>0</v>
      </c>
      <c r="BI22" s="197">
        <v>0</v>
      </c>
      <c r="BJ22" s="197">
        <v>0</v>
      </c>
      <c r="BK22" s="197">
        <v>0</v>
      </c>
      <c r="BL22" s="197">
        <v>0</v>
      </c>
      <c r="BM22" s="197">
        <v>0</v>
      </c>
      <c r="BN22" s="197">
        <v>0</v>
      </c>
      <c r="BO22" s="197">
        <v>0</v>
      </c>
      <c r="BP22" s="197">
        <v>0</v>
      </c>
      <c r="BQ22" s="197">
        <v>0</v>
      </c>
      <c r="BR22" s="197">
        <v>0</v>
      </c>
    </row>
    <row r="23" spans="1:70" ht="12.75">
      <c r="A23" s="186" t="s">
        <v>168</v>
      </c>
      <c r="B23" s="187"/>
      <c r="C23" s="198"/>
      <c r="D23" s="198">
        <v>401</v>
      </c>
      <c r="E23" s="198">
        <v>449</v>
      </c>
      <c r="F23" s="198">
        <v>408</v>
      </c>
      <c r="G23" s="198">
        <v>166</v>
      </c>
      <c r="H23" s="198">
        <v>165</v>
      </c>
      <c r="I23" s="198">
        <v>200</v>
      </c>
      <c r="J23" s="198">
        <v>262</v>
      </c>
      <c r="K23" s="198">
        <v>271</v>
      </c>
      <c r="L23" s="198">
        <v>219</v>
      </c>
      <c r="M23" s="198">
        <v>206</v>
      </c>
      <c r="N23" s="198">
        <v>217</v>
      </c>
      <c r="O23" s="187"/>
      <c r="P23" s="198">
        <v>240</v>
      </c>
      <c r="Q23" s="198">
        <v>389</v>
      </c>
      <c r="R23" s="198">
        <v>333</v>
      </c>
      <c r="S23" s="198">
        <v>201</v>
      </c>
      <c r="T23" s="198">
        <v>183</v>
      </c>
      <c r="U23" s="198">
        <v>198</v>
      </c>
      <c r="V23" s="198">
        <v>190</v>
      </c>
      <c r="W23" s="198">
        <v>193</v>
      </c>
      <c r="X23" s="198">
        <v>251</v>
      </c>
      <c r="Y23" s="198">
        <v>281</v>
      </c>
      <c r="Z23" s="198">
        <v>243</v>
      </c>
      <c r="AA23" s="198">
        <v>244</v>
      </c>
      <c r="AB23" s="187"/>
      <c r="AC23" s="198">
        <v>310</v>
      </c>
      <c r="AD23" s="198">
        <v>401</v>
      </c>
      <c r="AE23" s="198">
        <v>198</v>
      </c>
      <c r="AF23" s="198">
        <v>398</v>
      </c>
      <c r="AG23" s="198">
        <v>399</v>
      </c>
      <c r="AH23" s="198">
        <v>450</v>
      </c>
      <c r="AI23" s="187"/>
      <c r="AJ23" s="198">
        <v>269</v>
      </c>
      <c r="AK23" s="198">
        <v>334</v>
      </c>
      <c r="AL23" s="198">
        <v>439</v>
      </c>
      <c r="AM23" s="198">
        <v>403</v>
      </c>
      <c r="AN23" s="198">
        <v>431</v>
      </c>
      <c r="AO23" s="198">
        <v>407</v>
      </c>
      <c r="AP23" s="187"/>
      <c r="AQ23" s="198">
        <v>446</v>
      </c>
      <c r="AR23" s="198">
        <v>490</v>
      </c>
      <c r="AS23" s="198">
        <v>480</v>
      </c>
      <c r="AT23" s="198">
        <v>478</v>
      </c>
      <c r="AU23" s="198">
        <v>398</v>
      </c>
      <c r="AV23" s="198">
        <v>453</v>
      </c>
      <c r="AW23" s="198">
        <v>436</v>
      </c>
      <c r="AX23" s="198">
        <v>429</v>
      </c>
      <c r="AY23" s="198">
        <v>490</v>
      </c>
      <c r="AZ23" s="198">
        <v>459</v>
      </c>
      <c r="BA23" s="198">
        <v>459</v>
      </c>
      <c r="BB23" s="186" t="s">
        <v>168</v>
      </c>
      <c r="BC23" s="187"/>
      <c r="BD23" s="198">
        <v>459</v>
      </c>
      <c r="BE23" s="198">
        <f>BA23</f>
        <v>459</v>
      </c>
      <c r="BF23" s="198">
        <v>533</v>
      </c>
      <c r="BG23" s="198">
        <v>579</v>
      </c>
      <c r="BH23" s="198">
        <v>714</v>
      </c>
      <c r="BI23" s="198">
        <v>778</v>
      </c>
      <c r="BJ23" s="198">
        <v>0</v>
      </c>
      <c r="BK23" s="198">
        <v>0</v>
      </c>
      <c r="BL23" s="198">
        <v>0</v>
      </c>
      <c r="BM23" s="198">
        <v>0</v>
      </c>
      <c r="BN23" s="198">
        <v>0</v>
      </c>
      <c r="BO23" s="198">
        <v>0</v>
      </c>
      <c r="BP23" s="198">
        <v>0</v>
      </c>
      <c r="BQ23" s="198">
        <v>0</v>
      </c>
      <c r="BR23" s="198">
        <v>0</v>
      </c>
    </row>
    <row r="24" spans="1:256" s="194" customFormat="1" ht="12.75">
      <c r="A24" s="142"/>
      <c r="B24" s="143"/>
      <c r="C24" s="143">
        <v>43831</v>
      </c>
      <c r="D24" s="143">
        <v>43862</v>
      </c>
      <c r="E24" s="143">
        <v>43891</v>
      </c>
      <c r="F24" s="143">
        <v>43922</v>
      </c>
      <c r="G24" s="143">
        <v>43952</v>
      </c>
      <c r="H24" s="143">
        <v>43983</v>
      </c>
      <c r="I24" s="143">
        <v>44013</v>
      </c>
      <c r="J24" s="143">
        <v>44044</v>
      </c>
      <c r="K24" s="143">
        <v>44075</v>
      </c>
      <c r="L24" s="143">
        <v>44105</v>
      </c>
      <c r="M24" s="143">
        <v>44136</v>
      </c>
      <c r="N24" s="143">
        <v>44166</v>
      </c>
      <c r="O24" s="143"/>
      <c r="P24" s="143">
        <v>44197</v>
      </c>
      <c r="Q24" s="143">
        <v>44228</v>
      </c>
      <c r="R24" s="143">
        <v>44256</v>
      </c>
      <c r="S24" s="143">
        <v>44287</v>
      </c>
      <c r="T24" s="143">
        <v>44317</v>
      </c>
      <c r="U24" s="143">
        <v>44348</v>
      </c>
      <c r="V24" s="143">
        <v>44378</v>
      </c>
      <c r="W24" s="143">
        <v>44409</v>
      </c>
      <c r="X24" s="143">
        <v>44440</v>
      </c>
      <c r="Y24" s="143">
        <v>44470</v>
      </c>
      <c r="Z24" s="143">
        <v>44501</v>
      </c>
      <c r="AA24" s="143">
        <v>44531</v>
      </c>
      <c r="AB24" s="143"/>
      <c r="AC24" s="143">
        <v>44562</v>
      </c>
      <c r="AD24" s="143">
        <v>44593</v>
      </c>
      <c r="AE24" s="143">
        <v>44621</v>
      </c>
      <c r="AF24" s="143">
        <v>44652</v>
      </c>
      <c r="AG24" s="143">
        <v>44682</v>
      </c>
      <c r="AH24" s="143">
        <v>44713</v>
      </c>
      <c r="AI24" s="143"/>
      <c r="AJ24" s="143">
        <v>44743</v>
      </c>
      <c r="AK24" s="143">
        <v>44774</v>
      </c>
      <c r="AL24" s="143">
        <v>44805</v>
      </c>
      <c r="AM24" s="143">
        <v>44835</v>
      </c>
      <c r="AN24" s="143">
        <v>44866</v>
      </c>
      <c r="AO24" s="143">
        <v>44896</v>
      </c>
      <c r="AP24" s="143" t="str">
        <f>AP20</f>
        <v>Meta</v>
      </c>
      <c r="AQ24" s="143">
        <v>44927</v>
      </c>
      <c r="AR24" s="143">
        <v>44958</v>
      </c>
      <c r="AS24" s="143">
        <v>44986</v>
      </c>
      <c r="AT24" s="143">
        <v>45017</v>
      </c>
      <c r="AU24" s="143">
        <v>45047</v>
      </c>
      <c r="AV24" s="143">
        <v>45078</v>
      </c>
      <c r="AW24" s="143">
        <v>45108</v>
      </c>
      <c r="AX24" s="143">
        <v>45139</v>
      </c>
      <c r="AY24" s="143">
        <v>45170</v>
      </c>
      <c r="AZ24" s="143" t="str">
        <f>AZ3</f>
        <v>01-15-Out-23</v>
      </c>
      <c r="BA24" s="143">
        <f>BA3</f>
        <v>45200</v>
      </c>
      <c r="BB24" s="143"/>
      <c r="BC24" s="143" t="str">
        <f>BC20</f>
        <v>Meta</v>
      </c>
      <c r="BD24" s="143" t="str">
        <f>BD3</f>
        <v>16-31-Out-23</v>
      </c>
      <c r="BE24" s="143">
        <f>BE3</f>
        <v>45200</v>
      </c>
      <c r="BF24" s="143">
        <f aca="true" t="shared" si="18" ref="BF24:BR24">BF3</f>
        <v>45231</v>
      </c>
      <c r="BG24" s="143">
        <f t="shared" si="18"/>
        <v>45261</v>
      </c>
      <c r="BH24" s="143">
        <f t="shared" si="18"/>
        <v>45292</v>
      </c>
      <c r="BI24" s="143">
        <f t="shared" si="18"/>
        <v>45323</v>
      </c>
      <c r="BJ24" s="143">
        <f t="shared" si="18"/>
        <v>45352</v>
      </c>
      <c r="BK24" s="143">
        <f t="shared" si="18"/>
        <v>45383</v>
      </c>
      <c r="BL24" s="143">
        <f t="shared" si="18"/>
        <v>45413</v>
      </c>
      <c r="BM24" s="143">
        <f t="shared" si="18"/>
        <v>45444</v>
      </c>
      <c r="BN24" s="143">
        <f t="shared" si="18"/>
        <v>45474</v>
      </c>
      <c r="BO24" s="143">
        <f t="shared" si="18"/>
        <v>45505</v>
      </c>
      <c r="BP24" s="143">
        <f t="shared" si="18"/>
        <v>45536</v>
      </c>
      <c r="BQ24" s="143">
        <f t="shared" si="18"/>
        <v>45566</v>
      </c>
      <c r="BR24" s="143">
        <f t="shared" si="18"/>
        <v>45597</v>
      </c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70" s="151" customFormat="1" ht="25.5" hidden="1">
      <c r="A25" s="184" t="s">
        <v>169</v>
      </c>
      <c r="B25" s="199" t="s">
        <v>157</v>
      </c>
      <c r="C25" s="185">
        <v>0.02967359050445104</v>
      </c>
      <c r="D25" s="185">
        <v>0.025936599423631124</v>
      </c>
      <c r="E25" s="185">
        <v>0.04779411764705882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0.043478260869565216</v>
      </c>
      <c r="O25" s="199" t="s">
        <v>157</v>
      </c>
      <c r="P25" s="185">
        <v>0.06614785992217899</v>
      </c>
      <c r="Q25" s="185">
        <v>0.030434782608695653</v>
      </c>
      <c r="R25" s="185">
        <v>0.029411764705882353</v>
      </c>
      <c r="S25" s="185">
        <v>0</v>
      </c>
      <c r="T25" s="185">
        <v>0</v>
      </c>
      <c r="U25" s="185">
        <v>0</v>
      </c>
      <c r="V25" s="185">
        <v>0</v>
      </c>
      <c r="W25" s="185">
        <v>0.018691588785046728</v>
      </c>
      <c r="X25" s="185">
        <v>0.09558823529411764</v>
      </c>
      <c r="Y25" s="185">
        <v>0.04411764705882353</v>
      </c>
      <c r="Z25" s="185">
        <v>0.09848484848484848</v>
      </c>
      <c r="AA25" s="185">
        <v>0.03875968992248062</v>
      </c>
      <c r="AB25" s="199" t="s">
        <v>157</v>
      </c>
      <c r="AC25" s="185">
        <v>0.021052631578947368</v>
      </c>
      <c r="AD25" s="185">
        <v>0</v>
      </c>
      <c r="AE25" s="185">
        <v>0.004484304932735426</v>
      </c>
      <c r="AF25" s="185">
        <v>0.0673758865248227</v>
      </c>
      <c r="AG25" s="185">
        <v>0.07480314960629922</v>
      </c>
      <c r="AH25" s="185">
        <v>0.04081632653061224</v>
      </c>
      <c r="AI25" s="199" t="s">
        <v>157</v>
      </c>
      <c r="AJ25" s="185">
        <v>0.013513513513513514</v>
      </c>
      <c r="AK25" s="185">
        <v>0.00906344410876133</v>
      </c>
      <c r="AL25" s="185">
        <v>0.05511811023622047</v>
      </c>
      <c r="AM25" s="185">
        <v>0.06779661016949153</v>
      </c>
      <c r="AN25" s="185">
        <v>0.05639097744360902</v>
      </c>
      <c r="AO25" s="185">
        <v>0.0641025641025641</v>
      </c>
      <c r="AP25" s="199" t="s">
        <v>157</v>
      </c>
      <c r="AQ25" s="185">
        <f aca="true" t="shared" si="19" ref="AQ25:BA25">_xlfn.IFERROR((AQ26/AQ27),0)</f>
        <v>0</v>
      </c>
      <c r="AR25" s="185">
        <f t="shared" si="19"/>
        <v>0</v>
      </c>
      <c r="AS25" s="185">
        <f t="shared" si="19"/>
        <v>0</v>
      </c>
      <c r="AT25" s="185">
        <f t="shared" si="19"/>
        <v>0</v>
      </c>
      <c r="AU25" s="185">
        <f t="shared" si="19"/>
        <v>0</v>
      </c>
      <c r="AV25" s="185">
        <f t="shared" si="19"/>
        <v>0</v>
      </c>
      <c r="AW25" s="185">
        <f t="shared" si="19"/>
        <v>0</v>
      </c>
      <c r="AX25" s="185">
        <f t="shared" si="19"/>
        <v>0</v>
      </c>
      <c r="AY25" s="185">
        <f t="shared" si="19"/>
        <v>0</v>
      </c>
      <c r="AZ25" s="185">
        <f t="shared" si="19"/>
        <v>0.11214953271028037</v>
      </c>
      <c r="BA25" s="185">
        <f t="shared" si="19"/>
        <v>0.10300429184549356</v>
      </c>
      <c r="BB25" s="200"/>
      <c r="BC25" s="201"/>
      <c r="BD25" s="202"/>
      <c r="BE25" s="203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</row>
    <row r="26" spans="1:70" ht="12.75" hidden="1">
      <c r="A26" s="204" t="s">
        <v>170</v>
      </c>
      <c r="B26" s="205"/>
      <c r="C26" s="206">
        <v>10</v>
      </c>
      <c r="D26" s="206">
        <v>9</v>
      </c>
      <c r="E26" s="206">
        <v>13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7</v>
      </c>
      <c r="O26" s="205"/>
      <c r="P26" s="206">
        <v>17</v>
      </c>
      <c r="Q26" s="206">
        <v>7</v>
      </c>
      <c r="R26" s="206">
        <v>1</v>
      </c>
      <c r="S26" s="206">
        <v>0</v>
      </c>
      <c r="T26" s="206">
        <v>0</v>
      </c>
      <c r="U26" s="206">
        <v>0</v>
      </c>
      <c r="V26" s="206">
        <v>0</v>
      </c>
      <c r="W26" s="206">
        <v>2</v>
      </c>
      <c r="X26" s="206">
        <v>13</v>
      </c>
      <c r="Y26" s="206">
        <v>6</v>
      </c>
      <c r="Z26" s="206">
        <v>13</v>
      </c>
      <c r="AA26" s="206">
        <v>5</v>
      </c>
      <c r="AB26" s="205"/>
      <c r="AC26" s="206">
        <v>4</v>
      </c>
      <c r="AD26" s="206">
        <v>0</v>
      </c>
      <c r="AE26" s="206">
        <v>1</v>
      </c>
      <c r="AF26" s="206">
        <v>19</v>
      </c>
      <c r="AG26" s="206">
        <v>19</v>
      </c>
      <c r="AH26" s="206">
        <v>4</v>
      </c>
      <c r="AI26" s="205"/>
      <c r="AJ26" s="206">
        <v>2</v>
      </c>
      <c r="AK26" s="206">
        <v>3</v>
      </c>
      <c r="AL26" s="206">
        <v>14</v>
      </c>
      <c r="AM26" s="206">
        <v>20</v>
      </c>
      <c r="AN26" s="206">
        <v>15</v>
      </c>
      <c r="AO26" s="206">
        <v>20</v>
      </c>
      <c r="AP26" s="205"/>
      <c r="AQ26" s="192">
        <v>0</v>
      </c>
      <c r="AR26" s="192">
        <v>0</v>
      </c>
      <c r="AS26" s="192">
        <v>2</v>
      </c>
      <c r="AT26" s="192">
        <v>5</v>
      </c>
      <c r="AU26" s="192">
        <v>1</v>
      </c>
      <c r="AV26" s="192">
        <v>0</v>
      </c>
      <c r="AW26" s="192">
        <v>1</v>
      </c>
      <c r="AX26" s="192">
        <v>2</v>
      </c>
      <c r="AY26" s="192">
        <v>0</v>
      </c>
      <c r="AZ26" s="192">
        <v>12</v>
      </c>
      <c r="BA26" s="192">
        <v>24</v>
      </c>
      <c r="BB26" s="207"/>
      <c r="BC26" s="208"/>
      <c r="BD26" s="209"/>
      <c r="BE26" s="210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</row>
    <row r="27" spans="1:70" ht="12.75" hidden="1">
      <c r="A27" s="186" t="s">
        <v>171</v>
      </c>
      <c r="B27" s="205"/>
      <c r="C27" s="211">
        <v>337</v>
      </c>
      <c r="D27" s="211">
        <v>347</v>
      </c>
      <c r="E27" s="211">
        <v>272</v>
      </c>
      <c r="F27" s="211">
        <v>68</v>
      </c>
      <c r="G27" s="211">
        <v>52</v>
      </c>
      <c r="H27" s="211">
        <v>67</v>
      </c>
      <c r="I27" s="211">
        <v>85</v>
      </c>
      <c r="J27" s="211">
        <v>58</v>
      </c>
      <c r="K27" s="211">
        <v>63</v>
      </c>
      <c r="L27" s="211">
        <v>63</v>
      </c>
      <c r="M27" s="211">
        <v>55</v>
      </c>
      <c r="N27" s="211">
        <v>161</v>
      </c>
      <c r="O27" s="205"/>
      <c r="P27" s="211">
        <v>257</v>
      </c>
      <c r="Q27" s="211">
        <v>230</v>
      </c>
      <c r="R27" s="211">
        <v>34</v>
      </c>
      <c r="S27" s="211">
        <v>0</v>
      </c>
      <c r="T27" s="211">
        <v>0</v>
      </c>
      <c r="U27" s="211">
        <v>0</v>
      </c>
      <c r="V27" s="211">
        <v>0</v>
      </c>
      <c r="W27" s="211">
        <v>107</v>
      </c>
      <c r="X27" s="211">
        <v>136</v>
      </c>
      <c r="Y27" s="211">
        <v>136</v>
      </c>
      <c r="Z27" s="211">
        <v>132</v>
      </c>
      <c r="AA27" s="211">
        <v>129</v>
      </c>
      <c r="AB27" s="205"/>
      <c r="AC27" s="211">
        <v>190</v>
      </c>
      <c r="AD27" s="211">
        <v>0</v>
      </c>
      <c r="AE27" s="211">
        <v>223</v>
      </c>
      <c r="AF27" s="211">
        <v>282</v>
      </c>
      <c r="AG27" s="211">
        <v>254</v>
      </c>
      <c r="AH27" s="211">
        <v>98</v>
      </c>
      <c r="AI27" s="205"/>
      <c r="AJ27" s="211">
        <v>148</v>
      </c>
      <c r="AK27" s="211">
        <v>331</v>
      </c>
      <c r="AL27" s="211">
        <v>254</v>
      </c>
      <c r="AM27" s="211">
        <v>295</v>
      </c>
      <c r="AN27" s="211">
        <v>266</v>
      </c>
      <c r="AO27" s="211">
        <v>312</v>
      </c>
      <c r="AP27" s="205"/>
      <c r="AQ27" s="212">
        <v>0</v>
      </c>
      <c r="AR27" s="212">
        <v>0</v>
      </c>
      <c r="AS27" s="212">
        <v>0</v>
      </c>
      <c r="AT27" s="212">
        <v>0</v>
      </c>
      <c r="AU27" s="212">
        <v>0</v>
      </c>
      <c r="AV27" s="212">
        <v>0</v>
      </c>
      <c r="AW27" s="212">
        <v>0</v>
      </c>
      <c r="AX27" s="212">
        <v>0</v>
      </c>
      <c r="AY27" s="212">
        <v>0</v>
      </c>
      <c r="AZ27" s="212">
        <v>107</v>
      </c>
      <c r="BA27" s="212">
        <v>233</v>
      </c>
      <c r="BB27" s="213"/>
      <c r="BC27" s="214"/>
      <c r="BD27" s="215"/>
      <c r="BE27" s="216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</row>
    <row r="28" spans="1:70" s="151" customFormat="1" ht="12.75">
      <c r="A28" s="217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8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8"/>
      <c r="AC28" s="219"/>
      <c r="AD28" s="219"/>
      <c r="AE28" s="219"/>
      <c r="AF28" s="219"/>
      <c r="AG28" s="219"/>
      <c r="AH28" s="219"/>
      <c r="AI28" s="218"/>
      <c r="AJ28" s="219"/>
      <c r="AK28" s="219"/>
      <c r="AL28" s="219"/>
      <c r="AM28" s="219"/>
      <c r="AN28" s="219"/>
      <c r="AO28" s="219"/>
      <c r="AP28" s="218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20"/>
      <c r="BB28" s="184" t="s">
        <v>172</v>
      </c>
      <c r="BC28" s="199" t="s">
        <v>157</v>
      </c>
      <c r="BD28" s="148">
        <f>_xlfn.IFERROR(ROUND((BD29/BD30),4),0)</f>
        <v>0</v>
      </c>
      <c r="BE28" s="148">
        <f>_xlfn.IFERROR(ROUND((BE29/BE30),4),0)</f>
        <v>0</v>
      </c>
      <c r="BF28" s="148">
        <f aca="true" t="shared" si="20" ref="BF28:BR28">_xlfn.IFERROR(ROUND((BF29/BF30),4),0)</f>
        <v>0.0258</v>
      </c>
      <c r="BG28" s="148">
        <f t="shared" si="20"/>
        <v>0.0072</v>
      </c>
      <c r="BH28" s="148">
        <f t="shared" si="20"/>
        <v>0.0071</v>
      </c>
      <c r="BI28" s="148">
        <f t="shared" si="20"/>
        <v>0.0071</v>
      </c>
      <c r="BJ28" s="148">
        <f t="shared" si="20"/>
        <v>0</v>
      </c>
      <c r="BK28" s="148">
        <f t="shared" si="20"/>
        <v>0</v>
      </c>
      <c r="BL28" s="148">
        <f t="shared" si="20"/>
        <v>0</v>
      </c>
      <c r="BM28" s="148">
        <f t="shared" si="20"/>
        <v>0</v>
      </c>
      <c r="BN28" s="148">
        <f t="shared" si="20"/>
        <v>0</v>
      </c>
      <c r="BO28" s="148">
        <f t="shared" si="20"/>
        <v>0</v>
      </c>
      <c r="BP28" s="148">
        <f t="shared" si="20"/>
        <v>0</v>
      </c>
      <c r="BQ28" s="148">
        <f t="shared" si="20"/>
        <v>0</v>
      </c>
      <c r="BR28" s="148">
        <f t="shared" si="20"/>
        <v>0</v>
      </c>
    </row>
    <row r="29" spans="1:70" ht="12.75">
      <c r="A29" s="221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8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8"/>
      <c r="AC29" s="209"/>
      <c r="AD29" s="209"/>
      <c r="AE29" s="209"/>
      <c r="AF29" s="209"/>
      <c r="AG29" s="209"/>
      <c r="AH29" s="209"/>
      <c r="AI29" s="208"/>
      <c r="AJ29" s="209"/>
      <c r="AK29" s="209"/>
      <c r="AL29" s="209"/>
      <c r="AM29" s="209"/>
      <c r="AN29" s="209"/>
      <c r="AO29" s="209"/>
      <c r="AP29" s="208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186" t="s">
        <v>173</v>
      </c>
      <c r="BC29" s="205"/>
      <c r="BD29" s="206">
        <v>0</v>
      </c>
      <c r="BE29" s="206">
        <v>0</v>
      </c>
      <c r="BF29" s="192">
        <v>4</v>
      </c>
      <c r="BG29" s="192">
        <v>1</v>
      </c>
      <c r="BH29" s="192">
        <v>1</v>
      </c>
      <c r="BI29" s="192">
        <v>1</v>
      </c>
      <c r="BJ29" s="192">
        <v>0</v>
      </c>
      <c r="BK29" s="192">
        <v>0</v>
      </c>
      <c r="BL29" s="192">
        <v>0</v>
      </c>
      <c r="BM29" s="192">
        <v>0</v>
      </c>
      <c r="BN29" s="192">
        <v>0</v>
      </c>
      <c r="BO29" s="192">
        <v>0</v>
      </c>
      <c r="BP29" s="192">
        <v>0</v>
      </c>
      <c r="BQ29" s="192">
        <v>0</v>
      </c>
      <c r="BR29" s="192">
        <v>0</v>
      </c>
    </row>
    <row r="30" spans="1:70" ht="12.75">
      <c r="A30" s="207"/>
      <c r="B30" s="208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08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08"/>
      <c r="AC30" s="224"/>
      <c r="AD30" s="224"/>
      <c r="AE30" s="224"/>
      <c r="AF30" s="224"/>
      <c r="AG30" s="224"/>
      <c r="AH30" s="224"/>
      <c r="AI30" s="208"/>
      <c r="AJ30" s="224"/>
      <c r="AK30" s="224"/>
      <c r="AL30" s="224"/>
      <c r="AM30" s="224"/>
      <c r="AN30" s="224"/>
      <c r="AO30" s="224"/>
      <c r="AP30" s="208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186" t="s">
        <v>174</v>
      </c>
      <c r="BC30" s="205"/>
      <c r="BD30" s="212">
        <f>BA27-AZ27</f>
        <v>126</v>
      </c>
      <c r="BE30" s="212">
        <f>BA27</f>
        <v>233</v>
      </c>
      <c r="BF30" s="211">
        <v>155</v>
      </c>
      <c r="BG30" s="211">
        <v>139</v>
      </c>
      <c r="BH30" s="211">
        <v>141</v>
      </c>
      <c r="BI30" s="227">
        <v>141</v>
      </c>
      <c r="BJ30" s="211"/>
      <c r="BK30" s="211"/>
      <c r="BL30" s="211"/>
      <c r="BM30" s="211"/>
      <c r="BN30" s="211"/>
      <c r="BO30" s="211"/>
      <c r="BP30" s="211"/>
      <c r="BQ30" s="211"/>
      <c r="BR30" s="211"/>
    </row>
    <row r="31" spans="1:70" s="151" customFormat="1" ht="12.75">
      <c r="A31" s="200"/>
      <c r="B31" s="201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1"/>
      <c r="AC31" s="202"/>
      <c r="AD31" s="202"/>
      <c r="AE31" s="202"/>
      <c r="AF31" s="202"/>
      <c r="AG31" s="202"/>
      <c r="AH31" s="202"/>
      <c r="AI31" s="201"/>
      <c r="AJ31" s="202"/>
      <c r="AK31" s="202"/>
      <c r="AL31" s="202"/>
      <c r="AM31" s="202"/>
      <c r="AN31" s="202"/>
      <c r="AO31" s="202"/>
      <c r="AP31" s="201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28"/>
      <c r="BB31" s="184" t="s">
        <v>175</v>
      </c>
      <c r="BC31" s="199" t="s">
        <v>176</v>
      </c>
      <c r="BD31" s="148">
        <f>_xlfn.IFERROR(ROUND((BD32/BD33),4),0)</f>
        <v>0</v>
      </c>
      <c r="BE31" s="148">
        <f>_xlfn.IFERROR(ROUND((BE32/BE33),4),0)</f>
        <v>0.0149</v>
      </c>
      <c r="BF31" s="148">
        <f aca="true" t="shared" si="21" ref="BF31:BR31">_xlfn.IFERROR(ROUND((BF32/BF33),4),0)</f>
        <v>0</v>
      </c>
      <c r="BG31" s="148">
        <f t="shared" si="21"/>
        <v>0</v>
      </c>
      <c r="BH31" s="148">
        <f t="shared" si="21"/>
        <v>0.0049</v>
      </c>
      <c r="BI31" s="148">
        <f t="shared" si="21"/>
        <v>0.1101</v>
      </c>
      <c r="BJ31" s="148">
        <f t="shared" si="21"/>
        <v>0</v>
      </c>
      <c r="BK31" s="148">
        <f t="shared" si="21"/>
        <v>0</v>
      </c>
      <c r="BL31" s="148">
        <f t="shared" si="21"/>
        <v>0</v>
      </c>
      <c r="BM31" s="148">
        <f t="shared" si="21"/>
        <v>0</v>
      </c>
      <c r="BN31" s="148">
        <f t="shared" si="21"/>
        <v>0</v>
      </c>
      <c r="BO31" s="148">
        <f t="shared" si="21"/>
        <v>0</v>
      </c>
      <c r="BP31" s="148">
        <f t="shared" si="21"/>
        <v>0</v>
      </c>
      <c r="BQ31" s="148">
        <f t="shared" si="21"/>
        <v>0</v>
      </c>
      <c r="BR31" s="148">
        <f t="shared" si="21"/>
        <v>0</v>
      </c>
    </row>
    <row r="32" spans="1:70" ht="12.75">
      <c r="A32" s="221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8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8"/>
      <c r="AC32" s="209"/>
      <c r="AD32" s="209"/>
      <c r="AE32" s="209"/>
      <c r="AF32" s="209"/>
      <c r="AG32" s="209"/>
      <c r="AH32" s="209"/>
      <c r="AI32" s="208"/>
      <c r="AJ32" s="209"/>
      <c r="AK32" s="209"/>
      <c r="AL32" s="209"/>
      <c r="AM32" s="209"/>
      <c r="AN32" s="209"/>
      <c r="AO32" s="209"/>
      <c r="AP32" s="208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3"/>
      <c r="BB32" s="186" t="s">
        <v>177</v>
      </c>
      <c r="BC32" s="205"/>
      <c r="BD32" s="206" t="s">
        <v>55</v>
      </c>
      <c r="BE32" s="206">
        <v>3</v>
      </c>
      <c r="BF32" s="206">
        <v>0</v>
      </c>
      <c r="BG32" s="206">
        <v>0</v>
      </c>
      <c r="BH32" s="206">
        <v>1</v>
      </c>
      <c r="BI32" s="229">
        <v>12</v>
      </c>
      <c r="BJ32" s="206"/>
      <c r="BK32" s="206"/>
      <c r="BL32" s="206"/>
      <c r="BM32" s="206"/>
      <c r="BN32" s="206"/>
      <c r="BO32" s="206"/>
      <c r="BP32" s="206"/>
      <c r="BQ32" s="206"/>
      <c r="BR32" s="206"/>
    </row>
    <row r="33" spans="1:70" ht="12.75">
      <c r="A33" s="207"/>
      <c r="B33" s="208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08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08"/>
      <c r="AC33" s="224"/>
      <c r="AD33" s="224"/>
      <c r="AE33" s="224"/>
      <c r="AF33" s="224"/>
      <c r="AG33" s="224"/>
      <c r="AH33" s="224"/>
      <c r="AI33" s="208"/>
      <c r="AJ33" s="224"/>
      <c r="AK33" s="224"/>
      <c r="AL33" s="224"/>
      <c r="AM33" s="224"/>
      <c r="AN33" s="224"/>
      <c r="AO33" s="224"/>
      <c r="AP33" s="208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6"/>
      <c r="BB33" s="186" t="s">
        <v>178</v>
      </c>
      <c r="BC33" s="205"/>
      <c r="BD33" s="206" t="s">
        <v>55</v>
      </c>
      <c r="BE33" s="211">
        <v>201</v>
      </c>
      <c r="BF33" s="211">
        <v>186</v>
      </c>
      <c r="BG33" s="211">
        <v>218</v>
      </c>
      <c r="BH33" s="211">
        <v>206</v>
      </c>
      <c r="BI33" s="227">
        <v>109</v>
      </c>
      <c r="BJ33" s="211"/>
      <c r="BK33" s="211"/>
      <c r="BL33" s="211"/>
      <c r="BM33" s="211"/>
      <c r="BN33" s="211"/>
      <c r="BO33" s="211"/>
      <c r="BP33" s="211"/>
      <c r="BQ33" s="211"/>
      <c r="BR33" s="211"/>
    </row>
    <row r="34" spans="1:70" s="151" customFormat="1" ht="12.75">
      <c r="A34" s="200"/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1"/>
      <c r="AC34" s="202"/>
      <c r="AD34" s="202"/>
      <c r="AE34" s="202"/>
      <c r="AF34" s="202"/>
      <c r="AG34" s="202"/>
      <c r="AH34" s="202"/>
      <c r="AI34" s="201"/>
      <c r="AJ34" s="202"/>
      <c r="AK34" s="202"/>
      <c r="AL34" s="202"/>
      <c r="AM34" s="202"/>
      <c r="AN34" s="202"/>
      <c r="AO34" s="202"/>
      <c r="AP34" s="201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28"/>
      <c r="BB34" s="184" t="s">
        <v>179</v>
      </c>
      <c r="BC34" s="199" t="s">
        <v>180</v>
      </c>
      <c r="BD34" s="148">
        <f aca="true" t="shared" si="22" ref="BD34:BR34">_xlfn.IFERROR(ROUND((BD35/BD36),4),0)</f>
        <v>0</v>
      </c>
      <c r="BE34" s="148">
        <f t="shared" si="22"/>
        <v>0</v>
      </c>
      <c r="BF34" s="148">
        <f t="shared" si="22"/>
        <v>0</v>
      </c>
      <c r="BG34" s="148">
        <f t="shared" si="22"/>
        <v>0</v>
      </c>
      <c r="BH34" s="148">
        <f t="shared" si="22"/>
        <v>0</v>
      </c>
      <c r="BI34" s="148">
        <f t="shared" si="22"/>
        <v>0</v>
      </c>
      <c r="BJ34" s="148">
        <f t="shared" si="22"/>
        <v>0</v>
      </c>
      <c r="BK34" s="148">
        <f t="shared" si="22"/>
        <v>0</v>
      </c>
      <c r="BL34" s="148">
        <f t="shared" si="22"/>
        <v>0</v>
      </c>
      <c r="BM34" s="148">
        <f t="shared" si="22"/>
        <v>0</v>
      </c>
      <c r="BN34" s="148">
        <f t="shared" si="22"/>
        <v>0</v>
      </c>
      <c r="BO34" s="148">
        <f t="shared" si="22"/>
        <v>0</v>
      </c>
      <c r="BP34" s="148">
        <f t="shared" si="22"/>
        <v>0</v>
      </c>
      <c r="BQ34" s="148">
        <f t="shared" si="22"/>
        <v>0</v>
      </c>
      <c r="BR34" s="148">
        <f t="shared" si="22"/>
        <v>0</v>
      </c>
    </row>
    <row r="35" spans="1:70" ht="12.75">
      <c r="A35" s="221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8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8"/>
      <c r="AC35" s="209"/>
      <c r="AD35" s="209"/>
      <c r="AE35" s="209"/>
      <c r="AF35" s="209"/>
      <c r="AG35" s="209"/>
      <c r="AH35" s="209"/>
      <c r="AI35" s="208"/>
      <c r="AJ35" s="209"/>
      <c r="AK35" s="209"/>
      <c r="AL35" s="209"/>
      <c r="AM35" s="209"/>
      <c r="AN35" s="209"/>
      <c r="AO35" s="209"/>
      <c r="AP35" s="208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3"/>
      <c r="BB35" s="186" t="s">
        <v>181</v>
      </c>
      <c r="BC35" s="205"/>
      <c r="BD35" s="206" t="s">
        <v>55</v>
      </c>
      <c r="BE35" s="206">
        <v>0</v>
      </c>
      <c r="BF35" s="206">
        <v>0</v>
      </c>
      <c r="BG35" s="206">
        <v>0</v>
      </c>
      <c r="BH35" s="206">
        <v>0</v>
      </c>
      <c r="BI35" s="229">
        <v>0</v>
      </c>
      <c r="BJ35" s="206"/>
      <c r="BK35" s="206"/>
      <c r="BL35" s="206"/>
      <c r="BM35" s="206"/>
      <c r="BN35" s="206"/>
      <c r="BO35" s="206"/>
      <c r="BP35" s="206"/>
      <c r="BQ35" s="206"/>
      <c r="BR35" s="206"/>
    </row>
    <row r="36" spans="1:70" ht="12.75">
      <c r="A36" s="213"/>
      <c r="B36" s="214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4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14"/>
      <c r="AC36" s="230"/>
      <c r="AD36" s="230"/>
      <c r="AE36" s="230"/>
      <c r="AF36" s="230"/>
      <c r="AG36" s="230"/>
      <c r="AH36" s="230"/>
      <c r="AI36" s="214"/>
      <c r="AJ36" s="230"/>
      <c r="AK36" s="230"/>
      <c r="AL36" s="230"/>
      <c r="AM36" s="230"/>
      <c r="AN36" s="230"/>
      <c r="AO36" s="230"/>
      <c r="AP36" s="214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2"/>
      <c r="BB36" s="186" t="s">
        <v>178</v>
      </c>
      <c r="BC36" s="205"/>
      <c r="BD36" s="206" t="s">
        <v>55</v>
      </c>
      <c r="BE36" s="211">
        <v>0</v>
      </c>
      <c r="BF36" s="211">
        <v>0</v>
      </c>
      <c r="BG36" s="211">
        <v>0</v>
      </c>
      <c r="BH36" s="211">
        <v>0</v>
      </c>
      <c r="BI36" s="227">
        <v>0</v>
      </c>
      <c r="BJ36" s="211"/>
      <c r="BK36" s="211"/>
      <c r="BL36" s="211"/>
      <c r="BM36" s="211"/>
      <c r="BN36" s="211"/>
      <c r="BO36" s="211"/>
      <c r="BP36" s="211"/>
      <c r="BQ36" s="211"/>
      <c r="BR36" s="211"/>
    </row>
    <row r="37" spans="1:70" s="151" customFormat="1" ht="25.5" hidden="1">
      <c r="A37" s="184" t="s">
        <v>182</v>
      </c>
      <c r="B37" s="199" t="s">
        <v>157</v>
      </c>
      <c r="C37" s="185">
        <v>0</v>
      </c>
      <c r="D37" s="185">
        <v>0.008645533141210375</v>
      </c>
      <c r="E37" s="185">
        <v>0.007352941176470588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0.006211180124223602</v>
      </c>
      <c r="O37" s="199" t="s">
        <v>157</v>
      </c>
      <c r="P37" s="185">
        <v>0.011673151750972763</v>
      </c>
      <c r="Q37" s="185">
        <v>0.030434782608695653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0.007352941176470588</v>
      </c>
      <c r="Y37" s="185">
        <v>0.007352941176470588</v>
      </c>
      <c r="Z37" s="185">
        <v>0.015151515151515152</v>
      </c>
      <c r="AA37" s="185">
        <v>0.007751937984496124</v>
      </c>
      <c r="AB37" s="199" t="s">
        <v>157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0.04081632653061224</v>
      </c>
      <c r="AI37" s="199" t="s">
        <v>164</v>
      </c>
      <c r="AJ37" s="185">
        <v>0</v>
      </c>
      <c r="AK37" s="185">
        <v>0</v>
      </c>
      <c r="AL37" s="185">
        <v>0</v>
      </c>
      <c r="AM37" s="185">
        <v>0.061016949152542375</v>
      </c>
      <c r="AN37" s="185">
        <v>0.015037593984962405</v>
      </c>
      <c r="AO37" s="185">
        <v>0</v>
      </c>
      <c r="AP37" s="199" t="s">
        <v>164</v>
      </c>
      <c r="AQ37" s="185">
        <f aca="true" t="shared" si="23" ref="AQ37:BA37">_xlfn.IFERROR((AQ38/AQ39),0)</f>
        <v>0</v>
      </c>
      <c r="AR37" s="185">
        <f t="shared" si="23"/>
        <v>0</v>
      </c>
      <c r="AS37" s="185">
        <f t="shared" si="23"/>
        <v>0</v>
      </c>
      <c r="AT37" s="185">
        <f t="shared" si="23"/>
        <v>0</v>
      </c>
      <c r="AU37" s="185">
        <f t="shared" si="23"/>
        <v>0</v>
      </c>
      <c r="AV37" s="185">
        <f t="shared" si="23"/>
        <v>0</v>
      </c>
      <c r="AW37" s="185">
        <f t="shared" si="23"/>
        <v>0</v>
      </c>
      <c r="AX37" s="185">
        <f t="shared" si="23"/>
        <v>0</v>
      </c>
      <c r="AY37" s="185">
        <f t="shared" si="23"/>
        <v>0</v>
      </c>
      <c r="AZ37" s="185">
        <f t="shared" si="23"/>
        <v>0.009345794392523364</v>
      </c>
      <c r="BA37" s="185">
        <f t="shared" si="23"/>
        <v>0.004291845493562232</v>
      </c>
      <c r="BB37" s="233"/>
      <c r="BC37" s="234"/>
      <c r="BD37" s="234"/>
      <c r="BE37" s="23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</row>
    <row r="38" spans="1:70" ht="12.75" hidden="1">
      <c r="A38" s="204" t="s">
        <v>183</v>
      </c>
      <c r="B38" s="205"/>
      <c r="C38" s="206">
        <v>0</v>
      </c>
      <c r="D38" s="206">
        <v>3</v>
      </c>
      <c r="E38" s="206">
        <v>2</v>
      </c>
      <c r="F38" s="206">
        <v>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1</v>
      </c>
      <c r="O38" s="205"/>
      <c r="P38" s="206">
        <v>3</v>
      </c>
      <c r="Q38" s="206">
        <v>7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206">
        <v>1</v>
      </c>
      <c r="Y38" s="206">
        <v>1</v>
      </c>
      <c r="Z38" s="206">
        <v>2</v>
      </c>
      <c r="AA38" s="206">
        <v>1</v>
      </c>
      <c r="AB38" s="205"/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4</v>
      </c>
      <c r="AI38" s="205"/>
      <c r="AJ38" s="206">
        <v>0</v>
      </c>
      <c r="AK38" s="206">
        <v>0</v>
      </c>
      <c r="AL38" s="206">
        <v>0</v>
      </c>
      <c r="AM38" s="206">
        <v>18</v>
      </c>
      <c r="AN38" s="206">
        <v>4</v>
      </c>
      <c r="AO38" s="206">
        <v>0</v>
      </c>
      <c r="AP38" s="205"/>
      <c r="AQ38" s="192">
        <v>0</v>
      </c>
      <c r="AR38" s="192">
        <v>0</v>
      </c>
      <c r="AS38" s="192">
        <v>2</v>
      </c>
      <c r="AT38" s="192">
        <v>5</v>
      </c>
      <c r="AU38" s="192">
        <v>1</v>
      </c>
      <c r="AV38" s="192">
        <v>0</v>
      </c>
      <c r="AW38" s="192">
        <v>1</v>
      </c>
      <c r="AX38" s="192">
        <v>2</v>
      </c>
      <c r="AY38" s="192">
        <v>0</v>
      </c>
      <c r="AZ38" s="192">
        <v>1</v>
      </c>
      <c r="BA38" s="192">
        <v>1</v>
      </c>
      <c r="BB38" s="236"/>
      <c r="BC38" s="222"/>
      <c r="BD38" s="222"/>
      <c r="BE38" s="237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</row>
    <row r="39" spans="1:70" ht="12.75" hidden="1">
      <c r="A39" s="186" t="s">
        <v>171</v>
      </c>
      <c r="B39" s="205"/>
      <c r="C39" s="211">
        <v>337</v>
      </c>
      <c r="D39" s="211">
        <v>347</v>
      </c>
      <c r="E39" s="211">
        <v>272</v>
      </c>
      <c r="F39" s="211">
        <v>68</v>
      </c>
      <c r="G39" s="211">
        <v>52</v>
      </c>
      <c r="H39" s="211">
        <v>67</v>
      </c>
      <c r="I39" s="211">
        <v>85</v>
      </c>
      <c r="J39" s="211">
        <v>58</v>
      </c>
      <c r="K39" s="211">
        <v>63</v>
      </c>
      <c r="L39" s="211">
        <v>63</v>
      </c>
      <c r="M39" s="211">
        <v>55</v>
      </c>
      <c r="N39" s="211">
        <v>161</v>
      </c>
      <c r="O39" s="205"/>
      <c r="P39" s="211">
        <v>257</v>
      </c>
      <c r="Q39" s="211">
        <v>230</v>
      </c>
      <c r="R39" s="211">
        <v>34</v>
      </c>
      <c r="S39" s="211">
        <v>0</v>
      </c>
      <c r="T39" s="211">
        <v>0</v>
      </c>
      <c r="U39" s="211">
        <v>0</v>
      </c>
      <c r="V39" s="211">
        <v>0</v>
      </c>
      <c r="W39" s="211">
        <v>107</v>
      </c>
      <c r="X39" s="211">
        <v>136</v>
      </c>
      <c r="Y39" s="211">
        <v>136</v>
      </c>
      <c r="Z39" s="211">
        <v>132</v>
      </c>
      <c r="AA39" s="211">
        <v>129</v>
      </c>
      <c r="AB39" s="205"/>
      <c r="AC39" s="211">
        <v>190</v>
      </c>
      <c r="AD39" s="211">
        <v>0</v>
      </c>
      <c r="AE39" s="211">
        <v>223</v>
      </c>
      <c r="AF39" s="211">
        <v>282</v>
      </c>
      <c r="AG39" s="211">
        <v>254</v>
      </c>
      <c r="AH39" s="211">
        <v>98</v>
      </c>
      <c r="AI39" s="205"/>
      <c r="AJ39" s="211">
        <v>148</v>
      </c>
      <c r="AK39" s="211">
        <v>331</v>
      </c>
      <c r="AL39" s="211">
        <v>254</v>
      </c>
      <c r="AM39" s="211">
        <v>295</v>
      </c>
      <c r="AN39" s="211">
        <v>266</v>
      </c>
      <c r="AO39" s="211">
        <v>312</v>
      </c>
      <c r="AP39" s="205"/>
      <c r="AQ39" s="211">
        <f aca="true" t="shared" si="24" ref="AQ39:AY39">AQ30</f>
        <v>0</v>
      </c>
      <c r="AR39" s="211">
        <f t="shared" si="24"/>
        <v>0</v>
      </c>
      <c r="AS39" s="211">
        <f t="shared" si="24"/>
        <v>0</v>
      </c>
      <c r="AT39" s="211">
        <f t="shared" si="24"/>
        <v>0</v>
      </c>
      <c r="AU39" s="211">
        <f t="shared" si="24"/>
        <v>0</v>
      </c>
      <c r="AV39" s="211">
        <f t="shared" si="24"/>
        <v>0</v>
      </c>
      <c r="AW39" s="211">
        <f t="shared" si="24"/>
        <v>0</v>
      </c>
      <c r="AX39" s="211">
        <f t="shared" si="24"/>
        <v>0</v>
      </c>
      <c r="AY39" s="211">
        <f t="shared" si="24"/>
        <v>0</v>
      </c>
      <c r="AZ39" s="211">
        <v>107</v>
      </c>
      <c r="BA39" s="212">
        <f>BA27</f>
        <v>233</v>
      </c>
      <c r="BB39" s="238"/>
      <c r="BC39" s="224"/>
      <c r="BD39" s="224"/>
      <c r="BE39" s="239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</row>
    <row r="40" spans="1:70" s="151" customFormat="1" ht="25.5" hidden="1">
      <c r="A40" s="184" t="s">
        <v>184</v>
      </c>
      <c r="B40" s="199" t="s">
        <v>157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99" t="s">
        <v>157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99" t="s">
        <v>157</v>
      </c>
      <c r="AC40" s="185">
        <v>0</v>
      </c>
      <c r="AD40" s="185">
        <v>0</v>
      </c>
      <c r="AE40" s="185">
        <v>0</v>
      </c>
      <c r="AF40" s="185">
        <v>0</v>
      </c>
      <c r="AG40" s="185">
        <v>0</v>
      </c>
      <c r="AH40" s="185">
        <v>1</v>
      </c>
      <c r="AI40" s="199" t="s">
        <v>185</v>
      </c>
      <c r="AJ40" s="185">
        <v>1</v>
      </c>
      <c r="AK40" s="185">
        <v>0</v>
      </c>
      <c r="AL40" s="185">
        <v>0</v>
      </c>
      <c r="AM40" s="185">
        <v>1</v>
      </c>
      <c r="AN40" s="185">
        <v>1</v>
      </c>
      <c r="AO40" s="185" t="s">
        <v>55</v>
      </c>
      <c r="AP40" s="199" t="s">
        <v>185</v>
      </c>
      <c r="AQ40" s="185">
        <f aca="true" t="shared" si="25" ref="AQ40:AY40">_xlfn.IFERROR((AQ41/AQ42),0)</f>
        <v>1</v>
      </c>
      <c r="AR40" s="185" t="s">
        <v>55</v>
      </c>
      <c r="AS40" s="185">
        <f t="shared" si="25"/>
        <v>1</v>
      </c>
      <c r="AT40" s="185">
        <f t="shared" si="25"/>
        <v>1</v>
      </c>
      <c r="AU40" s="185">
        <f t="shared" si="25"/>
        <v>0</v>
      </c>
      <c r="AV40" s="185">
        <f t="shared" si="25"/>
        <v>0</v>
      </c>
      <c r="AW40" s="185">
        <f t="shared" si="25"/>
        <v>1</v>
      </c>
      <c r="AX40" s="185">
        <f t="shared" si="25"/>
        <v>1</v>
      </c>
      <c r="AY40" s="185">
        <f t="shared" si="25"/>
        <v>1</v>
      </c>
      <c r="AZ40" s="185" t="s">
        <v>55</v>
      </c>
      <c r="BA40" s="185" t="s">
        <v>55</v>
      </c>
      <c r="BB40" s="240"/>
      <c r="BC40" s="202"/>
      <c r="BD40" s="202"/>
      <c r="BE40" s="203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</row>
    <row r="41" spans="1:70" ht="12.75" hidden="1">
      <c r="A41" s="204" t="s">
        <v>186</v>
      </c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5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5"/>
      <c r="AC41" s="206"/>
      <c r="AD41" s="206"/>
      <c r="AE41" s="206"/>
      <c r="AF41" s="206"/>
      <c r="AG41" s="206"/>
      <c r="AH41" s="206" t="e">
        <v>#REF!</v>
      </c>
      <c r="AI41" s="205"/>
      <c r="AJ41" s="192">
        <v>2</v>
      </c>
      <c r="AK41" s="192">
        <v>0</v>
      </c>
      <c r="AL41" s="192">
        <v>0</v>
      </c>
      <c r="AM41" s="192">
        <v>3</v>
      </c>
      <c r="AN41" s="192">
        <v>1</v>
      </c>
      <c r="AO41" s="192">
        <v>0</v>
      </c>
      <c r="AP41" s="205"/>
      <c r="AQ41" s="192">
        <v>3</v>
      </c>
      <c r="AR41" s="192">
        <v>0</v>
      </c>
      <c r="AS41" s="192">
        <v>1</v>
      </c>
      <c r="AT41" s="192">
        <v>1</v>
      </c>
      <c r="AU41" s="192">
        <v>0</v>
      </c>
      <c r="AV41" s="192">
        <v>0</v>
      </c>
      <c r="AW41" s="192">
        <v>1</v>
      </c>
      <c r="AX41" s="192">
        <v>2</v>
      </c>
      <c r="AY41" s="192">
        <v>1</v>
      </c>
      <c r="AZ41" s="192">
        <v>0</v>
      </c>
      <c r="BA41" s="192">
        <v>0</v>
      </c>
      <c r="BB41" s="236"/>
      <c r="BC41" s="222"/>
      <c r="BD41" s="222"/>
      <c r="BE41" s="237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</row>
    <row r="42" spans="1:70" ht="12.75" hidden="1">
      <c r="A42" s="186" t="s">
        <v>187</v>
      </c>
      <c r="B42" s="205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05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05"/>
      <c r="AC42" s="211"/>
      <c r="AD42" s="211"/>
      <c r="AE42" s="211"/>
      <c r="AF42" s="211"/>
      <c r="AG42" s="211"/>
      <c r="AH42" s="211" t="e">
        <v>#REF!</v>
      </c>
      <c r="AI42" s="205"/>
      <c r="AJ42" s="212">
        <v>2</v>
      </c>
      <c r="AK42" s="212">
        <v>0</v>
      </c>
      <c r="AL42" s="212">
        <v>0</v>
      </c>
      <c r="AM42" s="212">
        <v>3</v>
      </c>
      <c r="AN42" s="212">
        <v>1</v>
      </c>
      <c r="AO42" s="212">
        <v>0</v>
      </c>
      <c r="AP42" s="205"/>
      <c r="AQ42" s="212">
        <v>3</v>
      </c>
      <c r="AR42" s="212">
        <v>0</v>
      </c>
      <c r="AS42" s="212">
        <v>1</v>
      </c>
      <c r="AT42" s="212">
        <v>1</v>
      </c>
      <c r="AU42" s="212">
        <v>0</v>
      </c>
      <c r="AV42" s="212">
        <v>0</v>
      </c>
      <c r="AW42" s="212">
        <v>1</v>
      </c>
      <c r="AX42" s="212">
        <v>2</v>
      </c>
      <c r="AY42" s="212">
        <v>1</v>
      </c>
      <c r="AZ42" s="212">
        <v>0</v>
      </c>
      <c r="BA42" s="212">
        <v>0</v>
      </c>
      <c r="BB42" s="241"/>
      <c r="BC42" s="231"/>
      <c r="BD42" s="231"/>
      <c r="BE42" s="24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</row>
    <row r="43" spans="1:70" s="160" customFormat="1" ht="12.75">
      <c r="A43" s="156" t="s">
        <v>188</v>
      </c>
      <c r="B43" s="167" t="s">
        <v>157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167" t="s">
        <v>157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43">
        <v>0</v>
      </c>
      <c r="V43" s="243">
        <v>0</v>
      </c>
      <c r="W43" s="243">
        <v>0</v>
      </c>
      <c r="X43" s="243">
        <v>0</v>
      </c>
      <c r="Y43" s="243">
        <v>0</v>
      </c>
      <c r="Z43" s="243">
        <v>0</v>
      </c>
      <c r="AA43" s="243">
        <v>0</v>
      </c>
      <c r="AB43" s="167" t="s">
        <v>157</v>
      </c>
      <c r="AC43" s="243">
        <v>0</v>
      </c>
      <c r="AD43" s="243">
        <v>0</v>
      </c>
      <c r="AE43" s="243">
        <v>0</v>
      </c>
      <c r="AF43" s="243">
        <v>0</v>
      </c>
      <c r="AG43" s="243">
        <v>0</v>
      </c>
      <c r="AH43" s="243">
        <v>1.0416666666666667</v>
      </c>
      <c r="AI43" s="244">
        <v>1</v>
      </c>
      <c r="AJ43" s="243">
        <v>1.55</v>
      </c>
      <c r="AK43" s="243">
        <v>1.875</v>
      </c>
      <c r="AL43" s="243">
        <v>1.4825</v>
      </c>
      <c r="AM43" s="243">
        <v>1.4</v>
      </c>
      <c r="AN43" s="243">
        <v>1.53</v>
      </c>
      <c r="AO43" s="243">
        <v>1.77</v>
      </c>
      <c r="AP43" s="244">
        <v>1</v>
      </c>
      <c r="AQ43" s="243">
        <f aca="true" t="shared" si="26" ref="AQ43:BR43">_xlfn.IFERROR((AQ44/AQ45),0)</f>
        <v>0</v>
      </c>
      <c r="AR43" s="243">
        <f t="shared" si="26"/>
        <v>0</v>
      </c>
      <c r="AS43" s="243">
        <f t="shared" si="26"/>
        <v>0</v>
      </c>
      <c r="AT43" s="243">
        <f t="shared" si="26"/>
        <v>0</v>
      </c>
      <c r="AU43" s="243">
        <f t="shared" si="26"/>
        <v>0</v>
      </c>
      <c r="AV43" s="243">
        <f t="shared" si="26"/>
        <v>0</v>
      </c>
      <c r="AW43" s="243">
        <f t="shared" si="26"/>
        <v>0</v>
      </c>
      <c r="AX43" s="243">
        <f t="shared" si="26"/>
        <v>0</v>
      </c>
      <c r="AY43" s="243">
        <f t="shared" si="26"/>
        <v>0</v>
      </c>
      <c r="AZ43" s="243">
        <f t="shared" si="26"/>
        <v>1.3080895008605853</v>
      </c>
      <c r="BA43" s="243">
        <f t="shared" si="26"/>
        <v>1.1833333333333333</v>
      </c>
      <c r="BB43" s="156" t="s">
        <v>188</v>
      </c>
      <c r="BC43" s="244">
        <v>1</v>
      </c>
      <c r="BD43" s="245">
        <f>_xlfn.IFERROR((BD44/BD45),0)</f>
        <v>1.0662358642972536</v>
      </c>
      <c r="BE43" s="245">
        <f t="shared" si="26"/>
        <v>1.1833333333333333</v>
      </c>
      <c r="BF43" s="245">
        <f t="shared" si="26"/>
        <v>0</v>
      </c>
      <c r="BG43" s="245">
        <f t="shared" si="26"/>
        <v>0</v>
      </c>
      <c r="BH43" s="245">
        <f t="shared" si="26"/>
        <v>1.26</v>
      </c>
      <c r="BI43" s="245">
        <f t="shared" si="26"/>
        <v>1.483</v>
      </c>
      <c r="BJ43" s="245">
        <f t="shared" si="26"/>
        <v>0</v>
      </c>
      <c r="BK43" s="245">
        <f t="shared" si="26"/>
        <v>0</v>
      </c>
      <c r="BL43" s="245">
        <f t="shared" si="26"/>
        <v>0</v>
      </c>
      <c r="BM43" s="245">
        <f t="shared" si="26"/>
        <v>0</v>
      </c>
      <c r="BN43" s="245">
        <f t="shared" si="26"/>
        <v>0</v>
      </c>
      <c r="BO43" s="245">
        <f t="shared" si="26"/>
        <v>0</v>
      </c>
      <c r="BP43" s="245">
        <f t="shared" si="26"/>
        <v>0</v>
      </c>
      <c r="BQ43" s="245">
        <f t="shared" si="26"/>
        <v>0</v>
      </c>
      <c r="BR43" s="245">
        <f t="shared" si="26"/>
        <v>0</v>
      </c>
    </row>
    <row r="44" spans="1:256" s="155" customFormat="1" ht="12.75">
      <c r="A44" s="246" t="s">
        <v>189</v>
      </c>
      <c r="B44" s="94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94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94"/>
      <c r="AC44" s="192"/>
      <c r="AD44" s="192"/>
      <c r="AE44" s="192"/>
      <c r="AF44" s="192"/>
      <c r="AG44" s="192"/>
      <c r="AH44" s="192">
        <v>1250</v>
      </c>
      <c r="AI44" s="94"/>
      <c r="AJ44" s="192">
        <v>3100</v>
      </c>
      <c r="AK44" s="192">
        <v>3750</v>
      </c>
      <c r="AL44" s="192">
        <v>2965</v>
      </c>
      <c r="AM44" s="192">
        <v>2800</v>
      </c>
      <c r="AN44" s="192">
        <v>3060</v>
      </c>
      <c r="AO44" s="192">
        <v>3540</v>
      </c>
      <c r="AP44" s="94"/>
      <c r="AQ44" s="192" t="e">
        <f>#REF!+#REF!</f>
        <v>#REF!</v>
      </c>
      <c r="AR44" s="192" t="e">
        <f>#REF!+#REF!</f>
        <v>#REF!</v>
      </c>
      <c r="AS44" s="192" t="e">
        <f>#REF!+#REF!</f>
        <v>#REF!</v>
      </c>
      <c r="AT44" s="192" t="e">
        <f>#REF!+#REF!</f>
        <v>#REF!</v>
      </c>
      <c r="AU44" s="192" t="e">
        <f>#REF!+#REF!</f>
        <v>#REF!</v>
      </c>
      <c r="AV44" s="192" t="e">
        <f>#REF!+#REF!</f>
        <v>#REF!</v>
      </c>
      <c r="AW44" s="192" t="e">
        <f>#REF!+#REF!</f>
        <v>#REF!</v>
      </c>
      <c r="AX44" s="192" t="e">
        <f>#REF!+#REF!</f>
        <v>#REF!</v>
      </c>
      <c r="AY44" s="192" t="e">
        <f>#REF!+#REF!</f>
        <v>#REF!</v>
      </c>
      <c r="AZ44" s="247">
        <v>760</v>
      </c>
      <c r="BA44" s="192">
        <v>1420</v>
      </c>
      <c r="BB44" s="152" t="s">
        <v>189</v>
      </c>
      <c r="BC44" s="94"/>
      <c r="BD44" s="192">
        <f>BA44-AZ44</f>
        <v>660</v>
      </c>
      <c r="BE44" s="192">
        <f>BA44</f>
        <v>1420</v>
      </c>
      <c r="BF44" s="192" t="e">
        <f>#REF!</f>
        <v>#REF!</v>
      </c>
      <c r="BG44" s="192" t="e">
        <f>#REF!</f>
        <v>#REF!</v>
      </c>
      <c r="BH44" s="192">
        <v>1386</v>
      </c>
      <c r="BI44" s="248">
        <v>2966</v>
      </c>
      <c r="BJ44" s="192"/>
      <c r="BK44" s="192"/>
      <c r="BL44" s="192"/>
      <c r="BM44" s="192"/>
      <c r="BN44" s="192"/>
      <c r="BO44" s="192"/>
      <c r="BP44" s="192"/>
      <c r="BQ44" s="192"/>
      <c r="BR44" s="192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  <c r="IF44" s="154"/>
      <c r="IG44" s="154"/>
      <c r="IH44" s="154"/>
      <c r="II44" s="154"/>
      <c r="IJ44" s="154"/>
      <c r="IK44" s="154"/>
      <c r="IL44" s="154"/>
      <c r="IM44" s="154"/>
      <c r="IN44" s="154"/>
      <c r="IO44" s="154"/>
      <c r="IP44" s="154"/>
      <c r="IQ44" s="154"/>
      <c r="IR44" s="154"/>
      <c r="IS44" s="154"/>
      <c r="IT44" s="154"/>
      <c r="IU44" s="154"/>
      <c r="IV44" s="154"/>
    </row>
    <row r="45" spans="1:256" s="155" customFormat="1" ht="12.75">
      <c r="A45" s="152" t="s">
        <v>190</v>
      </c>
      <c r="B45" s="94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94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94"/>
      <c r="AC45" s="212"/>
      <c r="AD45" s="212"/>
      <c r="AE45" s="212"/>
      <c r="AF45" s="212"/>
      <c r="AG45" s="212"/>
      <c r="AH45" s="212">
        <v>1200</v>
      </c>
      <c r="AI45" s="94"/>
      <c r="AJ45" s="212">
        <v>2000</v>
      </c>
      <c r="AK45" s="212">
        <v>2000</v>
      </c>
      <c r="AL45" s="212">
        <v>2000</v>
      </c>
      <c r="AM45" s="212">
        <v>2000</v>
      </c>
      <c r="AN45" s="212">
        <v>2000</v>
      </c>
      <c r="AO45" s="212">
        <v>2000</v>
      </c>
      <c r="AP45" s="94"/>
      <c r="AQ45" s="212">
        <f>AO45</f>
        <v>2000</v>
      </c>
      <c r="AR45" s="212">
        <f>AQ45</f>
        <v>2000</v>
      </c>
      <c r="AS45" s="212">
        <f aca="true" t="shared" si="27" ref="AS45:AY45">AR45</f>
        <v>2000</v>
      </c>
      <c r="AT45" s="212">
        <f t="shared" si="27"/>
        <v>2000</v>
      </c>
      <c r="AU45" s="212">
        <f t="shared" si="27"/>
        <v>2000</v>
      </c>
      <c r="AV45" s="212">
        <f t="shared" si="27"/>
        <v>2000</v>
      </c>
      <c r="AW45" s="212">
        <f t="shared" si="27"/>
        <v>2000</v>
      </c>
      <c r="AX45" s="212">
        <f t="shared" si="27"/>
        <v>2000</v>
      </c>
      <c r="AY45" s="212">
        <f t="shared" si="27"/>
        <v>2000</v>
      </c>
      <c r="AZ45" s="212">
        <v>581</v>
      </c>
      <c r="BA45" s="212">
        <v>1200</v>
      </c>
      <c r="BB45" s="152" t="s">
        <v>190</v>
      </c>
      <c r="BC45" s="94"/>
      <c r="BD45" s="212">
        <f>BA45-AZ45</f>
        <v>619</v>
      </c>
      <c r="BE45" s="212">
        <f>BA45</f>
        <v>1200</v>
      </c>
      <c r="BF45" s="212">
        <v>1100</v>
      </c>
      <c r="BG45" s="212">
        <v>1100</v>
      </c>
      <c r="BH45" s="212">
        <v>1100</v>
      </c>
      <c r="BI45" s="249">
        <v>2000</v>
      </c>
      <c r="BJ45" s="212"/>
      <c r="BK45" s="212"/>
      <c r="BL45" s="212"/>
      <c r="BM45" s="212"/>
      <c r="BN45" s="212"/>
      <c r="BO45" s="212"/>
      <c r="BP45" s="212"/>
      <c r="BQ45" s="212"/>
      <c r="BR45" s="212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4"/>
      <c r="IC45" s="154"/>
      <c r="ID45" s="154"/>
      <c r="IE45" s="154"/>
      <c r="IF45" s="154"/>
      <c r="IG45" s="154"/>
      <c r="IH45" s="154"/>
      <c r="II45" s="154"/>
      <c r="IJ45" s="154"/>
      <c r="IK45" s="154"/>
      <c r="IL45" s="154"/>
      <c r="IM45" s="154"/>
      <c r="IN45" s="154"/>
      <c r="IO45" s="154"/>
      <c r="IP45" s="154"/>
      <c r="IQ45" s="154"/>
      <c r="IR45" s="154"/>
      <c r="IS45" s="154"/>
      <c r="IT45" s="154"/>
      <c r="IU45" s="154"/>
      <c r="IV45" s="154"/>
    </row>
    <row r="46" spans="1:70" s="151" customFormat="1" ht="12.75" customHeight="1">
      <c r="A46" s="184" t="s">
        <v>191</v>
      </c>
      <c r="B46" s="199" t="s">
        <v>157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99" t="s">
        <v>157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99" t="s">
        <v>157</v>
      </c>
      <c r="AC46" s="185">
        <v>0</v>
      </c>
      <c r="AD46" s="185">
        <v>0</v>
      </c>
      <c r="AE46" s="185">
        <v>0</v>
      </c>
      <c r="AF46" s="185">
        <v>0</v>
      </c>
      <c r="AG46" s="185">
        <v>0</v>
      </c>
      <c r="AH46" s="185">
        <v>0.9911912751677853</v>
      </c>
      <c r="AI46" s="199" t="s">
        <v>192</v>
      </c>
      <c r="AJ46" s="185">
        <v>1</v>
      </c>
      <c r="AK46" s="185">
        <v>1</v>
      </c>
      <c r="AL46" s="185">
        <v>1</v>
      </c>
      <c r="AM46" s="185">
        <v>1</v>
      </c>
      <c r="AN46" s="185">
        <v>1</v>
      </c>
      <c r="AO46" s="185">
        <v>1</v>
      </c>
      <c r="AP46" s="199" t="s">
        <v>192</v>
      </c>
      <c r="AQ46" s="185">
        <f aca="true" t="shared" si="28" ref="AQ46:BA46">_xlfn.IFERROR((AQ47/AQ48),0)</f>
        <v>1</v>
      </c>
      <c r="AR46" s="185">
        <f t="shared" si="28"/>
        <v>1</v>
      </c>
      <c r="AS46" s="185">
        <f t="shared" si="28"/>
        <v>1</v>
      </c>
      <c r="AT46" s="185">
        <f t="shared" si="28"/>
        <v>1</v>
      </c>
      <c r="AU46" s="185">
        <f t="shared" si="28"/>
        <v>1</v>
      </c>
      <c r="AV46" s="185">
        <f t="shared" si="28"/>
        <v>1</v>
      </c>
      <c r="AW46" s="185">
        <f t="shared" si="28"/>
        <v>1</v>
      </c>
      <c r="AX46" s="185">
        <f t="shared" si="28"/>
        <v>1</v>
      </c>
      <c r="AY46" s="185">
        <f t="shared" si="28"/>
        <v>1</v>
      </c>
      <c r="AZ46" s="185">
        <f t="shared" si="28"/>
        <v>1</v>
      </c>
      <c r="BA46" s="185">
        <f t="shared" si="28"/>
        <v>1</v>
      </c>
      <c r="BB46" s="184" t="s">
        <v>191</v>
      </c>
      <c r="BC46" s="199" t="s">
        <v>192</v>
      </c>
      <c r="BD46" s="148">
        <f aca="true" t="shared" si="29" ref="BD46:BR46">_xlfn.IFERROR(ROUND((BD47/BD48),4),0)</f>
        <v>1</v>
      </c>
      <c r="BE46" s="148">
        <f t="shared" si="29"/>
        <v>1</v>
      </c>
      <c r="BF46" s="148">
        <f t="shared" si="29"/>
        <v>1</v>
      </c>
      <c r="BG46" s="148">
        <f t="shared" si="29"/>
        <v>1</v>
      </c>
      <c r="BH46" s="148">
        <f t="shared" si="29"/>
        <v>1</v>
      </c>
      <c r="BI46" s="148">
        <f t="shared" si="29"/>
        <v>1</v>
      </c>
      <c r="BJ46" s="148">
        <f t="shared" si="29"/>
        <v>0</v>
      </c>
      <c r="BK46" s="148">
        <f t="shared" si="29"/>
        <v>0</v>
      </c>
      <c r="BL46" s="148">
        <f t="shared" si="29"/>
        <v>0</v>
      </c>
      <c r="BM46" s="148">
        <f t="shared" si="29"/>
        <v>0</v>
      </c>
      <c r="BN46" s="148">
        <f t="shared" si="29"/>
        <v>0</v>
      </c>
      <c r="BO46" s="148">
        <f t="shared" si="29"/>
        <v>0</v>
      </c>
      <c r="BP46" s="148">
        <f t="shared" si="29"/>
        <v>0</v>
      </c>
      <c r="BQ46" s="148">
        <f t="shared" si="29"/>
        <v>0</v>
      </c>
      <c r="BR46" s="148">
        <f t="shared" si="29"/>
        <v>0</v>
      </c>
    </row>
    <row r="47" spans="1:256" s="155" customFormat="1" ht="12.75">
      <c r="A47" s="246" t="s">
        <v>193</v>
      </c>
      <c r="B47" s="9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94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94"/>
      <c r="AC47" s="192"/>
      <c r="AD47" s="192"/>
      <c r="AE47" s="192"/>
      <c r="AF47" s="192"/>
      <c r="AG47" s="192"/>
      <c r="AH47" s="192">
        <v>2363</v>
      </c>
      <c r="AI47" s="94"/>
      <c r="AJ47" s="192">
        <v>2629</v>
      </c>
      <c r="AK47" s="192">
        <v>2160</v>
      </c>
      <c r="AL47" s="192">
        <v>2204</v>
      </c>
      <c r="AM47" s="192">
        <v>2278</v>
      </c>
      <c r="AN47" s="192">
        <v>2403</v>
      </c>
      <c r="AO47" s="192">
        <v>2534</v>
      </c>
      <c r="AP47" s="94"/>
      <c r="AQ47" s="192">
        <f>Produção!AT66+Produção!AT68+Produção!AT69+Produção!AT70+Produção!AT92+Produção!AT94+Produção!AT95+Produção!AT96</f>
        <v>2509</v>
      </c>
      <c r="AR47" s="192">
        <f>Produção!AU66+Produção!AU68+Produção!AU69+Produção!AU70+Produção!AU92+Produção!AU94+Produção!AU95+Produção!AU96</f>
        <v>2895</v>
      </c>
      <c r="AS47" s="192">
        <f>Produção!AV66+Produção!AV68+Produção!AV69+Produção!AV70+Produção!AV92+Produção!AV94+Produção!AV95+Produção!AV96</f>
        <v>2652</v>
      </c>
      <c r="AT47" s="192">
        <f>Produção!AW66+Produção!AW68+Produção!AW69+Produção!AW70+Produção!AW92+Produção!AW94+Produção!AW95+Produção!AW96</f>
        <v>3019</v>
      </c>
      <c r="AU47" s="192">
        <f>Produção!AX66+Produção!AX68+Produção!AX69+Produção!AX70+Produção!AX92+Produção!AX94+Produção!AX95+Produção!AX96</f>
        <v>3052</v>
      </c>
      <c r="AV47" s="192">
        <f>Produção!AY66+Produção!AY68+Produção!AY69+Produção!AY70+Produção!AY92+Produção!AY94+Produção!AY95+Produção!AY96</f>
        <v>2784</v>
      </c>
      <c r="AW47" s="192">
        <f>Produção!AZ66+Produção!AZ68+Produção!AZ69+Produção!AZ70+Produção!AZ92+Produção!AZ94+Produção!AZ95+Produção!AZ96</f>
        <v>3034</v>
      </c>
      <c r="AX47" s="192">
        <f>Produção!BC66+Produção!BC68+Produção!BC69+Produção!BC70+Produção!BC92+Produção!BC94+Produção!BC95+Produção!BC96</f>
        <v>2869</v>
      </c>
      <c r="AY47" s="192">
        <f>Produção!BD66+Produção!BD68+Produção!BD69+Produção!BD70+Produção!BD92+Produção!BD94+Produção!BD95+Produção!BD96</f>
        <v>2929</v>
      </c>
      <c r="AZ47" s="192">
        <f>(Produção!BF71+Produção!BF97)-(Produção!BF91+Produção!BF93+Produção!BF67)</f>
        <v>1466</v>
      </c>
      <c r="BA47" s="192">
        <f>(Produção!BG71+Produção!BG97)-(Produção!BG91+Produção!BG93+Produção!BG67)</f>
        <v>3059</v>
      </c>
      <c r="BB47" s="152" t="s">
        <v>193</v>
      </c>
      <c r="BC47" s="94"/>
      <c r="BD47" s="192">
        <f>(Produção!BK71+Produção!BK97)-(Produção!BK91+Produção!BK93+Produção!BK67)</f>
        <v>1593</v>
      </c>
      <c r="BE47" s="192">
        <f>(Produção!BM71+Produção!BM97)-(Produção!BM91+Produção!BM93+Produção!BM67)</f>
        <v>3059</v>
      </c>
      <c r="BF47" s="192">
        <f>(Produção!BN71+Produção!BN97)-(Produção!BN91+Produção!BN93+Produção!BN67)</f>
        <v>3449</v>
      </c>
      <c r="BG47" s="192">
        <f>(Produção!BO71+Produção!BO97)-(Produção!BO91+Produção!BO93+Produção!BO67)</f>
        <v>4046</v>
      </c>
      <c r="BH47" s="192">
        <f>(Produção!BP71+Produção!BP97)-(Produção!BP91+Produção!BP93+Produção!BP67)</f>
        <v>4449</v>
      </c>
      <c r="BI47" s="192">
        <f>(Produção!BQ71+Produção!BQ97)-(Produção!BQ91+Produção!BQ93+Produção!BQ67)</f>
        <v>3835</v>
      </c>
      <c r="BJ47" s="192">
        <f>(Produção!BR71+Produção!BR97)-(Produção!BR91+Produção!BR93+Produção!BR67)</f>
        <v>0</v>
      </c>
      <c r="BK47" s="192">
        <f>(Produção!BS71+Produção!BS97)-(Produção!BS91+Produção!BS93+Produção!BS67)</f>
        <v>0</v>
      </c>
      <c r="BL47" s="192">
        <f>(Produção!BT71+Produção!BT97)-(Produção!BT91+Produção!BT93+Produção!BT67)</f>
        <v>0</v>
      </c>
      <c r="BM47" s="192">
        <f>(Produção!BU71+Produção!BU97)-(Produção!BU91+Produção!BU93+Produção!BU67)</f>
        <v>0</v>
      </c>
      <c r="BN47" s="192">
        <f>(Produção!BV71+Produção!BV97)-(Produção!BV91+Produção!BV93+Produção!BV67)</f>
        <v>0</v>
      </c>
      <c r="BO47" s="192">
        <f>(Produção!BW71+Produção!BW97)-(Produção!BW91+Produção!BW93+Produção!BW67)</f>
        <v>0</v>
      </c>
      <c r="BP47" s="192">
        <f>(Produção!BX71+Produção!BX97)-(Produção!BX91+Produção!BX93+Produção!BX67)</f>
        <v>0</v>
      </c>
      <c r="BQ47" s="192">
        <f>(Produção!BY71+Produção!BY97)-(Produção!BY91+Produção!BY93+Produção!BY67)</f>
        <v>0</v>
      </c>
      <c r="BR47" s="192">
        <f>(Produção!BZ71+Produção!BZ97)-(Produção!BZ91+Produção!BZ93+Produção!BZ67)</f>
        <v>0</v>
      </c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  <c r="HK47" s="154"/>
      <c r="HL47" s="154"/>
      <c r="HM47" s="154"/>
      <c r="HN47" s="154"/>
      <c r="HO47" s="154"/>
      <c r="HP47" s="154"/>
      <c r="HQ47" s="154"/>
      <c r="HR47" s="154"/>
      <c r="HS47" s="154"/>
      <c r="HT47" s="154"/>
      <c r="HU47" s="154"/>
      <c r="HV47" s="154"/>
      <c r="HW47" s="154"/>
      <c r="HX47" s="154"/>
      <c r="HY47" s="154"/>
      <c r="HZ47" s="154"/>
      <c r="IA47" s="154"/>
      <c r="IB47" s="154"/>
      <c r="IC47" s="154"/>
      <c r="ID47" s="154"/>
      <c r="IE47" s="154"/>
      <c r="IF47" s="154"/>
      <c r="IG47" s="154"/>
      <c r="IH47" s="154"/>
      <c r="II47" s="154"/>
      <c r="IJ47" s="154"/>
      <c r="IK47" s="154"/>
      <c r="IL47" s="154"/>
      <c r="IM47" s="154"/>
      <c r="IN47" s="154"/>
      <c r="IO47" s="154"/>
      <c r="IP47" s="154"/>
      <c r="IQ47" s="154"/>
      <c r="IR47" s="154"/>
      <c r="IS47" s="154"/>
      <c r="IT47" s="154"/>
      <c r="IU47" s="154"/>
      <c r="IV47" s="154"/>
    </row>
    <row r="48" spans="1:256" s="155" customFormat="1" ht="12.75">
      <c r="A48" s="152" t="s">
        <v>194</v>
      </c>
      <c r="B48" s="94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94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94"/>
      <c r="AC48" s="212"/>
      <c r="AD48" s="212"/>
      <c r="AE48" s="212"/>
      <c r="AF48" s="212"/>
      <c r="AG48" s="212"/>
      <c r="AH48" s="212">
        <v>2384</v>
      </c>
      <c r="AI48" s="94"/>
      <c r="AJ48" s="212">
        <v>2629</v>
      </c>
      <c r="AK48" s="212">
        <v>2160</v>
      </c>
      <c r="AL48" s="212">
        <v>2204</v>
      </c>
      <c r="AM48" s="212">
        <v>2278</v>
      </c>
      <c r="AN48" s="212">
        <v>2403</v>
      </c>
      <c r="AO48" s="212">
        <v>2534</v>
      </c>
      <c r="AP48" s="94"/>
      <c r="AQ48" s="212">
        <f>Produção!AT66+Produção!AT68+Produção!AT69+Produção!AT70+Produção!AT92+Produção!AT94+Produção!AT95+Produção!AT96</f>
        <v>2509</v>
      </c>
      <c r="AR48" s="212">
        <f>Produção!AU66+Produção!AU68+Produção!AU69+Produção!AU70+Produção!AU92+Produção!AU94+Produção!AU95+Produção!AU96</f>
        <v>2895</v>
      </c>
      <c r="AS48" s="212">
        <f>Produção!AV66+Produção!AV68+Produção!AV69+Produção!AV70+Produção!AV92+Produção!AV94+Produção!AV95+Produção!AV96</f>
        <v>2652</v>
      </c>
      <c r="AT48" s="212">
        <f>Produção!AW66+Produção!AW68+Produção!AW69+Produção!AW70+Produção!AW92+Produção!AW94+Produção!AW95+Produção!AW96</f>
        <v>3019</v>
      </c>
      <c r="AU48" s="212">
        <f>Produção!AX66+Produção!AX68+Produção!AX69+Produção!AX70+Produção!AX92+Produção!AX94+Produção!AX95+Produção!AX96</f>
        <v>3052</v>
      </c>
      <c r="AV48" s="212">
        <f>Produção!AY66+Produção!AY68+Produção!AY69+Produção!AY70+Produção!AY92+Produção!AY94+Produção!AY95+Produção!AY96</f>
        <v>2784</v>
      </c>
      <c r="AW48" s="212">
        <f>Produção!AZ66+Produção!AZ68+Produção!AZ69+Produção!AZ70+Produção!AZ92+Produção!AZ94+Produção!AZ95+Produção!AZ96</f>
        <v>3034</v>
      </c>
      <c r="AX48" s="212">
        <f>Produção!BC66+Produção!BC68+Produção!BC69+Produção!BC70+Produção!BC92+Produção!BC94+Produção!BC95+Produção!BC96</f>
        <v>2869</v>
      </c>
      <c r="AY48" s="212">
        <f>Produção!BD66+Produção!BD68+Produção!BD69+Produção!BD70+Produção!BD92+Produção!BD94+Produção!BD95+Produção!BD96</f>
        <v>2929</v>
      </c>
      <c r="AZ48" s="192">
        <f>AZ47</f>
        <v>1466</v>
      </c>
      <c r="BA48" s="192">
        <f>BA47</f>
        <v>3059</v>
      </c>
      <c r="BB48" s="152" t="s">
        <v>194</v>
      </c>
      <c r="BC48" s="94"/>
      <c r="BD48" s="192">
        <f aca="true" t="shared" si="30" ref="BD48:BR48">BD47</f>
        <v>1593</v>
      </c>
      <c r="BE48" s="192">
        <f t="shared" si="30"/>
        <v>3059</v>
      </c>
      <c r="BF48" s="192">
        <f t="shared" si="30"/>
        <v>3449</v>
      </c>
      <c r="BG48" s="192">
        <f t="shared" si="30"/>
        <v>4046</v>
      </c>
      <c r="BH48" s="192">
        <f t="shared" si="30"/>
        <v>4449</v>
      </c>
      <c r="BI48" s="192">
        <f t="shared" si="30"/>
        <v>3835</v>
      </c>
      <c r="BJ48" s="192">
        <f t="shared" si="30"/>
        <v>0</v>
      </c>
      <c r="BK48" s="192">
        <f t="shared" si="30"/>
        <v>0</v>
      </c>
      <c r="BL48" s="192">
        <f t="shared" si="30"/>
        <v>0</v>
      </c>
      <c r="BM48" s="192">
        <f t="shared" si="30"/>
        <v>0</v>
      </c>
      <c r="BN48" s="192">
        <f t="shared" si="30"/>
        <v>0</v>
      </c>
      <c r="BO48" s="192">
        <f t="shared" si="30"/>
        <v>0</v>
      </c>
      <c r="BP48" s="192">
        <f t="shared" si="30"/>
        <v>0</v>
      </c>
      <c r="BQ48" s="192">
        <f t="shared" si="30"/>
        <v>0</v>
      </c>
      <c r="BR48" s="192">
        <f t="shared" si="30"/>
        <v>0</v>
      </c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</row>
    <row r="49" spans="1:70" s="151" customFormat="1" ht="25.5">
      <c r="A49" s="217"/>
      <c r="B49" s="218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18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18"/>
      <c r="AC49" s="234"/>
      <c r="AD49" s="234"/>
      <c r="AE49" s="234"/>
      <c r="AF49" s="234"/>
      <c r="AG49" s="234"/>
      <c r="AH49" s="234"/>
      <c r="AI49" s="218"/>
      <c r="AJ49" s="234"/>
      <c r="AK49" s="234"/>
      <c r="AL49" s="234"/>
      <c r="AM49" s="234"/>
      <c r="AN49" s="234"/>
      <c r="AO49" s="234"/>
      <c r="AP49" s="218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50"/>
      <c r="BB49" s="184" t="s">
        <v>195</v>
      </c>
      <c r="BC49" s="199" t="s">
        <v>196</v>
      </c>
      <c r="BD49" s="148">
        <f aca="true" t="shared" si="31" ref="BD49:BR49">_xlfn.IFERROR(ROUND((BD50/BD51),4),0)</f>
        <v>1</v>
      </c>
      <c r="BE49" s="148">
        <f t="shared" si="31"/>
        <v>1</v>
      </c>
      <c r="BF49" s="148">
        <f t="shared" si="31"/>
        <v>1</v>
      </c>
      <c r="BG49" s="148">
        <f t="shared" si="31"/>
        <v>1</v>
      </c>
      <c r="BH49" s="148">
        <f t="shared" si="31"/>
        <v>1</v>
      </c>
      <c r="BI49" s="148">
        <f t="shared" si="31"/>
        <v>1</v>
      </c>
      <c r="BJ49" s="148">
        <f t="shared" si="31"/>
        <v>0</v>
      </c>
      <c r="BK49" s="148">
        <f t="shared" si="31"/>
        <v>0</v>
      </c>
      <c r="BL49" s="148">
        <f t="shared" si="31"/>
        <v>0</v>
      </c>
      <c r="BM49" s="148">
        <f t="shared" si="31"/>
        <v>0</v>
      </c>
      <c r="BN49" s="148">
        <f t="shared" si="31"/>
        <v>0</v>
      </c>
      <c r="BO49" s="148">
        <f t="shared" si="31"/>
        <v>0</v>
      </c>
      <c r="BP49" s="148">
        <f t="shared" si="31"/>
        <v>0</v>
      </c>
      <c r="BQ49" s="148">
        <f t="shared" si="31"/>
        <v>0</v>
      </c>
      <c r="BR49" s="148">
        <f t="shared" si="31"/>
        <v>0</v>
      </c>
    </row>
    <row r="50" spans="1:70" ht="12.75">
      <c r="A50" s="221"/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8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8"/>
      <c r="AC50" s="209"/>
      <c r="AD50" s="209"/>
      <c r="AE50" s="209"/>
      <c r="AF50" s="209"/>
      <c r="AG50" s="209"/>
      <c r="AH50" s="209"/>
      <c r="AI50" s="208"/>
      <c r="AJ50" s="209"/>
      <c r="AK50" s="209"/>
      <c r="AL50" s="209"/>
      <c r="AM50" s="209"/>
      <c r="AN50" s="209"/>
      <c r="AO50" s="209"/>
      <c r="AP50" s="208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3"/>
      <c r="BB50" s="152" t="s">
        <v>197</v>
      </c>
      <c r="BC50" s="205"/>
      <c r="BD50" s="251">
        <v>72</v>
      </c>
      <c r="BE50" s="206">
        <v>393</v>
      </c>
      <c r="BF50" s="251">
        <v>80</v>
      </c>
      <c r="BG50" s="251">
        <v>73</v>
      </c>
      <c r="BH50" s="251">
        <v>133</v>
      </c>
      <c r="BI50" s="251">
        <v>414</v>
      </c>
      <c r="BJ50" s="251">
        <v>0</v>
      </c>
      <c r="BK50" s="251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</row>
    <row r="51" spans="1:70" ht="12.75">
      <c r="A51" s="207"/>
      <c r="B51" s="208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08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08"/>
      <c r="AC51" s="224"/>
      <c r="AD51" s="224"/>
      <c r="AE51" s="224"/>
      <c r="AF51" s="224"/>
      <c r="AG51" s="224"/>
      <c r="AH51" s="224"/>
      <c r="AI51" s="208"/>
      <c r="AJ51" s="224"/>
      <c r="AK51" s="224"/>
      <c r="AL51" s="224"/>
      <c r="AM51" s="224"/>
      <c r="AN51" s="224"/>
      <c r="AO51" s="224"/>
      <c r="AP51" s="208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6"/>
      <c r="BB51" s="152" t="s">
        <v>198</v>
      </c>
      <c r="BC51" s="205"/>
      <c r="BD51" s="252">
        <v>72</v>
      </c>
      <c r="BE51" s="211">
        <v>393</v>
      </c>
      <c r="BF51" s="252">
        <v>80</v>
      </c>
      <c r="BG51" s="252">
        <v>73</v>
      </c>
      <c r="BH51" s="252">
        <v>133</v>
      </c>
      <c r="BI51" s="252">
        <v>414</v>
      </c>
      <c r="BJ51" s="252">
        <v>0</v>
      </c>
      <c r="BK51" s="252">
        <v>0</v>
      </c>
      <c r="BL51" s="252">
        <v>0</v>
      </c>
      <c r="BM51" s="252">
        <v>0</v>
      </c>
      <c r="BN51" s="252">
        <v>0</v>
      </c>
      <c r="BO51" s="252">
        <v>0</v>
      </c>
      <c r="BP51" s="252">
        <v>0</v>
      </c>
      <c r="BQ51" s="252">
        <v>0</v>
      </c>
      <c r="BR51" s="252">
        <v>0</v>
      </c>
    </row>
    <row r="52" spans="1:70" s="151" customFormat="1" ht="25.5">
      <c r="A52" s="200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1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1"/>
      <c r="AC52" s="202"/>
      <c r="AD52" s="202"/>
      <c r="AE52" s="202"/>
      <c r="AF52" s="202"/>
      <c r="AG52" s="202"/>
      <c r="AH52" s="202"/>
      <c r="AI52" s="201"/>
      <c r="AJ52" s="202"/>
      <c r="AK52" s="202"/>
      <c r="AL52" s="202"/>
      <c r="AM52" s="202"/>
      <c r="AN52" s="202"/>
      <c r="AO52" s="202"/>
      <c r="AP52" s="201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28"/>
      <c r="BB52" s="184" t="s">
        <v>199</v>
      </c>
      <c r="BC52" s="199" t="s">
        <v>196</v>
      </c>
      <c r="BD52" s="148">
        <f aca="true" t="shared" si="32" ref="BD52:BR52">_xlfn.IFERROR(ROUND((BD53/BD54),4),0)</f>
        <v>1</v>
      </c>
      <c r="BE52" s="148">
        <f t="shared" si="32"/>
        <v>1</v>
      </c>
      <c r="BF52" s="148">
        <f t="shared" si="32"/>
        <v>1</v>
      </c>
      <c r="BG52" s="148">
        <f t="shared" si="32"/>
        <v>1</v>
      </c>
      <c r="BH52" s="148">
        <f t="shared" si="32"/>
        <v>1</v>
      </c>
      <c r="BI52" s="148">
        <f t="shared" si="32"/>
        <v>1</v>
      </c>
      <c r="BJ52" s="148">
        <f t="shared" si="32"/>
        <v>0</v>
      </c>
      <c r="BK52" s="148">
        <f t="shared" si="32"/>
        <v>0</v>
      </c>
      <c r="BL52" s="148">
        <f t="shared" si="32"/>
        <v>0</v>
      </c>
      <c r="BM52" s="148">
        <f t="shared" si="32"/>
        <v>0</v>
      </c>
      <c r="BN52" s="148">
        <f t="shared" si="32"/>
        <v>0</v>
      </c>
      <c r="BO52" s="148">
        <f t="shared" si="32"/>
        <v>0</v>
      </c>
      <c r="BP52" s="148">
        <f t="shared" si="32"/>
        <v>0</v>
      </c>
      <c r="BQ52" s="148">
        <f t="shared" si="32"/>
        <v>0</v>
      </c>
      <c r="BR52" s="148">
        <f t="shared" si="32"/>
        <v>0</v>
      </c>
    </row>
    <row r="53" spans="1:70" ht="12.75">
      <c r="A53" s="221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8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8"/>
      <c r="AC53" s="209"/>
      <c r="AD53" s="209"/>
      <c r="AE53" s="209"/>
      <c r="AF53" s="209"/>
      <c r="AG53" s="209"/>
      <c r="AH53" s="209"/>
      <c r="AI53" s="208"/>
      <c r="AJ53" s="209"/>
      <c r="AK53" s="209"/>
      <c r="AL53" s="209"/>
      <c r="AM53" s="209"/>
      <c r="AN53" s="209"/>
      <c r="AO53" s="209"/>
      <c r="AP53" s="208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3"/>
      <c r="BB53" s="152" t="s">
        <v>200</v>
      </c>
      <c r="BC53" s="205"/>
      <c r="BD53" s="251">
        <v>321</v>
      </c>
      <c r="BE53" s="206">
        <v>393</v>
      </c>
      <c r="BF53" s="251">
        <v>219</v>
      </c>
      <c r="BG53" s="251">
        <v>226</v>
      </c>
      <c r="BH53" s="251">
        <v>277</v>
      </c>
      <c r="BI53" s="251">
        <v>465</v>
      </c>
      <c r="BJ53" s="251">
        <v>0</v>
      </c>
      <c r="BK53" s="251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</row>
    <row r="54" spans="1:70" ht="12.75">
      <c r="A54" s="207"/>
      <c r="B54" s="208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08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08"/>
      <c r="AC54" s="224"/>
      <c r="AD54" s="224"/>
      <c r="AE54" s="224"/>
      <c r="AF54" s="224"/>
      <c r="AG54" s="224"/>
      <c r="AH54" s="224"/>
      <c r="AI54" s="208"/>
      <c r="AJ54" s="224"/>
      <c r="AK54" s="224"/>
      <c r="AL54" s="224"/>
      <c r="AM54" s="224"/>
      <c r="AN54" s="224"/>
      <c r="AO54" s="224"/>
      <c r="AP54" s="208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6"/>
      <c r="BB54" s="152" t="s">
        <v>198</v>
      </c>
      <c r="BC54" s="205"/>
      <c r="BD54" s="252">
        <v>321</v>
      </c>
      <c r="BE54" s="211">
        <v>393</v>
      </c>
      <c r="BF54" s="252">
        <v>219</v>
      </c>
      <c r="BG54" s="252">
        <v>226</v>
      </c>
      <c r="BH54" s="252">
        <v>277</v>
      </c>
      <c r="BI54" s="252">
        <v>465</v>
      </c>
      <c r="BJ54" s="252">
        <v>0</v>
      </c>
      <c r="BK54" s="252">
        <v>0</v>
      </c>
      <c r="BL54" s="252">
        <v>0</v>
      </c>
      <c r="BM54" s="252">
        <v>0</v>
      </c>
      <c r="BN54" s="252">
        <v>0</v>
      </c>
      <c r="BO54" s="252">
        <v>0</v>
      </c>
      <c r="BP54" s="252">
        <v>0</v>
      </c>
      <c r="BQ54" s="252">
        <v>0</v>
      </c>
      <c r="BR54" s="252">
        <v>0</v>
      </c>
    </row>
    <row r="55" spans="1:70" s="151" customFormat="1" ht="12.75">
      <c r="A55" s="200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1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1"/>
      <c r="AC55" s="202"/>
      <c r="AD55" s="202"/>
      <c r="AE55" s="202"/>
      <c r="AF55" s="202"/>
      <c r="AG55" s="202"/>
      <c r="AH55" s="202"/>
      <c r="AI55" s="201"/>
      <c r="AJ55" s="202"/>
      <c r="AK55" s="202"/>
      <c r="AL55" s="202"/>
      <c r="AM55" s="202"/>
      <c r="AN55" s="202"/>
      <c r="AO55" s="202"/>
      <c r="AP55" s="201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28"/>
      <c r="BB55" s="184" t="s">
        <v>201</v>
      </c>
      <c r="BC55" s="199" t="s">
        <v>202</v>
      </c>
      <c r="BD55" s="148">
        <f aca="true" t="shared" si="33" ref="BD55:BR55">_xlfn.IFERROR(ROUND((BD56/BD57),4),0)</f>
        <v>0</v>
      </c>
      <c r="BE55" s="148">
        <f t="shared" si="33"/>
        <v>0.0083</v>
      </c>
      <c r="BF55" s="148">
        <f t="shared" si="33"/>
        <v>0.0009</v>
      </c>
      <c r="BG55" s="148">
        <f t="shared" si="33"/>
        <v>0.0005</v>
      </c>
      <c r="BH55" s="148">
        <f t="shared" si="33"/>
        <v>0.0115</v>
      </c>
      <c r="BI55" s="148">
        <f t="shared" si="33"/>
        <v>0.0227</v>
      </c>
      <c r="BJ55" s="148">
        <f t="shared" si="33"/>
        <v>0</v>
      </c>
      <c r="BK55" s="148">
        <f t="shared" si="33"/>
        <v>0</v>
      </c>
      <c r="BL55" s="148">
        <f t="shared" si="33"/>
        <v>0</v>
      </c>
      <c r="BM55" s="148">
        <f t="shared" si="33"/>
        <v>0</v>
      </c>
      <c r="BN55" s="148">
        <f t="shared" si="33"/>
        <v>0</v>
      </c>
      <c r="BO55" s="148">
        <f t="shared" si="33"/>
        <v>0</v>
      </c>
      <c r="BP55" s="148">
        <f t="shared" si="33"/>
        <v>0</v>
      </c>
      <c r="BQ55" s="148">
        <f t="shared" si="33"/>
        <v>0</v>
      </c>
      <c r="BR55" s="148">
        <f t="shared" si="33"/>
        <v>0</v>
      </c>
    </row>
    <row r="56" spans="1:256" s="262" customFormat="1" ht="12.75">
      <c r="A56" s="253"/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4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4"/>
      <c r="AC56" s="255"/>
      <c r="AD56" s="255"/>
      <c r="AE56" s="255"/>
      <c r="AF56" s="255"/>
      <c r="AG56" s="255"/>
      <c r="AH56" s="255"/>
      <c r="AI56" s="254"/>
      <c r="AJ56" s="255"/>
      <c r="AK56" s="255"/>
      <c r="AL56" s="255"/>
      <c r="AM56" s="255"/>
      <c r="AN56" s="255"/>
      <c r="AO56" s="255"/>
      <c r="AP56" s="254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6"/>
      <c r="BB56" s="257" t="s">
        <v>203</v>
      </c>
      <c r="BC56" s="258"/>
      <c r="BD56" s="259" t="s">
        <v>55</v>
      </c>
      <c r="BE56" s="259">
        <v>2010.01</v>
      </c>
      <c r="BF56" s="260">
        <v>234.04</v>
      </c>
      <c r="BG56" s="260">
        <v>251.24</v>
      </c>
      <c r="BH56" s="260">
        <v>4799.03</v>
      </c>
      <c r="BI56" s="260">
        <v>8890.87</v>
      </c>
      <c r="BJ56" s="260">
        <v>0</v>
      </c>
      <c r="BK56" s="260">
        <v>0</v>
      </c>
      <c r="BL56" s="260">
        <v>0</v>
      </c>
      <c r="BM56" s="260">
        <v>0</v>
      </c>
      <c r="BN56" s="260">
        <v>0</v>
      </c>
      <c r="BO56" s="260">
        <v>0</v>
      </c>
      <c r="BP56" s="260">
        <v>0</v>
      </c>
      <c r="BQ56" s="260">
        <v>0</v>
      </c>
      <c r="BR56" s="260">
        <v>0</v>
      </c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  <c r="IC56" s="261"/>
      <c r="ID56" s="261"/>
      <c r="IE56" s="261"/>
      <c r="IF56" s="261"/>
      <c r="IG56" s="261"/>
      <c r="IH56" s="261"/>
      <c r="II56" s="261"/>
      <c r="IJ56" s="261"/>
      <c r="IK56" s="261"/>
      <c r="IL56" s="261"/>
      <c r="IM56" s="261"/>
      <c r="IN56" s="261"/>
      <c r="IO56" s="261"/>
      <c r="IP56" s="261"/>
      <c r="IQ56" s="261"/>
      <c r="IR56" s="261"/>
      <c r="IS56" s="261"/>
      <c r="IT56" s="261"/>
      <c r="IU56" s="261"/>
      <c r="IV56" s="261"/>
    </row>
    <row r="57" spans="1:256" s="262" customFormat="1" ht="12.75">
      <c r="A57" s="263"/>
      <c r="B57" s="264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4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4"/>
      <c r="AC57" s="265"/>
      <c r="AD57" s="265"/>
      <c r="AE57" s="265"/>
      <c r="AF57" s="265"/>
      <c r="AG57" s="265"/>
      <c r="AH57" s="265"/>
      <c r="AI57" s="264"/>
      <c r="AJ57" s="265"/>
      <c r="AK57" s="265"/>
      <c r="AL57" s="265"/>
      <c r="AM57" s="265"/>
      <c r="AN57" s="265"/>
      <c r="AO57" s="265"/>
      <c r="AP57" s="264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6"/>
      <c r="BB57" s="257" t="s">
        <v>204</v>
      </c>
      <c r="BC57" s="258"/>
      <c r="BD57" s="267" t="s">
        <v>55</v>
      </c>
      <c r="BE57" s="268">
        <v>241885.58</v>
      </c>
      <c r="BF57" s="267">
        <v>249753.83</v>
      </c>
      <c r="BG57" s="267">
        <v>501166.76</v>
      </c>
      <c r="BH57" s="267">
        <v>416563.04</v>
      </c>
      <c r="BI57" s="267">
        <v>391035.41</v>
      </c>
      <c r="BJ57" s="267">
        <v>0</v>
      </c>
      <c r="BK57" s="267">
        <v>0</v>
      </c>
      <c r="BL57" s="267">
        <v>0</v>
      </c>
      <c r="BM57" s="267">
        <v>0</v>
      </c>
      <c r="BN57" s="267">
        <v>0</v>
      </c>
      <c r="BO57" s="267">
        <v>0</v>
      </c>
      <c r="BP57" s="267">
        <v>0</v>
      </c>
      <c r="BQ57" s="267">
        <v>0</v>
      </c>
      <c r="BR57" s="267">
        <v>0</v>
      </c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1"/>
      <c r="FG57" s="261"/>
      <c r="FH57" s="261"/>
      <c r="FI57" s="261"/>
      <c r="FJ57" s="261"/>
      <c r="FK57" s="261"/>
      <c r="FL57" s="261"/>
      <c r="FM57" s="261"/>
      <c r="FN57" s="261"/>
      <c r="FO57" s="261"/>
      <c r="FP57" s="261"/>
      <c r="FQ57" s="261"/>
      <c r="FR57" s="261"/>
      <c r="FS57" s="261"/>
      <c r="FT57" s="261"/>
      <c r="FU57" s="261"/>
      <c r="FV57" s="261"/>
      <c r="FW57" s="261"/>
      <c r="FX57" s="261"/>
      <c r="FY57" s="261"/>
      <c r="FZ57" s="261"/>
      <c r="GA57" s="261"/>
      <c r="GB57" s="261"/>
      <c r="GC57" s="261"/>
      <c r="GD57" s="261"/>
      <c r="GE57" s="261"/>
      <c r="GF57" s="261"/>
      <c r="GG57" s="261"/>
      <c r="GH57" s="261"/>
      <c r="GI57" s="261"/>
      <c r="GJ57" s="261"/>
      <c r="GK57" s="261"/>
      <c r="GL57" s="261"/>
      <c r="GM57" s="261"/>
      <c r="GN57" s="261"/>
      <c r="GO57" s="261"/>
      <c r="GP57" s="261"/>
      <c r="GQ57" s="261"/>
      <c r="GR57" s="261"/>
      <c r="GS57" s="261"/>
      <c r="GT57" s="261"/>
      <c r="GU57" s="261"/>
      <c r="GV57" s="261"/>
      <c r="GW57" s="261"/>
      <c r="GX57" s="261"/>
      <c r="GY57" s="261"/>
      <c r="GZ57" s="261"/>
      <c r="HA57" s="261"/>
      <c r="HB57" s="261"/>
      <c r="HC57" s="261"/>
      <c r="HD57" s="261"/>
      <c r="HE57" s="261"/>
      <c r="HF57" s="261"/>
      <c r="HG57" s="261"/>
      <c r="HH57" s="261"/>
      <c r="HI57" s="261"/>
      <c r="HJ57" s="261"/>
      <c r="HK57" s="261"/>
      <c r="HL57" s="261"/>
      <c r="HM57" s="261"/>
      <c r="HN57" s="261"/>
      <c r="HO57" s="261"/>
      <c r="HP57" s="261"/>
      <c r="HQ57" s="261"/>
      <c r="HR57" s="261"/>
      <c r="HS57" s="261"/>
      <c r="HT57" s="261"/>
      <c r="HU57" s="261"/>
      <c r="HV57" s="261"/>
      <c r="HW57" s="261"/>
      <c r="HX57" s="261"/>
      <c r="HY57" s="261"/>
      <c r="HZ57" s="261"/>
      <c r="IA57" s="261"/>
      <c r="IB57" s="261"/>
      <c r="IC57" s="261"/>
      <c r="ID57" s="261"/>
      <c r="IE57" s="261"/>
      <c r="IF57" s="261"/>
      <c r="IG57" s="261"/>
      <c r="IH57" s="261"/>
      <c r="II57" s="261"/>
      <c r="IJ57" s="261"/>
      <c r="IK57" s="261"/>
      <c r="IL57" s="261"/>
      <c r="IM57" s="261"/>
      <c r="IN57" s="261"/>
      <c r="IO57" s="261"/>
      <c r="IP57" s="261"/>
      <c r="IQ57" s="261"/>
      <c r="IR57" s="261"/>
      <c r="IS57" s="261"/>
      <c r="IT57" s="261"/>
      <c r="IU57" s="261"/>
      <c r="IV57" s="261"/>
    </row>
    <row r="58" spans="1:70" s="151" customFormat="1" ht="14.25" customHeight="1" hidden="1">
      <c r="A58" s="184" t="s">
        <v>205</v>
      </c>
      <c r="B58" s="199" t="s">
        <v>157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99" t="s">
        <v>157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99" t="s">
        <v>157</v>
      </c>
      <c r="AC58" s="185">
        <v>0</v>
      </c>
      <c r="AD58" s="185">
        <v>0</v>
      </c>
      <c r="AE58" s="185">
        <v>0</v>
      </c>
      <c r="AF58" s="185">
        <v>0</v>
      </c>
      <c r="AG58" s="185">
        <v>0</v>
      </c>
      <c r="AH58" s="185">
        <v>0.0008557980316645272</v>
      </c>
      <c r="AI58" s="199" t="s">
        <v>158</v>
      </c>
      <c r="AJ58" s="185">
        <v>0.0015463120457708365</v>
      </c>
      <c r="AK58" s="185">
        <v>0.0013034033309196234</v>
      </c>
      <c r="AL58" s="185">
        <v>0.0009407337723424271</v>
      </c>
      <c r="AM58" s="185">
        <v>0.000781657113079729</v>
      </c>
      <c r="AN58" s="185">
        <v>0.0010180707559175363</v>
      </c>
      <c r="AO58" s="185">
        <v>0.0003638127577007034</v>
      </c>
      <c r="AP58" s="199" t="s">
        <v>158</v>
      </c>
      <c r="AQ58" s="185">
        <f aca="true" t="shared" si="34" ref="AQ58:BA58">_xlfn.IFERROR((AQ59/AQ60),0)</f>
        <v>0.0006412311638345624</v>
      </c>
      <c r="AR58" s="185">
        <f t="shared" si="34"/>
        <v>0.0015809443507588533</v>
      </c>
      <c r="AS58" s="185">
        <f t="shared" si="34"/>
        <v>0.0014687163419171644</v>
      </c>
      <c r="AT58" s="185">
        <f t="shared" si="34"/>
        <v>0.0011695906432748538</v>
      </c>
      <c r="AU58" s="185">
        <f t="shared" si="34"/>
        <v>0.0014124293785310734</v>
      </c>
      <c r="AV58" s="185">
        <f t="shared" si="34"/>
        <v>0</v>
      </c>
      <c r="AW58" s="185">
        <f t="shared" si="34"/>
        <v>0.00036886757654002215</v>
      </c>
      <c r="AX58" s="185">
        <f t="shared" si="34"/>
        <v>0.0013429373702844585</v>
      </c>
      <c r="AY58" s="185">
        <f t="shared" si="34"/>
        <v>0.0006965405154399814</v>
      </c>
      <c r="AZ58" s="185">
        <f t="shared" si="34"/>
        <v>0</v>
      </c>
      <c r="BA58" s="185">
        <f t="shared" si="34"/>
        <v>0</v>
      </c>
      <c r="BB58" s="233"/>
      <c r="BC58" s="234"/>
      <c r="BD58" s="234"/>
      <c r="BE58" s="234"/>
      <c r="BF58" s="269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</row>
    <row r="59" spans="1:256" s="155" customFormat="1" ht="12.75" hidden="1">
      <c r="A59" s="246" t="s">
        <v>206</v>
      </c>
      <c r="B59" s="94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94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94"/>
      <c r="AC59" s="192"/>
      <c r="AD59" s="192"/>
      <c r="AE59" s="192"/>
      <c r="AF59" s="192"/>
      <c r="AG59" s="192"/>
      <c r="AH59" s="192">
        <v>6</v>
      </c>
      <c r="AI59" s="94"/>
      <c r="AJ59" s="192">
        <v>10</v>
      </c>
      <c r="AK59" s="192">
        <v>9</v>
      </c>
      <c r="AL59" s="192">
        <v>7</v>
      </c>
      <c r="AM59" s="192">
        <v>6</v>
      </c>
      <c r="AN59" s="192">
        <v>8</v>
      </c>
      <c r="AO59" s="192">
        <v>3</v>
      </c>
      <c r="AP59" s="94"/>
      <c r="AQ59" s="192">
        <v>6</v>
      </c>
      <c r="AR59" s="192">
        <v>15</v>
      </c>
      <c r="AS59" s="192">
        <v>15</v>
      </c>
      <c r="AT59" s="192">
        <v>12</v>
      </c>
      <c r="AU59" s="192">
        <v>13</v>
      </c>
      <c r="AV59" s="192">
        <v>0</v>
      </c>
      <c r="AW59" s="192">
        <v>3</v>
      </c>
      <c r="AX59" s="192">
        <v>11</v>
      </c>
      <c r="AY59" s="192">
        <v>6</v>
      </c>
      <c r="AZ59" s="192"/>
      <c r="BA59" s="192"/>
      <c r="BB59" s="236"/>
      <c r="BC59" s="222"/>
      <c r="BD59" s="222"/>
      <c r="BE59" s="222"/>
      <c r="BF59" s="271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  <c r="HW59" s="154"/>
      <c r="HX59" s="154"/>
      <c r="HY59" s="154"/>
      <c r="HZ59" s="154"/>
      <c r="IA59" s="154"/>
      <c r="IB59" s="154"/>
      <c r="IC59" s="154"/>
      <c r="ID59" s="154"/>
      <c r="IE59" s="154"/>
      <c r="IF59" s="154"/>
      <c r="IG59" s="154"/>
      <c r="IH59" s="154"/>
      <c r="II59" s="154"/>
      <c r="IJ59" s="154"/>
      <c r="IK59" s="154"/>
      <c r="IL59" s="154"/>
      <c r="IM59" s="154"/>
      <c r="IN59" s="154"/>
      <c r="IO59" s="154"/>
      <c r="IP59" s="154"/>
      <c r="IQ59" s="154"/>
      <c r="IR59" s="154"/>
      <c r="IS59" s="154"/>
      <c r="IT59" s="154"/>
      <c r="IU59" s="154"/>
      <c r="IV59" s="154"/>
    </row>
    <row r="60" spans="1:256" s="155" customFormat="1" ht="12.75" hidden="1">
      <c r="A60" s="152" t="s">
        <v>207</v>
      </c>
      <c r="B60" s="94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94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94"/>
      <c r="AC60" s="212"/>
      <c r="AD60" s="212"/>
      <c r="AE60" s="212"/>
      <c r="AF60" s="212"/>
      <c r="AG60" s="212"/>
      <c r="AH60" s="212">
        <v>7011</v>
      </c>
      <c r="AI60" s="94"/>
      <c r="AJ60" s="212">
        <v>6467</v>
      </c>
      <c r="AK60" s="212">
        <v>6905</v>
      </c>
      <c r="AL60" s="212">
        <v>7441</v>
      </c>
      <c r="AM60" s="212">
        <v>7676</v>
      </c>
      <c r="AN60" s="212">
        <v>7858</v>
      </c>
      <c r="AO60" s="212">
        <v>8246</v>
      </c>
      <c r="AP60" s="94"/>
      <c r="AQ60" s="212">
        <v>9357</v>
      </c>
      <c r="AR60" s="212">
        <v>9488</v>
      </c>
      <c r="AS60" s="212">
        <v>10213</v>
      </c>
      <c r="AT60" s="212">
        <v>10260</v>
      </c>
      <c r="AU60" s="212">
        <v>9204</v>
      </c>
      <c r="AV60" s="212">
        <v>8018</v>
      </c>
      <c r="AW60" s="212">
        <v>8133</v>
      </c>
      <c r="AX60" s="212">
        <v>8191</v>
      </c>
      <c r="AY60" s="212">
        <v>8614</v>
      </c>
      <c r="AZ60" s="212"/>
      <c r="BA60" s="212"/>
      <c r="BB60" s="273"/>
      <c r="BC60" s="225"/>
      <c r="BD60" s="225"/>
      <c r="BE60" s="225"/>
      <c r="BF60" s="271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  <c r="IU60" s="154"/>
      <c r="IV60" s="154"/>
    </row>
    <row r="61" spans="1:70" s="280" customFormat="1" ht="12.75" hidden="1">
      <c r="A61" s="275" t="s">
        <v>208</v>
      </c>
      <c r="B61" s="244" t="s">
        <v>209</v>
      </c>
      <c r="C61" s="245">
        <v>0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0</v>
      </c>
      <c r="N61" s="245">
        <v>0</v>
      </c>
      <c r="O61" s="244" t="s">
        <v>209</v>
      </c>
      <c r="P61" s="245">
        <v>10</v>
      </c>
      <c r="Q61" s="245">
        <v>10</v>
      </c>
      <c r="R61" s="245">
        <v>10</v>
      </c>
      <c r="S61" s="245">
        <v>10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  <c r="AA61" s="245">
        <v>9</v>
      </c>
      <c r="AB61" s="244" t="s">
        <v>209</v>
      </c>
      <c r="AC61" s="245">
        <v>5</v>
      </c>
      <c r="AD61" s="245">
        <v>0</v>
      </c>
      <c r="AE61" s="245">
        <v>9</v>
      </c>
      <c r="AF61" s="245">
        <v>0</v>
      </c>
      <c r="AG61" s="245">
        <v>0</v>
      </c>
      <c r="AH61" s="245">
        <v>10</v>
      </c>
      <c r="AI61" s="244" t="s">
        <v>209</v>
      </c>
      <c r="AJ61" s="245">
        <v>0</v>
      </c>
      <c r="AK61" s="245">
        <v>0</v>
      </c>
      <c r="AL61" s="245">
        <v>0</v>
      </c>
      <c r="AM61" s="245">
        <v>0</v>
      </c>
      <c r="AN61" s="245">
        <v>0</v>
      </c>
      <c r="AO61" s="245">
        <v>0</v>
      </c>
      <c r="AP61" s="244" t="s">
        <v>209</v>
      </c>
      <c r="AQ61" s="245">
        <f aca="true" t="shared" si="35" ref="AQ61:BA61">AQ63</f>
        <v>0</v>
      </c>
      <c r="AR61" s="245">
        <f t="shared" si="35"/>
        <v>0</v>
      </c>
      <c r="AS61" s="245">
        <f t="shared" si="35"/>
        <v>0</v>
      </c>
      <c r="AT61" s="245">
        <f t="shared" si="35"/>
        <v>0</v>
      </c>
      <c r="AU61" s="245">
        <f t="shared" si="35"/>
        <v>0</v>
      </c>
      <c r="AV61" s="245">
        <f t="shared" si="35"/>
        <v>0</v>
      </c>
      <c r="AW61" s="245">
        <f t="shared" si="35"/>
        <v>0</v>
      </c>
      <c r="AX61" s="245">
        <f t="shared" si="35"/>
        <v>0</v>
      </c>
      <c r="AY61" s="245">
        <f t="shared" si="35"/>
        <v>0</v>
      </c>
      <c r="AZ61" s="245">
        <f t="shared" si="35"/>
        <v>0</v>
      </c>
      <c r="BA61" s="245">
        <f t="shared" si="35"/>
        <v>0</v>
      </c>
      <c r="BB61" s="276"/>
      <c r="BC61" s="276"/>
      <c r="BD61" s="276"/>
      <c r="BE61" s="277"/>
      <c r="BF61" s="278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</row>
    <row r="62" spans="1:70" ht="12.75" hidden="1">
      <c r="A62" s="204" t="s">
        <v>210</v>
      </c>
      <c r="B62" s="205"/>
      <c r="C62" s="206"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5"/>
      <c r="P62" s="206">
        <v>9</v>
      </c>
      <c r="Q62" s="206">
        <v>9</v>
      </c>
      <c r="R62" s="206">
        <v>5.612903225806452</v>
      </c>
      <c r="S62" s="206">
        <v>9</v>
      </c>
      <c r="T62" s="206">
        <v>0</v>
      </c>
      <c r="U62" s="206">
        <v>0</v>
      </c>
      <c r="V62" s="206">
        <v>0</v>
      </c>
      <c r="W62" s="206">
        <v>0</v>
      </c>
      <c r="X62" s="206">
        <v>0</v>
      </c>
      <c r="Y62" s="206">
        <v>0</v>
      </c>
      <c r="Z62" s="206">
        <v>0</v>
      </c>
      <c r="AA62" s="206">
        <v>8</v>
      </c>
      <c r="AB62" s="205"/>
      <c r="AC62" s="206">
        <v>3</v>
      </c>
      <c r="AD62" s="206">
        <v>0</v>
      </c>
      <c r="AE62" s="206">
        <v>7</v>
      </c>
      <c r="AF62" s="206">
        <v>0</v>
      </c>
      <c r="AG62" s="206">
        <v>0</v>
      </c>
      <c r="AH62" s="206">
        <v>8</v>
      </c>
      <c r="AI62" s="205"/>
      <c r="AJ62" s="206">
        <v>0</v>
      </c>
      <c r="AK62" s="206"/>
      <c r="AL62" s="206"/>
      <c r="AM62" s="206"/>
      <c r="AN62" s="206"/>
      <c r="AO62" s="206"/>
      <c r="AP62" s="205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81"/>
      <c r="BC62" s="281"/>
      <c r="BD62" s="281"/>
      <c r="BE62" s="282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</row>
    <row r="63" spans="1:70" ht="12.75" hidden="1">
      <c r="A63" s="186" t="s">
        <v>211</v>
      </c>
      <c r="B63" s="205"/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05"/>
      <c r="P63" s="211">
        <v>10</v>
      </c>
      <c r="Q63" s="211">
        <v>10</v>
      </c>
      <c r="R63" s="211">
        <v>10</v>
      </c>
      <c r="S63" s="211">
        <v>10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9</v>
      </c>
      <c r="AB63" s="205"/>
      <c r="AC63" s="211">
        <v>5</v>
      </c>
      <c r="AD63" s="211">
        <v>0</v>
      </c>
      <c r="AE63" s="211">
        <v>9</v>
      </c>
      <c r="AF63" s="211">
        <v>0</v>
      </c>
      <c r="AG63" s="211">
        <v>0</v>
      </c>
      <c r="AH63" s="211">
        <v>10</v>
      </c>
      <c r="AI63" s="205"/>
      <c r="AJ63" s="211">
        <v>0</v>
      </c>
      <c r="AK63" s="211"/>
      <c r="AL63" s="211"/>
      <c r="AM63" s="211"/>
      <c r="AN63" s="211"/>
      <c r="AO63" s="211"/>
      <c r="AP63" s="205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84"/>
      <c r="BC63" s="284"/>
      <c r="BD63" s="284"/>
      <c r="BE63" s="285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</row>
    <row r="64" spans="3:70" ht="6" customHeight="1"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P64" s="288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289"/>
      <c r="BC64" s="289"/>
      <c r="BD64" s="289"/>
      <c r="BE64" s="289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</row>
    <row r="65" spans="1:256" s="194" customFormat="1" ht="12.75">
      <c r="A65" s="290" t="s">
        <v>212</v>
      </c>
      <c r="B65" s="291"/>
      <c r="C65" s="292">
        <v>43831</v>
      </c>
      <c r="D65" s="292">
        <v>43862</v>
      </c>
      <c r="E65" s="292">
        <v>43891</v>
      </c>
      <c r="F65" s="292">
        <v>43922</v>
      </c>
      <c r="G65" s="292">
        <v>43952</v>
      </c>
      <c r="H65" s="292">
        <v>43983</v>
      </c>
      <c r="I65" s="292">
        <v>44013</v>
      </c>
      <c r="J65" s="292">
        <v>44044</v>
      </c>
      <c r="K65" s="292">
        <v>44075</v>
      </c>
      <c r="L65" s="292">
        <v>44105</v>
      </c>
      <c r="M65" s="292">
        <v>44136</v>
      </c>
      <c r="N65" s="292">
        <v>44166</v>
      </c>
      <c r="O65" s="291"/>
      <c r="P65" s="292">
        <v>44197</v>
      </c>
      <c r="Q65" s="292">
        <v>44228</v>
      </c>
      <c r="R65" s="292">
        <v>44256</v>
      </c>
      <c r="S65" s="292">
        <v>44287</v>
      </c>
      <c r="T65" s="292">
        <v>44317</v>
      </c>
      <c r="U65" s="292">
        <v>44348</v>
      </c>
      <c r="V65" s="292">
        <v>44378</v>
      </c>
      <c r="W65" s="292">
        <v>44409</v>
      </c>
      <c r="X65" s="292">
        <v>44440</v>
      </c>
      <c r="Y65" s="292">
        <v>44470</v>
      </c>
      <c r="Z65" s="292">
        <v>44501</v>
      </c>
      <c r="AA65" s="292">
        <v>44531</v>
      </c>
      <c r="AB65" s="291"/>
      <c r="AC65" s="292">
        <v>44562</v>
      </c>
      <c r="AD65" s="292">
        <v>44593</v>
      </c>
      <c r="AE65" s="292">
        <v>44621</v>
      </c>
      <c r="AF65" s="292">
        <v>44652</v>
      </c>
      <c r="AG65" s="292">
        <v>44682</v>
      </c>
      <c r="AH65" s="292">
        <v>44713</v>
      </c>
      <c r="AI65" s="291"/>
      <c r="AJ65" s="292">
        <v>44743</v>
      </c>
      <c r="AK65" s="292">
        <v>44774</v>
      </c>
      <c r="AL65" s="292">
        <v>44805</v>
      </c>
      <c r="AM65" s="292">
        <v>44835</v>
      </c>
      <c r="AN65" s="292">
        <v>44866</v>
      </c>
      <c r="AO65" s="292">
        <v>44896</v>
      </c>
      <c r="AP65" s="291"/>
      <c r="AQ65" s="292">
        <f aca="true" t="shared" si="36" ref="AQ65:BR65">AQ$3</f>
        <v>44927</v>
      </c>
      <c r="AR65" s="292">
        <f t="shared" si="36"/>
        <v>44958</v>
      </c>
      <c r="AS65" s="292">
        <f t="shared" si="36"/>
        <v>44986</v>
      </c>
      <c r="AT65" s="292">
        <f t="shared" si="36"/>
        <v>45017</v>
      </c>
      <c r="AU65" s="292">
        <f t="shared" si="36"/>
        <v>45047</v>
      </c>
      <c r="AV65" s="292">
        <f t="shared" si="36"/>
        <v>45078</v>
      </c>
      <c r="AW65" s="292">
        <f t="shared" si="36"/>
        <v>45108</v>
      </c>
      <c r="AX65" s="292">
        <f t="shared" si="36"/>
        <v>45139</v>
      </c>
      <c r="AY65" s="292">
        <f t="shared" si="36"/>
        <v>45170</v>
      </c>
      <c r="AZ65" s="292" t="str">
        <f>AZ$3</f>
        <v>01-15-Out-23</v>
      </c>
      <c r="BA65" s="292">
        <f>BA$3</f>
        <v>45200</v>
      </c>
      <c r="BB65" s="292" t="s">
        <v>212</v>
      </c>
      <c r="BC65" s="292"/>
      <c r="BD65" s="292" t="str">
        <f>BD24</f>
        <v>16-31-Out-23</v>
      </c>
      <c r="BE65" s="292">
        <f>BE24</f>
        <v>45200</v>
      </c>
      <c r="BF65" s="292">
        <f t="shared" si="36"/>
        <v>45231</v>
      </c>
      <c r="BG65" s="292">
        <f t="shared" si="36"/>
        <v>45261</v>
      </c>
      <c r="BH65" s="292">
        <f t="shared" si="36"/>
        <v>45292</v>
      </c>
      <c r="BI65" s="292">
        <f t="shared" si="36"/>
        <v>45323</v>
      </c>
      <c r="BJ65" s="292">
        <f t="shared" si="36"/>
        <v>45352</v>
      </c>
      <c r="BK65" s="292">
        <f t="shared" si="36"/>
        <v>45383</v>
      </c>
      <c r="BL65" s="292">
        <f t="shared" si="36"/>
        <v>45413</v>
      </c>
      <c r="BM65" s="292">
        <f t="shared" si="36"/>
        <v>45444</v>
      </c>
      <c r="BN65" s="292">
        <f t="shared" si="36"/>
        <v>45474</v>
      </c>
      <c r="BO65" s="292">
        <f t="shared" si="36"/>
        <v>45505</v>
      </c>
      <c r="BP65" s="292">
        <f t="shared" si="36"/>
        <v>45536</v>
      </c>
      <c r="BQ65" s="292">
        <f t="shared" si="36"/>
        <v>45566</v>
      </c>
      <c r="BR65" s="292">
        <f t="shared" si="36"/>
        <v>45597</v>
      </c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175" customFormat="1" ht="12.75">
      <c r="A66" s="293" t="s">
        <v>213</v>
      </c>
      <c r="B66" s="294"/>
      <c r="C66" s="173">
        <v>0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294"/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294"/>
      <c r="AC66" s="173">
        <v>1</v>
      </c>
      <c r="AD66" s="173">
        <v>1</v>
      </c>
      <c r="AE66" s="173">
        <v>1</v>
      </c>
      <c r="AF66" s="173">
        <v>1</v>
      </c>
      <c r="AG66" s="173">
        <v>0.7142857142857143</v>
      </c>
      <c r="AH66" s="173">
        <v>0.8333333333333334</v>
      </c>
      <c r="AI66" s="294"/>
      <c r="AJ66" s="173">
        <v>0.9</v>
      </c>
      <c r="AK66" s="173">
        <v>0.7777777777777778</v>
      </c>
      <c r="AL66" s="173">
        <v>0.5714285714285714</v>
      </c>
      <c r="AM66" s="173">
        <v>0.3333333333333333</v>
      </c>
      <c r="AN66" s="173">
        <v>0.625</v>
      </c>
      <c r="AO66" s="173">
        <v>0.3333333333333333</v>
      </c>
      <c r="AP66" s="294"/>
      <c r="AQ66" s="173">
        <v>1</v>
      </c>
      <c r="AR66" s="173">
        <v>0.6</v>
      </c>
      <c r="AS66" s="173">
        <v>0.5333333333333333</v>
      </c>
      <c r="AT66" s="173">
        <v>0.4166666666666667</v>
      </c>
      <c r="AU66" s="173">
        <v>0.6153846153846154</v>
      </c>
      <c r="AV66" s="173">
        <v>0</v>
      </c>
      <c r="AW66" s="173">
        <v>0.6666666666666666</v>
      </c>
      <c r="AX66" s="173">
        <v>0.2727272727272727</v>
      </c>
      <c r="AY66" s="173">
        <v>0.3333333333333333</v>
      </c>
      <c r="AZ66" s="206" t="s">
        <v>55</v>
      </c>
      <c r="BA66" s="173">
        <v>0.5454545454545454</v>
      </c>
      <c r="BB66" s="295" t="s">
        <v>213</v>
      </c>
      <c r="BC66" s="173"/>
      <c r="BD66" s="206" t="s">
        <v>55</v>
      </c>
      <c r="BE66" s="173">
        <f>BA66</f>
        <v>0.5454545454545454</v>
      </c>
      <c r="BF66" s="173">
        <v>0</v>
      </c>
      <c r="BG66" s="173">
        <v>0.5</v>
      </c>
      <c r="BH66" s="173">
        <v>0.21428571428571427</v>
      </c>
      <c r="BI66" s="173">
        <v>0.42857142857142855</v>
      </c>
      <c r="BJ66" s="173">
        <v>0</v>
      </c>
      <c r="BK66" s="173">
        <v>0</v>
      </c>
      <c r="BL66" s="173">
        <v>0</v>
      </c>
      <c r="BM66" s="173">
        <v>0</v>
      </c>
      <c r="BN66" s="173">
        <v>0</v>
      </c>
      <c r="BO66" s="173">
        <v>0</v>
      </c>
      <c r="BP66" s="173">
        <v>0</v>
      </c>
      <c r="BQ66" s="173">
        <v>0</v>
      </c>
      <c r="BR66" s="173">
        <v>0</v>
      </c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  <c r="IR66" s="174"/>
      <c r="IS66" s="174"/>
      <c r="IT66" s="174"/>
      <c r="IU66" s="174"/>
      <c r="IV66" s="174"/>
    </row>
    <row r="67" spans="1:70" s="174" customFormat="1" ht="12.75">
      <c r="A67" s="296" t="s">
        <v>214</v>
      </c>
      <c r="B67" s="294"/>
      <c r="C67" s="173">
        <v>0.9784999999999999</v>
      </c>
      <c r="D67" s="173">
        <v>0.9755999999999999</v>
      </c>
      <c r="E67" s="173">
        <v>0.9652000000000001</v>
      </c>
      <c r="F67" s="173">
        <v>0.9493</v>
      </c>
      <c r="G67" s="173">
        <v>0.9972000000000001</v>
      </c>
      <c r="H67" s="173">
        <v>0.9673999999999999</v>
      </c>
      <c r="I67" s="173">
        <v>0.948</v>
      </c>
      <c r="J67" s="173">
        <v>0.9614</v>
      </c>
      <c r="K67" s="173">
        <v>0.945</v>
      </c>
      <c r="L67" s="173">
        <v>0.9621000000000001</v>
      </c>
      <c r="M67" s="173">
        <v>0.9529000000000001</v>
      </c>
      <c r="N67" s="173">
        <v>0.9460000000000001</v>
      </c>
      <c r="O67" s="294"/>
      <c r="P67" s="173">
        <v>0.9467000000000001</v>
      </c>
      <c r="Q67" s="173">
        <v>0.9643</v>
      </c>
      <c r="R67" s="173">
        <v>0.9717</v>
      </c>
      <c r="S67" s="173">
        <v>0.9360999999999999</v>
      </c>
      <c r="T67" s="173">
        <v>0.9575</v>
      </c>
      <c r="U67" s="173">
        <v>0.9430000000000001</v>
      </c>
      <c r="V67" s="173">
        <v>0.9575</v>
      </c>
      <c r="W67" s="173">
        <v>0.9671</v>
      </c>
      <c r="X67" s="173">
        <v>0.9279999999999999</v>
      </c>
      <c r="Y67" s="173">
        <v>0.9413</v>
      </c>
      <c r="Z67" s="173">
        <v>0.9380999999999999</v>
      </c>
      <c r="AA67" s="173">
        <v>0.9155</v>
      </c>
      <c r="AB67" s="294"/>
      <c r="AC67" s="173">
        <v>0.9012</v>
      </c>
      <c r="AD67" s="173">
        <v>0.8928</v>
      </c>
      <c r="AE67" s="173">
        <v>0.906</v>
      </c>
      <c r="AF67" s="173">
        <v>0.8939999999999999</v>
      </c>
      <c r="AG67" s="173">
        <v>0.8940999999999999</v>
      </c>
      <c r="AH67" s="173">
        <v>0.93835</v>
      </c>
      <c r="AI67" s="294"/>
      <c r="AJ67" s="173">
        <v>0.902</v>
      </c>
      <c r="AK67" s="173">
        <v>0.8734</v>
      </c>
      <c r="AL67" s="173">
        <v>0.9134</v>
      </c>
      <c r="AM67" s="173">
        <v>0.8524</v>
      </c>
      <c r="AN67" s="173">
        <v>0.8156000000000001</v>
      </c>
      <c r="AO67" s="173">
        <v>0.8777999999999999</v>
      </c>
      <c r="AP67" s="294"/>
      <c r="AQ67" s="173">
        <v>0.9263000000000001</v>
      </c>
      <c r="AR67" s="173">
        <v>0.9337</v>
      </c>
      <c r="AS67" s="173">
        <v>0.9187000000000001</v>
      </c>
      <c r="AT67" s="173">
        <v>0.9166000000000001</v>
      </c>
      <c r="AU67" s="173">
        <v>0.9464999999999999</v>
      </c>
      <c r="AV67" s="173">
        <v>0.9793000000000001</v>
      </c>
      <c r="AW67" s="173">
        <v>0.9400999999999999</v>
      </c>
      <c r="AX67" s="173">
        <v>0.9486000000000001</v>
      </c>
      <c r="AY67" s="173">
        <v>0.8838999999999999</v>
      </c>
      <c r="AZ67" s="211" t="s">
        <v>55</v>
      </c>
      <c r="BA67" s="173">
        <v>0.9495</v>
      </c>
      <c r="BB67" s="295" t="s">
        <v>214</v>
      </c>
      <c r="BC67" s="173"/>
      <c r="BD67" s="211" t="s">
        <v>55</v>
      </c>
      <c r="BE67" s="173">
        <f>BA67</f>
        <v>0.9495</v>
      </c>
      <c r="BF67" s="173">
        <v>0.9309000000000001</v>
      </c>
      <c r="BG67" s="173">
        <v>0.9588</v>
      </c>
      <c r="BH67" s="173">
        <v>0.9208000000000001</v>
      </c>
      <c r="BI67" s="173">
        <v>0.9126000000000001</v>
      </c>
      <c r="BJ67" s="173">
        <v>0</v>
      </c>
      <c r="BK67" s="173">
        <v>0</v>
      </c>
      <c r="BL67" s="173">
        <v>0</v>
      </c>
      <c r="BM67" s="173">
        <v>0</v>
      </c>
      <c r="BN67" s="173">
        <v>0</v>
      </c>
      <c r="BO67" s="173">
        <v>0</v>
      </c>
      <c r="BP67" s="173">
        <v>0</v>
      </c>
      <c r="BQ67" s="173">
        <v>0</v>
      </c>
      <c r="BR67" s="173">
        <v>0</v>
      </c>
    </row>
    <row r="68" spans="3:70" ht="6" customHeight="1"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P68" s="288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</row>
    <row r="69" spans="1:256" s="194" customFormat="1" ht="12.75">
      <c r="A69" s="297" t="s">
        <v>215</v>
      </c>
      <c r="B69" s="297" t="s">
        <v>216</v>
      </c>
      <c r="C69" s="297">
        <v>43831</v>
      </c>
      <c r="D69" s="297">
        <v>43862</v>
      </c>
      <c r="E69" s="297">
        <v>43891</v>
      </c>
      <c r="F69" s="297">
        <v>43922</v>
      </c>
      <c r="G69" s="297">
        <v>43952</v>
      </c>
      <c r="H69" s="297">
        <v>43983</v>
      </c>
      <c r="I69" s="297">
        <v>44013</v>
      </c>
      <c r="J69" s="297">
        <v>44044</v>
      </c>
      <c r="K69" s="297">
        <v>44075</v>
      </c>
      <c r="L69" s="297">
        <v>44105</v>
      </c>
      <c r="M69" s="297">
        <v>44136</v>
      </c>
      <c r="N69" s="297">
        <v>44166</v>
      </c>
      <c r="O69" s="297" t="s">
        <v>216</v>
      </c>
      <c r="P69" s="297">
        <v>44197</v>
      </c>
      <c r="Q69" s="297">
        <v>44228</v>
      </c>
      <c r="R69" s="297">
        <v>44256</v>
      </c>
      <c r="S69" s="297">
        <v>44287</v>
      </c>
      <c r="T69" s="297">
        <v>44317</v>
      </c>
      <c r="U69" s="297">
        <v>44348</v>
      </c>
      <c r="V69" s="297">
        <v>44378</v>
      </c>
      <c r="W69" s="297">
        <v>44409</v>
      </c>
      <c r="X69" s="297">
        <v>44440</v>
      </c>
      <c r="Y69" s="297">
        <v>44470</v>
      </c>
      <c r="Z69" s="297">
        <v>44501</v>
      </c>
      <c r="AA69" s="297">
        <v>44531</v>
      </c>
      <c r="AB69" s="297" t="s">
        <v>216</v>
      </c>
      <c r="AC69" s="297">
        <v>44562</v>
      </c>
      <c r="AD69" s="297">
        <v>44593</v>
      </c>
      <c r="AE69" s="297">
        <v>44621</v>
      </c>
      <c r="AF69" s="297">
        <v>44652</v>
      </c>
      <c r="AG69" s="297">
        <v>44682</v>
      </c>
      <c r="AH69" s="297">
        <v>44713</v>
      </c>
      <c r="AI69" s="297" t="s">
        <v>216</v>
      </c>
      <c r="AJ69" s="297">
        <v>44743</v>
      </c>
      <c r="AK69" s="297">
        <v>44774</v>
      </c>
      <c r="AL69" s="297">
        <v>44805</v>
      </c>
      <c r="AM69" s="297">
        <v>44835</v>
      </c>
      <c r="AN69" s="297">
        <v>44866</v>
      </c>
      <c r="AO69" s="297">
        <v>44896</v>
      </c>
      <c r="AP69" s="298" t="str">
        <f>AP24</f>
        <v>Meta</v>
      </c>
      <c r="AQ69" s="297">
        <f aca="true" t="shared" si="37" ref="AQ69:BA69">AQ65</f>
        <v>44927</v>
      </c>
      <c r="AR69" s="297">
        <f t="shared" si="37"/>
        <v>44958</v>
      </c>
      <c r="AS69" s="297">
        <f t="shared" si="37"/>
        <v>44986</v>
      </c>
      <c r="AT69" s="297">
        <f t="shared" si="37"/>
        <v>45017</v>
      </c>
      <c r="AU69" s="297">
        <f t="shared" si="37"/>
        <v>45047</v>
      </c>
      <c r="AV69" s="297">
        <f t="shared" si="37"/>
        <v>45078</v>
      </c>
      <c r="AW69" s="297">
        <f t="shared" si="37"/>
        <v>45108</v>
      </c>
      <c r="AX69" s="297">
        <f t="shared" si="37"/>
        <v>45139</v>
      </c>
      <c r="AY69" s="298">
        <f t="shared" si="37"/>
        <v>45170</v>
      </c>
      <c r="AZ69" s="298" t="str">
        <f t="shared" si="37"/>
        <v>01-15-Out-23</v>
      </c>
      <c r="BA69" s="298">
        <f t="shared" si="37"/>
        <v>45200</v>
      </c>
      <c r="BB69" s="297" t="s">
        <v>215</v>
      </c>
      <c r="BC69" s="297" t="str">
        <f>BC24</f>
        <v>Meta</v>
      </c>
      <c r="BD69" s="298" t="str">
        <f aca="true" t="shared" si="38" ref="BD69:BR69">BD65</f>
        <v>16-31-Out-23</v>
      </c>
      <c r="BE69" s="298">
        <f t="shared" si="38"/>
        <v>45200</v>
      </c>
      <c r="BF69" s="298">
        <f t="shared" si="38"/>
        <v>45231</v>
      </c>
      <c r="BG69" s="298">
        <f t="shared" si="38"/>
        <v>45261</v>
      </c>
      <c r="BH69" s="298">
        <f t="shared" si="38"/>
        <v>45292</v>
      </c>
      <c r="BI69" s="298">
        <f t="shared" si="38"/>
        <v>45323</v>
      </c>
      <c r="BJ69" s="298">
        <f t="shared" si="38"/>
        <v>45352</v>
      </c>
      <c r="BK69" s="298">
        <f t="shared" si="38"/>
        <v>45383</v>
      </c>
      <c r="BL69" s="298">
        <f t="shared" si="38"/>
        <v>45413</v>
      </c>
      <c r="BM69" s="298">
        <f t="shared" si="38"/>
        <v>45444</v>
      </c>
      <c r="BN69" s="298">
        <f t="shared" si="38"/>
        <v>45474</v>
      </c>
      <c r="BO69" s="298">
        <f t="shared" si="38"/>
        <v>45505</v>
      </c>
      <c r="BP69" s="298">
        <f t="shared" si="38"/>
        <v>45536</v>
      </c>
      <c r="BQ69" s="298">
        <f t="shared" si="38"/>
        <v>45566</v>
      </c>
      <c r="BR69" s="298">
        <f t="shared" si="38"/>
        <v>45597</v>
      </c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175" customFormat="1" ht="12.75" customHeight="1">
      <c r="A70" s="299" t="s">
        <v>127</v>
      </c>
      <c r="B70" s="300" t="s">
        <v>128</v>
      </c>
      <c r="C70" s="300">
        <v>0</v>
      </c>
      <c r="D70" s="300">
        <v>0</v>
      </c>
      <c r="E70" s="300">
        <v>0</v>
      </c>
      <c r="F70" s="300">
        <v>0</v>
      </c>
      <c r="G70" s="300">
        <v>0</v>
      </c>
      <c r="H70" s="300">
        <v>0</v>
      </c>
      <c r="I70" s="300">
        <v>0</v>
      </c>
      <c r="J70" s="300">
        <v>0</v>
      </c>
      <c r="K70" s="300">
        <v>0</v>
      </c>
      <c r="L70" s="300">
        <v>0</v>
      </c>
      <c r="M70" s="300">
        <v>0</v>
      </c>
      <c r="N70" s="300">
        <v>0</v>
      </c>
      <c r="O70" s="300" t="s">
        <v>128</v>
      </c>
      <c r="P70" s="300">
        <v>0.6303</v>
      </c>
      <c r="Q70" s="300">
        <v>0.6786</v>
      </c>
      <c r="R70" s="300">
        <v>0.7455</v>
      </c>
      <c r="S70" s="300">
        <v>0.6969</v>
      </c>
      <c r="T70" s="300">
        <v>0.6685</v>
      </c>
      <c r="U70" s="300">
        <v>0.6956</v>
      </c>
      <c r="V70" s="300">
        <v>0.6225</v>
      </c>
      <c r="W70" s="300">
        <v>0.6653</v>
      </c>
      <c r="X70" s="300">
        <v>0.5685</v>
      </c>
      <c r="Y70" s="300">
        <v>0.3727</v>
      </c>
      <c r="Z70" s="300">
        <v>0.4953</v>
      </c>
      <c r="AA70" s="300">
        <v>0.6139</v>
      </c>
      <c r="AB70" s="300" t="s">
        <v>128</v>
      </c>
      <c r="AC70" s="300">
        <v>0.6955</v>
      </c>
      <c r="AD70" s="300">
        <v>0.5553</v>
      </c>
      <c r="AE70" s="300">
        <v>0.7338</v>
      </c>
      <c r="AF70" s="300">
        <v>0.7785</v>
      </c>
      <c r="AG70" s="300">
        <v>0.8008</v>
      </c>
      <c r="AH70" s="300">
        <v>0.5912</v>
      </c>
      <c r="AI70" s="301" t="s">
        <v>128</v>
      </c>
      <c r="AJ70" s="300">
        <v>0.6603</v>
      </c>
      <c r="AK70" s="300">
        <v>0.8024</v>
      </c>
      <c r="AL70" s="300">
        <v>0.8537</v>
      </c>
      <c r="AM70" s="300">
        <v>0.8836</v>
      </c>
      <c r="AN70" s="300">
        <v>0.8696</v>
      </c>
      <c r="AO70" s="300">
        <v>0.8462</v>
      </c>
      <c r="AP70" s="300" t="str">
        <f aca="true" t="shared" si="39" ref="AP70:BA70">AP4</f>
        <v>≥ 85%</v>
      </c>
      <c r="AQ70" s="300">
        <f t="shared" si="39"/>
        <v>0.8837</v>
      </c>
      <c r="AR70" s="300">
        <f t="shared" si="39"/>
        <v>0.8552</v>
      </c>
      <c r="AS70" s="300">
        <f t="shared" si="39"/>
        <v>0.8419</v>
      </c>
      <c r="AT70" s="300">
        <f t="shared" si="39"/>
        <v>0.8896</v>
      </c>
      <c r="AU70" s="300">
        <f t="shared" si="39"/>
        <v>0.879</v>
      </c>
      <c r="AV70" s="302">
        <f t="shared" si="39"/>
        <v>0.8399</v>
      </c>
      <c r="AW70" s="300">
        <f t="shared" si="39"/>
        <v>0.8909</v>
      </c>
      <c r="AX70" s="300">
        <f t="shared" si="39"/>
        <v>0.9235</v>
      </c>
      <c r="AY70" s="300">
        <f t="shared" si="39"/>
        <v>0.8931</v>
      </c>
      <c r="AZ70" s="300">
        <f t="shared" si="39"/>
        <v>0.8706</v>
      </c>
      <c r="BA70" s="300">
        <f t="shared" si="39"/>
        <v>0.8701</v>
      </c>
      <c r="BB70" s="303" t="s">
        <v>129</v>
      </c>
      <c r="BC70" s="300" t="str">
        <f aca="true" t="shared" si="40" ref="BC70:BR70">BC4</f>
        <v>≥ 85%</v>
      </c>
      <c r="BD70" s="300">
        <f t="shared" si="40"/>
        <v>0.8696</v>
      </c>
      <c r="BE70" s="300">
        <f t="shared" si="40"/>
        <v>0.8701</v>
      </c>
      <c r="BF70" s="300">
        <f t="shared" si="40"/>
        <v>0.9486</v>
      </c>
      <c r="BG70" s="300">
        <f t="shared" si="40"/>
        <v>0.9484</v>
      </c>
      <c r="BH70" s="300">
        <f t="shared" si="40"/>
        <v>0.9322</v>
      </c>
      <c r="BI70" s="300">
        <f t="shared" si="40"/>
        <v>0.9449</v>
      </c>
      <c r="BJ70" s="300">
        <f t="shared" si="40"/>
        <v>0</v>
      </c>
      <c r="BK70" s="300">
        <f t="shared" si="40"/>
        <v>0</v>
      </c>
      <c r="BL70" s="300">
        <f t="shared" si="40"/>
        <v>0</v>
      </c>
      <c r="BM70" s="300">
        <f t="shared" si="40"/>
        <v>0</v>
      </c>
      <c r="BN70" s="300">
        <f t="shared" si="40"/>
        <v>0</v>
      </c>
      <c r="BO70" s="300">
        <f t="shared" si="40"/>
        <v>0</v>
      </c>
      <c r="BP70" s="300">
        <f t="shared" si="40"/>
        <v>0</v>
      </c>
      <c r="BQ70" s="300">
        <f t="shared" si="40"/>
        <v>0</v>
      </c>
      <c r="BR70" s="300">
        <f t="shared" si="40"/>
        <v>0</v>
      </c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4"/>
      <c r="IL70" s="174"/>
      <c r="IM70" s="174"/>
      <c r="IN70" s="174"/>
      <c r="IO70" s="174"/>
      <c r="IP70" s="174"/>
      <c r="IQ70" s="174"/>
      <c r="IR70" s="174"/>
      <c r="IS70" s="174"/>
      <c r="IT70" s="174"/>
      <c r="IU70" s="174"/>
      <c r="IV70" s="174"/>
    </row>
    <row r="71" spans="1:256" s="183" customFormat="1" ht="12.75" customHeight="1">
      <c r="A71" s="304" t="s">
        <v>132</v>
      </c>
      <c r="B71" s="305" t="s">
        <v>133</v>
      </c>
      <c r="C71" s="305">
        <v>0</v>
      </c>
      <c r="D71" s="305">
        <v>0</v>
      </c>
      <c r="E71" s="305">
        <v>0</v>
      </c>
      <c r="F71" s="305">
        <v>0</v>
      </c>
      <c r="G71" s="305">
        <v>0</v>
      </c>
      <c r="H71" s="305">
        <v>0</v>
      </c>
      <c r="I71" s="305">
        <v>0</v>
      </c>
      <c r="J71" s="305">
        <v>1</v>
      </c>
      <c r="K71" s="305">
        <v>0.95</v>
      </c>
      <c r="L71" s="305">
        <v>3.17</v>
      </c>
      <c r="M71" s="305">
        <v>2.95</v>
      </c>
      <c r="N71" s="305">
        <v>3.22</v>
      </c>
      <c r="O71" s="305" t="s">
        <v>133</v>
      </c>
      <c r="P71" s="305">
        <v>2.37</v>
      </c>
      <c r="Q71" s="305">
        <v>2.91</v>
      </c>
      <c r="R71" s="305">
        <v>6.06</v>
      </c>
      <c r="S71" s="305">
        <v>6.27</v>
      </c>
      <c r="T71" s="305">
        <v>5.89</v>
      </c>
      <c r="U71" s="305">
        <v>6.25</v>
      </c>
      <c r="V71" s="305">
        <v>5.51</v>
      </c>
      <c r="W71" s="305">
        <v>4.29</v>
      </c>
      <c r="X71" s="305">
        <v>3.63</v>
      </c>
      <c r="Y71" s="305">
        <v>2.83</v>
      </c>
      <c r="Z71" s="305">
        <v>3.91</v>
      </c>
      <c r="AA71" s="305">
        <v>4</v>
      </c>
      <c r="AB71" s="305" t="s">
        <v>133</v>
      </c>
      <c r="AC71" s="305">
        <v>3.46</v>
      </c>
      <c r="AD71" s="305">
        <v>5.15</v>
      </c>
      <c r="AE71" s="305">
        <v>3.49</v>
      </c>
      <c r="AF71" s="305">
        <v>3.72</v>
      </c>
      <c r="AG71" s="305">
        <v>3.8</v>
      </c>
      <c r="AH71" s="305">
        <v>4.46</v>
      </c>
      <c r="AI71" s="306" t="s">
        <v>133</v>
      </c>
      <c r="AJ71" s="305">
        <v>4.11</v>
      </c>
      <c r="AK71" s="305">
        <v>3.74</v>
      </c>
      <c r="AL71" s="305">
        <v>4.06</v>
      </c>
      <c r="AM71" s="305">
        <v>3.91</v>
      </c>
      <c r="AN71" s="305">
        <v>4.16</v>
      </c>
      <c r="AO71" s="305">
        <v>4.42</v>
      </c>
      <c r="AP71" s="305" t="str">
        <f aca="true" t="shared" si="41" ref="AP71:BA71">AP7</f>
        <v>≤ 5 (Dias)</v>
      </c>
      <c r="AQ71" s="305">
        <f t="shared" si="41"/>
        <v>4.27</v>
      </c>
      <c r="AR71" s="305">
        <f t="shared" si="41"/>
        <v>4.22</v>
      </c>
      <c r="AS71" s="305">
        <f t="shared" si="41"/>
        <v>3.93</v>
      </c>
      <c r="AT71" s="305">
        <f t="shared" si="41"/>
        <v>4.76</v>
      </c>
      <c r="AU71" s="305">
        <f t="shared" si="41"/>
        <v>4.64</v>
      </c>
      <c r="AV71" s="305">
        <f t="shared" si="41"/>
        <v>4.65</v>
      </c>
      <c r="AW71" s="305">
        <f t="shared" si="41"/>
        <v>4.7</v>
      </c>
      <c r="AX71" s="305">
        <f t="shared" si="41"/>
        <v>4.19</v>
      </c>
      <c r="AY71" s="305">
        <f t="shared" si="41"/>
        <v>4.16</v>
      </c>
      <c r="AZ71" s="305">
        <f t="shared" si="41"/>
        <v>5.02</v>
      </c>
      <c r="BA71" s="305">
        <f t="shared" si="41"/>
        <v>4.59</v>
      </c>
      <c r="BB71" s="307" t="s">
        <v>134</v>
      </c>
      <c r="BC71" s="305" t="str">
        <f>BC7</f>
        <v>≤ 5 (Dias)</v>
      </c>
      <c r="BD71" s="305">
        <f aca="true" t="shared" si="42" ref="BD71:BR71">BD7</f>
        <v>4.24</v>
      </c>
      <c r="BE71" s="305">
        <f t="shared" si="42"/>
        <v>4.59</v>
      </c>
      <c r="BF71" s="305">
        <f t="shared" si="42"/>
        <v>4.7</v>
      </c>
      <c r="BG71" s="305">
        <f t="shared" si="42"/>
        <v>3.93</v>
      </c>
      <c r="BH71" s="305">
        <f t="shared" si="42"/>
        <v>4.14</v>
      </c>
      <c r="BI71" s="305">
        <f t="shared" si="42"/>
        <v>3.84</v>
      </c>
      <c r="BJ71" s="305">
        <f t="shared" si="42"/>
        <v>0</v>
      </c>
      <c r="BK71" s="305">
        <f t="shared" si="42"/>
        <v>0</v>
      </c>
      <c r="BL71" s="305">
        <f t="shared" si="42"/>
        <v>0</v>
      </c>
      <c r="BM71" s="305">
        <f t="shared" si="42"/>
        <v>0</v>
      </c>
      <c r="BN71" s="305">
        <f t="shared" si="42"/>
        <v>0</v>
      </c>
      <c r="BO71" s="305">
        <f t="shared" si="42"/>
        <v>0</v>
      </c>
      <c r="BP71" s="305">
        <f t="shared" si="42"/>
        <v>0</v>
      </c>
      <c r="BQ71" s="305">
        <f t="shared" si="42"/>
        <v>0</v>
      </c>
      <c r="BR71" s="305">
        <f t="shared" si="42"/>
        <v>0</v>
      </c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2"/>
      <c r="FB71" s="182"/>
      <c r="FC71" s="182"/>
      <c r="FD71" s="182"/>
      <c r="FE71" s="182"/>
      <c r="FF71" s="182"/>
      <c r="FG71" s="182"/>
      <c r="FH71" s="182"/>
      <c r="FI71" s="182"/>
      <c r="FJ71" s="182"/>
      <c r="FK71" s="182"/>
      <c r="FL71" s="182"/>
      <c r="FM71" s="182"/>
      <c r="FN71" s="182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82"/>
      <c r="GB71" s="182"/>
      <c r="GC71" s="182"/>
      <c r="GD71" s="182"/>
      <c r="GE71" s="182"/>
      <c r="GF71" s="182"/>
      <c r="GG71" s="182"/>
      <c r="GH71" s="182"/>
      <c r="GI71" s="182"/>
      <c r="GJ71" s="182"/>
      <c r="GK71" s="182"/>
      <c r="GL71" s="182"/>
      <c r="GM71" s="182"/>
      <c r="GN71" s="182"/>
      <c r="GO71" s="182"/>
      <c r="GP71" s="182"/>
      <c r="GQ71" s="182"/>
      <c r="GR71" s="182"/>
      <c r="GS71" s="182"/>
      <c r="GT71" s="182"/>
      <c r="GU71" s="182"/>
      <c r="GV71" s="182"/>
      <c r="GW71" s="182"/>
      <c r="GX71" s="182"/>
      <c r="GY71" s="182"/>
      <c r="GZ71" s="182"/>
      <c r="HA71" s="182"/>
      <c r="HB71" s="182"/>
      <c r="HC71" s="182"/>
      <c r="HD71" s="182"/>
      <c r="HE71" s="182"/>
      <c r="HF71" s="182"/>
      <c r="HG71" s="182"/>
      <c r="HH71" s="182"/>
      <c r="HI71" s="182"/>
      <c r="HJ71" s="182"/>
      <c r="HK71" s="182"/>
      <c r="HL71" s="182"/>
      <c r="HM71" s="182"/>
      <c r="HN71" s="182"/>
      <c r="HO71" s="182"/>
      <c r="HP71" s="182"/>
      <c r="HQ71" s="182"/>
      <c r="HR71" s="182"/>
      <c r="HS71" s="182"/>
      <c r="HT71" s="182"/>
      <c r="HU71" s="182"/>
      <c r="HV71" s="182"/>
      <c r="HW71" s="182"/>
      <c r="HX71" s="182"/>
      <c r="HY71" s="182"/>
      <c r="HZ71" s="182"/>
      <c r="IA71" s="182"/>
      <c r="IB71" s="182"/>
      <c r="IC71" s="182"/>
      <c r="ID71" s="182"/>
      <c r="IE71" s="182"/>
      <c r="IF71" s="182"/>
      <c r="IG71" s="182"/>
      <c r="IH71" s="182"/>
      <c r="II71" s="182"/>
      <c r="IJ71" s="182"/>
      <c r="IK71" s="182"/>
      <c r="IL71" s="182"/>
      <c r="IM71" s="182"/>
      <c r="IN71" s="182"/>
      <c r="IO71" s="182"/>
      <c r="IP71" s="182"/>
      <c r="IQ71" s="182"/>
      <c r="IR71" s="182"/>
      <c r="IS71" s="182"/>
      <c r="IT71" s="182"/>
      <c r="IU71" s="182"/>
      <c r="IV71" s="182"/>
    </row>
    <row r="72" spans="1:256" s="183" customFormat="1" ht="12.75" customHeight="1">
      <c r="A72" s="304" t="s">
        <v>136</v>
      </c>
      <c r="B72" s="305" t="s">
        <v>137</v>
      </c>
      <c r="C72" s="305">
        <v>0</v>
      </c>
      <c r="D72" s="305">
        <v>0</v>
      </c>
      <c r="E72" s="305">
        <v>0</v>
      </c>
      <c r="F72" s="305">
        <v>0</v>
      </c>
      <c r="G72" s="305">
        <v>0</v>
      </c>
      <c r="H72" s="305">
        <v>0</v>
      </c>
      <c r="I72" s="305">
        <v>0</v>
      </c>
      <c r="J72" s="305">
        <v>0</v>
      </c>
      <c r="K72" s="305">
        <v>0</v>
      </c>
      <c r="L72" s="305">
        <v>0</v>
      </c>
      <c r="M72" s="305">
        <v>0</v>
      </c>
      <c r="N72" s="305">
        <v>0</v>
      </c>
      <c r="O72" s="305" t="s">
        <v>137</v>
      </c>
      <c r="P72" s="305">
        <v>0</v>
      </c>
      <c r="Q72" s="305">
        <v>0</v>
      </c>
      <c r="R72" s="305">
        <v>0</v>
      </c>
      <c r="S72" s="305">
        <v>0</v>
      </c>
      <c r="T72" s="305">
        <v>0</v>
      </c>
      <c r="U72" s="305">
        <v>0</v>
      </c>
      <c r="V72" s="305">
        <v>0</v>
      </c>
      <c r="W72" s="305">
        <v>0</v>
      </c>
      <c r="X72" s="305">
        <v>0</v>
      </c>
      <c r="Y72" s="305">
        <v>0</v>
      </c>
      <c r="Z72" s="305">
        <v>0</v>
      </c>
      <c r="AA72" s="305">
        <v>0</v>
      </c>
      <c r="AB72" s="305" t="s">
        <v>137</v>
      </c>
      <c r="AC72" s="305">
        <v>0</v>
      </c>
      <c r="AD72" s="305">
        <v>0</v>
      </c>
      <c r="AE72" s="305">
        <v>0</v>
      </c>
      <c r="AF72" s="305">
        <v>0</v>
      </c>
      <c r="AG72" s="305">
        <v>0</v>
      </c>
      <c r="AH72" s="305" t="s">
        <v>138</v>
      </c>
      <c r="AI72" s="306" t="s">
        <v>139</v>
      </c>
      <c r="AJ72" s="305" t="s">
        <v>140</v>
      </c>
      <c r="AK72" s="305" t="s">
        <v>141</v>
      </c>
      <c r="AL72" s="305" t="s">
        <v>142</v>
      </c>
      <c r="AM72" s="305" t="s">
        <v>142</v>
      </c>
      <c r="AN72" s="305" t="s">
        <v>143</v>
      </c>
      <c r="AO72" s="308">
        <v>0.04722222222222222</v>
      </c>
      <c r="AP72" s="308" t="str">
        <f aca="true" t="shared" si="43" ref="AP72:BA72">AP10</f>
        <v>≤ 2 (Horas)</v>
      </c>
      <c r="AQ72" s="308">
        <f t="shared" si="43"/>
        <v>0.04513888888888889</v>
      </c>
      <c r="AR72" s="308">
        <f t="shared" si="43"/>
        <v>0.03298611111111111</v>
      </c>
      <c r="AS72" s="308">
        <f t="shared" si="43"/>
        <v>0.04513888888888889</v>
      </c>
      <c r="AT72" s="308">
        <f t="shared" si="43"/>
        <v>0.04722222222222222</v>
      </c>
      <c r="AU72" s="308">
        <f t="shared" si="43"/>
        <v>0.04513888888888889</v>
      </c>
      <c r="AV72" s="308">
        <f t="shared" si="43"/>
        <v>0.051388888888888894</v>
      </c>
      <c r="AW72" s="308">
        <f t="shared" si="43"/>
        <v>0.04027777777777778</v>
      </c>
      <c r="AX72" s="308">
        <f t="shared" si="43"/>
        <v>0.041666666666666664</v>
      </c>
      <c r="AY72" s="308">
        <f t="shared" si="43"/>
        <v>0.05694444444444444</v>
      </c>
      <c r="AZ72" s="308">
        <f t="shared" si="43"/>
        <v>0.059722222222222225</v>
      </c>
      <c r="BA72" s="308">
        <f t="shared" si="43"/>
        <v>0.057638888888888885</v>
      </c>
      <c r="BB72" s="309" t="s">
        <v>145</v>
      </c>
      <c r="BC72" s="310" t="str">
        <f aca="true" t="shared" si="44" ref="BC72:BR72">BC11</f>
        <v>≤ 24 (Horas)</v>
      </c>
      <c r="BD72" s="310">
        <f t="shared" si="44"/>
        <v>15.259319227230904</v>
      </c>
      <c r="BE72" s="310">
        <f t="shared" si="44"/>
        <v>16.44613722560625</v>
      </c>
      <c r="BF72" s="310">
        <f t="shared" si="44"/>
        <v>6.112080961416825</v>
      </c>
      <c r="BG72" s="310">
        <f t="shared" si="44"/>
        <v>5.131708140025303</v>
      </c>
      <c r="BH72" s="310">
        <f t="shared" si="44"/>
        <v>7.226569405706927</v>
      </c>
      <c r="BI72" s="310">
        <f t="shared" si="44"/>
        <v>5.37413059583025</v>
      </c>
      <c r="BJ72" s="310">
        <f t="shared" si="44"/>
        <v>0</v>
      </c>
      <c r="BK72" s="310">
        <f t="shared" si="44"/>
        <v>0</v>
      </c>
      <c r="BL72" s="310">
        <f t="shared" si="44"/>
        <v>0</v>
      </c>
      <c r="BM72" s="310">
        <f t="shared" si="44"/>
        <v>0</v>
      </c>
      <c r="BN72" s="310">
        <f t="shared" si="44"/>
        <v>0</v>
      </c>
      <c r="BO72" s="310">
        <f t="shared" si="44"/>
        <v>0</v>
      </c>
      <c r="BP72" s="310">
        <f t="shared" si="44"/>
        <v>0</v>
      </c>
      <c r="BQ72" s="310">
        <f t="shared" si="44"/>
        <v>0</v>
      </c>
      <c r="BR72" s="310">
        <f t="shared" si="44"/>
        <v>0</v>
      </c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  <c r="EO72" s="182"/>
      <c r="EP72" s="182"/>
      <c r="EQ72" s="182"/>
      <c r="ER72" s="182"/>
      <c r="ES72" s="182"/>
      <c r="ET72" s="182"/>
      <c r="EU72" s="182"/>
      <c r="EV72" s="182"/>
      <c r="EW72" s="182"/>
      <c r="EX72" s="182"/>
      <c r="EY72" s="182"/>
      <c r="EZ72" s="182"/>
      <c r="FA72" s="182"/>
      <c r="FB72" s="182"/>
      <c r="FC72" s="182"/>
      <c r="FD72" s="182"/>
      <c r="FE72" s="182"/>
      <c r="FF72" s="182"/>
      <c r="FG72" s="182"/>
      <c r="FH72" s="182"/>
      <c r="FI72" s="182"/>
      <c r="FJ72" s="182"/>
      <c r="FK72" s="182"/>
      <c r="FL72" s="182"/>
      <c r="FM72" s="182"/>
      <c r="FN72" s="182"/>
      <c r="FO72" s="182"/>
      <c r="FP72" s="182"/>
      <c r="FQ72" s="182"/>
      <c r="FR72" s="182"/>
      <c r="FS72" s="182"/>
      <c r="FT72" s="182"/>
      <c r="FU72" s="182"/>
      <c r="FV72" s="182"/>
      <c r="FW72" s="182"/>
      <c r="FX72" s="182"/>
      <c r="FY72" s="182"/>
      <c r="FZ72" s="182"/>
      <c r="GA72" s="182"/>
      <c r="GB72" s="182"/>
      <c r="GC72" s="182"/>
      <c r="GD72" s="182"/>
      <c r="GE72" s="182"/>
      <c r="GF72" s="182"/>
      <c r="GG72" s="182"/>
      <c r="GH72" s="182"/>
      <c r="GI72" s="182"/>
      <c r="GJ72" s="182"/>
      <c r="GK72" s="182"/>
      <c r="GL72" s="182"/>
      <c r="GM72" s="182"/>
      <c r="GN72" s="182"/>
      <c r="GO72" s="182"/>
      <c r="GP72" s="182"/>
      <c r="GQ72" s="182"/>
      <c r="GR72" s="182"/>
      <c r="GS72" s="182"/>
      <c r="GT72" s="182"/>
      <c r="GU72" s="182"/>
      <c r="GV72" s="182"/>
      <c r="GW72" s="182"/>
      <c r="GX72" s="182"/>
      <c r="GY72" s="182"/>
      <c r="GZ72" s="182"/>
      <c r="HA72" s="182"/>
      <c r="HB72" s="182"/>
      <c r="HC72" s="182"/>
      <c r="HD72" s="182"/>
      <c r="HE72" s="182"/>
      <c r="HF72" s="182"/>
      <c r="HG72" s="182"/>
      <c r="HH72" s="182"/>
      <c r="HI72" s="182"/>
      <c r="HJ72" s="182"/>
      <c r="HK72" s="182"/>
      <c r="HL72" s="182"/>
      <c r="HM72" s="182"/>
      <c r="HN72" s="182"/>
      <c r="HO72" s="182"/>
      <c r="HP72" s="182"/>
      <c r="HQ72" s="182"/>
      <c r="HR72" s="182"/>
      <c r="HS72" s="182"/>
      <c r="HT72" s="182"/>
      <c r="HU72" s="182"/>
      <c r="HV72" s="182"/>
      <c r="HW72" s="182"/>
      <c r="HX72" s="182"/>
      <c r="HY72" s="182"/>
      <c r="HZ72" s="182"/>
      <c r="IA72" s="182"/>
      <c r="IB72" s="182"/>
      <c r="IC72" s="182"/>
      <c r="ID72" s="182"/>
      <c r="IE72" s="182"/>
      <c r="IF72" s="182"/>
      <c r="IG72" s="182"/>
      <c r="IH72" s="182"/>
      <c r="II72" s="182"/>
      <c r="IJ72" s="182"/>
      <c r="IK72" s="182"/>
      <c r="IL72" s="182"/>
      <c r="IM72" s="182"/>
      <c r="IN72" s="182"/>
      <c r="IO72" s="182"/>
      <c r="IP72" s="182"/>
      <c r="IQ72" s="182"/>
      <c r="IR72" s="182"/>
      <c r="IS72" s="182"/>
      <c r="IT72" s="182"/>
      <c r="IU72" s="182"/>
      <c r="IV72" s="182"/>
    </row>
    <row r="73" spans="1:256" s="175" customFormat="1" ht="12.75" customHeight="1">
      <c r="A73" s="299" t="s">
        <v>217</v>
      </c>
      <c r="B73" s="300" t="s">
        <v>149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 t="s">
        <v>149</v>
      </c>
      <c r="P73" s="300">
        <v>0.01201923076923077</v>
      </c>
      <c r="Q73" s="300">
        <v>0.01834862385321101</v>
      </c>
      <c r="R73" s="300">
        <v>0.04736842105263158</v>
      </c>
      <c r="S73" s="300">
        <v>0</v>
      </c>
      <c r="T73" s="300">
        <v>0.03684210526315789</v>
      </c>
      <c r="U73" s="300">
        <v>0.010638297872340425</v>
      </c>
      <c r="V73" s="300">
        <v>0.005555555555555556</v>
      </c>
      <c r="W73" s="300">
        <v>0</v>
      </c>
      <c r="X73" s="300">
        <v>0.011450381679389313</v>
      </c>
      <c r="Y73" s="300">
        <v>0.004545454545454545</v>
      </c>
      <c r="Z73" s="300">
        <v>0.031746031746031744</v>
      </c>
      <c r="AA73" s="300">
        <v>0.04669260700389105</v>
      </c>
      <c r="AB73" s="300" t="s">
        <v>149</v>
      </c>
      <c r="AC73" s="300">
        <v>0.025423728813559324</v>
      </c>
      <c r="AD73" s="300">
        <v>0.006622516556291391</v>
      </c>
      <c r="AE73" s="300">
        <v>0.018867924528301886</v>
      </c>
      <c r="AF73" s="300">
        <v>0.038860103626943004</v>
      </c>
      <c r="AG73" s="300">
        <v>0.0773067331670823</v>
      </c>
      <c r="AH73" s="300">
        <v>0.027450980392156862</v>
      </c>
      <c r="AI73" s="301" t="s">
        <v>150</v>
      </c>
      <c r="AJ73" s="300">
        <v>0.04142011834319527</v>
      </c>
      <c r="AK73" s="300">
        <v>0.04044943820224719</v>
      </c>
      <c r="AL73" s="300">
        <v>0.022727272727272728</v>
      </c>
      <c r="AM73" s="300">
        <v>0.02771362586605081</v>
      </c>
      <c r="AN73" s="300">
        <v>0.030303030303030304</v>
      </c>
      <c r="AO73" s="300">
        <v>0.02142857142857143</v>
      </c>
      <c r="AP73" s="300" t="str">
        <f aca="true" t="shared" si="45" ref="AP73:BA73">AP14</f>
        <v>&lt; 20%</v>
      </c>
      <c r="AQ73" s="300">
        <f t="shared" si="45"/>
        <v>0.044444444444444446</v>
      </c>
      <c r="AR73" s="300">
        <f t="shared" si="45"/>
        <v>0.0399002493765586</v>
      </c>
      <c r="AS73" s="300">
        <f t="shared" si="45"/>
        <v>0.029345372460496615</v>
      </c>
      <c r="AT73" s="300">
        <f t="shared" si="45"/>
        <v>0.045112781954887216</v>
      </c>
      <c r="AU73" s="300">
        <f t="shared" si="45"/>
        <v>0.025</v>
      </c>
      <c r="AV73" s="300">
        <f t="shared" si="45"/>
        <v>0.05263157894736842</v>
      </c>
      <c r="AW73" s="300">
        <f t="shared" si="45"/>
        <v>0.024390243902439025</v>
      </c>
      <c r="AX73" s="300">
        <f t="shared" si="45"/>
        <v>0.014675052410901468</v>
      </c>
      <c r="AY73" s="300">
        <f t="shared" si="45"/>
        <v>0.019417475728155338</v>
      </c>
      <c r="AZ73" s="300">
        <f t="shared" si="45"/>
        <v>0.01015228426395939</v>
      </c>
      <c r="BA73" s="300">
        <f t="shared" si="45"/>
        <v>0.016771488469601678</v>
      </c>
      <c r="BB73" s="303" t="s">
        <v>151</v>
      </c>
      <c r="BC73" s="300" t="str">
        <f aca="true" t="shared" si="46" ref="BC73:BR73">BC14</f>
        <v>&lt; 8%</v>
      </c>
      <c r="BD73" s="300">
        <f t="shared" si="46"/>
        <v>0.0143</v>
      </c>
      <c r="BE73" s="300">
        <f t="shared" si="46"/>
        <v>0.0168</v>
      </c>
      <c r="BF73" s="300">
        <f t="shared" si="46"/>
        <v>0.0411</v>
      </c>
      <c r="BG73" s="300">
        <f t="shared" si="46"/>
        <v>0.0174</v>
      </c>
      <c r="BH73" s="300">
        <f t="shared" si="46"/>
        <v>0.0154</v>
      </c>
      <c r="BI73" s="300">
        <f t="shared" si="46"/>
        <v>0.0167</v>
      </c>
      <c r="BJ73" s="300">
        <f t="shared" si="46"/>
        <v>0</v>
      </c>
      <c r="BK73" s="300">
        <f t="shared" si="46"/>
        <v>0</v>
      </c>
      <c r="BL73" s="300">
        <f t="shared" si="46"/>
        <v>0</v>
      </c>
      <c r="BM73" s="300">
        <f t="shared" si="46"/>
        <v>0</v>
      </c>
      <c r="BN73" s="300">
        <f t="shared" si="46"/>
        <v>0</v>
      </c>
      <c r="BO73" s="300">
        <f t="shared" si="46"/>
        <v>0</v>
      </c>
      <c r="BP73" s="300">
        <f t="shared" si="46"/>
        <v>0</v>
      </c>
      <c r="BQ73" s="300">
        <f t="shared" si="46"/>
        <v>0</v>
      </c>
      <c r="BR73" s="300">
        <f t="shared" si="46"/>
        <v>0</v>
      </c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74"/>
      <c r="GV73" s="174"/>
      <c r="GW73" s="174"/>
      <c r="GX73" s="174"/>
      <c r="GY73" s="174"/>
      <c r="GZ73" s="174"/>
      <c r="HA73" s="174"/>
      <c r="HB73" s="174"/>
      <c r="HC73" s="174"/>
      <c r="HD73" s="174"/>
      <c r="HE73" s="174"/>
      <c r="HF73" s="174"/>
      <c r="HG73" s="174"/>
      <c r="HH73" s="174"/>
      <c r="HI73" s="174"/>
      <c r="HJ73" s="174"/>
      <c r="HK73" s="174"/>
      <c r="HL73" s="174"/>
      <c r="HM73" s="174"/>
      <c r="HN73" s="174"/>
      <c r="HO73" s="174"/>
      <c r="HP73" s="174"/>
      <c r="HQ73" s="174"/>
      <c r="HR73" s="174"/>
      <c r="HS73" s="174"/>
      <c r="HT73" s="174"/>
      <c r="HU73" s="174"/>
      <c r="HV73" s="174"/>
      <c r="HW73" s="174"/>
      <c r="HX73" s="174"/>
      <c r="HY73" s="174"/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  <c r="IK73" s="174"/>
      <c r="IL73" s="174"/>
      <c r="IM73" s="174"/>
      <c r="IN73" s="174"/>
      <c r="IO73" s="174"/>
      <c r="IP73" s="174"/>
      <c r="IQ73" s="174"/>
      <c r="IR73" s="174"/>
      <c r="IS73" s="174"/>
      <c r="IT73" s="174"/>
      <c r="IU73" s="174"/>
      <c r="IV73" s="174"/>
    </row>
    <row r="74" spans="1:256" s="175" customFormat="1" ht="12.75" customHeight="1">
      <c r="A74" s="299" t="s">
        <v>156</v>
      </c>
      <c r="B74" s="300" t="s">
        <v>157</v>
      </c>
      <c r="C74" s="300">
        <v>0</v>
      </c>
      <c r="D74" s="300">
        <v>0</v>
      </c>
      <c r="E74" s="300">
        <v>0</v>
      </c>
      <c r="F74" s="300">
        <v>0</v>
      </c>
      <c r="G74" s="300">
        <v>0</v>
      </c>
      <c r="H74" s="300">
        <v>0</v>
      </c>
      <c r="I74" s="300">
        <v>0</v>
      </c>
      <c r="J74" s="300">
        <v>0</v>
      </c>
      <c r="K74" s="300">
        <v>0</v>
      </c>
      <c r="L74" s="300">
        <v>0</v>
      </c>
      <c r="M74" s="300">
        <v>0</v>
      </c>
      <c r="N74" s="300">
        <v>0</v>
      </c>
      <c r="O74" s="300" t="s">
        <v>157</v>
      </c>
      <c r="P74" s="300">
        <v>0</v>
      </c>
      <c r="Q74" s="300">
        <v>0</v>
      </c>
      <c r="R74" s="300">
        <v>0</v>
      </c>
      <c r="S74" s="300">
        <v>0</v>
      </c>
      <c r="T74" s="300">
        <v>0</v>
      </c>
      <c r="U74" s="300">
        <v>0</v>
      </c>
      <c r="V74" s="300">
        <v>0</v>
      </c>
      <c r="W74" s="300">
        <v>0</v>
      </c>
      <c r="X74" s="300">
        <v>0</v>
      </c>
      <c r="Y74" s="300">
        <v>0</v>
      </c>
      <c r="Z74" s="300">
        <v>0</v>
      </c>
      <c r="AA74" s="300">
        <v>0.018867924528301886</v>
      </c>
      <c r="AB74" s="300" t="s">
        <v>157</v>
      </c>
      <c r="AC74" s="300">
        <v>0.0196078431372549</v>
      </c>
      <c r="AD74" s="300">
        <v>0.027777777777777776</v>
      </c>
      <c r="AE74" s="300">
        <v>0.025</v>
      </c>
      <c r="AF74" s="300">
        <v>0</v>
      </c>
      <c r="AG74" s="300">
        <v>0.023255813953488372</v>
      </c>
      <c r="AH74" s="300">
        <v>0.022222222222222223</v>
      </c>
      <c r="AI74" s="301" t="s">
        <v>158</v>
      </c>
      <c r="AJ74" s="300">
        <v>0</v>
      </c>
      <c r="AK74" s="300">
        <v>0</v>
      </c>
      <c r="AL74" s="300">
        <v>0</v>
      </c>
      <c r="AM74" s="300">
        <v>0</v>
      </c>
      <c r="AN74" s="300">
        <v>0</v>
      </c>
      <c r="AO74" s="300">
        <v>0.05128205128205128</v>
      </c>
      <c r="AP74" s="300" t="str">
        <f aca="true" t="shared" si="47" ref="AP74:BA74">AP17</f>
        <v>&lt; 5%</v>
      </c>
      <c r="AQ74" s="300">
        <f t="shared" si="47"/>
        <v>0</v>
      </c>
      <c r="AR74" s="300">
        <f t="shared" si="47"/>
        <v>0</v>
      </c>
      <c r="AS74" s="300">
        <f t="shared" si="47"/>
        <v>0</v>
      </c>
      <c r="AT74" s="300">
        <f t="shared" si="47"/>
        <v>0</v>
      </c>
      <c r="AU74" s="300">
        <f t="shared" si="47"/>
        <v>0.023255813953488372</v>
      </c>
      <c r="AV74" s="300">
        <f t="shared" si="47"/>
        <v>0.024390243902439025</v>
      </c>
      <c r="AW74" s="300">
        <f t="shared" si="47"/>
        <v>0.025</v>
      </c>
      <c r="AX74" s="300">
        <f t="shared" si="47"/>
        <v>0.029411764705882353</v>
      </c>
      <c r="AY74" s="300">
        <f t="shared" si="47"/>
        <v>0</v>
      </c>
      <c r="AZ74" s="300">
        <f t="shared" si="47"/>
        <v>0</v>
      </c>
      <c r="BA74" s="300">
        <f t="shared" si="47"/>
        <v>0</v>
      </c>
      <c r="BB74" s="303" t="s">
        <v>159</v>
      </c>
      <c r="BC74" s="300" t="str">
        <f aca="true" t="shared" si="48" ref="BC74:BR74">BC17</f>
        <v>&lt; 5%</v>
      </c>
      <c r="BD74" s="300">
        <f t="shared" si="48"/>
        <v>0</v>
      </c>
      <c r="BE74" s="300">
        <f t="shared" si="48"/>
        <v>0</v>
      </c>
      <c r="BF74" s="300">
        <f t="shared" si="48"/>
        <v>0.02</v>
      </c>
      <c r="BG74" s="300">
        <f t="shared" si="48"/>
        <v>0</v>
      </c>
      <c r="BH74" s="300">
        <f t="shared" si="48"/>
        <v>0.0189</v>
      </c>
      <c r="BI74" s="300">
        <f t="shared" si="48"/>
        <v>0</v>
      </c>
      <c r="BJ74" s="300">
        <f t="shared" si="48"/>
        <v>0</v>
      </c>
      <c r="BK74" s="300">
        <f t="shared" si="48"/>
        <v>0</v>
      </c>
      <c r="BL74" s="300">
        <f t="shared" si="48"/>
        <v>0</v>
      </c>
      <c r="BM74" s="300">
        <f t="shared" si="48"/>
        <v>0</v>
      </c>
      <c r="BN74" s="300">
        <f t="shared" si="48"/>
        <v>0</v>
      </c>
      <c r="BO74" s="300">
        <f t="shared" si="48"/>
        <v>0</v>
      </c>
      <c r="BP74" s="300">
        <f t="shared" si="48"/>
        <v>0</v>
      </c>
      <c r="BQ74" s="300">
        <f t="shared" si="48"/>
        <v>0</v>
      </c>
      <c r="BR74" s="300">
        <f t="shared" si="48"/>
        <v>0</v>
      </c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4"/>
      <c r="IL74" s="174"/>
      <c r="IM74" s="174"/>
      <c r="IN74" s="174"/>
      <c r="IO74" s="174"/>
      <c r="IP74" s="174"/>
      <c r="IQ74" s="174"/>
      <c r="IR74" s="174"/>
      <c r="IS74" s="174"/>
      <c r="IT74" s="174"/>
      <c r="IU74" s="174"/>
      <c r="IV74" s="174"/>
    </row>
    <row r="75" spans="1:256" s="175" customFormat="1" ht="12.75" customHeight="1">
      <c r="A75" s="299" t="s">
        <v>162</v>
      </c>
      <c r="B75" s="300" t="s">
        <v>163</v>
      </c>
      <c r="C75" s="300">
        <v>0</v>
      </c>
      <c r="D75" s="300">
        <v>0</v>
      </c>
      <c r="E75" s="300">
        <v>0</v>
      </c>
      <c r="F75" s="300">
        <v>0.0024509803921568627</v>
      </c>
      <c r="G75" s="300">
        <v>0</v>
      </c>
      <c r="H75" s="300">
        <v>0.030303030303030304</v>
      </c>
      <c r="I75" s="300">
        <v>0.125</v>
      </c>
      <c r="J75" s="300">
        <v>0.14122137404580154</v>
      </c>
      <c r="K75" s="300">
        <v>0.0996309963099631</v>
      </c>
      <c r="L75" s="300">
        <v>0.1187214611872146</v>
      </c>
      <c r="M75" s="300">
        <v>0.33980582524271846</v>
      </c>
      <c r="N75" s="300">
        <v>0.17511520737327188</v>
      </c>
      <c r="O75" s="300" t="s">
        <v>163</v>
      </c>
      <c r="P75" s="300">
        <v>0.05416666666666667</v>
      </c>
      <c r="Q75" s="300">
        <v>0.012853470437017995</v>
      </c>
      <c r="R75" s="300">
        <v>0.018018018018018018</v>
      </c>
      <c r="S75" s="300">
        <v>0.04477611940298507</v>
      </c>
      <c r="T75" s="300">
        <v>0</v>
      </c>
      <c r="U75" s="300">
        <v>0.03535353535353535</v>
      </c>
      <c r="V75" s="300">
        <v>0.010526315789473684</v>
      </c>
      <c r="W75" s="300">
        <v>0.0051813471502590676</v>
      </c>
      <c r="X75" s="300">
        <v>0</v>
      </c>
      <c r="Y75" s="300">
        <v>0.010676156583629894</v>
      </c>
      <c r="Z75" s="300">
        <v>0</v>
      </c>
      <c r="AA75" s="300">
        <v>0.09836065573770492</v>
      </c>
      <c r="AB75" s="300" t="s">
        <v>163</v>
      </c>
      <c r="AC75" s="300">
        <v>0</v>
      </c>
      <c r="AD75" s="300">
        <v>0.1396508728179551</v>
      </c>
      <c r="AE75" s="300">
        <v>0.29292929292929293</v>
      </c>
      <c r="AF75" s="300">
        <v>0.11055276381909548</v>
      </c>
      <c r="AG75" s="300">
        <v>0.040100250626566414</v>
      </c>
      <c r="AH75" s="300">
        <v>0.008888888888888889</v>
      </c>
      <c r="AI75" s="301" t="s">
        <v>164</v>
      </c>
      <c r="AJ75" s="300">
        <v>0.009</v>
      </c>
      <c r="AK75" s="300">
        <v>0.008982035928143712</v>
      </c>
      <c r="AL75" s="300">
        <v>0.011389521640091117</v>
      </c>
      <c r="AM75" s="300">
        <v>0.0024813895781637717</v>
      </c>
      <c r="AN75" s="300">
        <v>0.0069605568445475635</v>
      </c>
      <c r="AO75" s="300">
        <v>0</v>
      </c>
      <c r="AP75" s="300" t="str">
        <f aca="true" t="shared" si="49" ref="AP75:BA75">AP21</f>
        <v>≤ 1%</v>
      </c>
      <c r="AQ75" s="300">
        <f t="shared" si="49"/>
        <v>0</v>
      </c>
      <c r="AR75" s="300">
        <f t="shared" si="49"/>
        <v>0</v>
      </c>
      <c r="AS75" s="300">
        <f t="shared" si="49"/>
        <v>0</v>
      </c>
      <c r="AT75" s="300">
        <f t="shared" si="49"/>
        <v>0</v>
      </c>
      <c r="AU75" s="300">
        <f t="shared" si="49"/>
        <v>0</v>
      </c>
      <c r="AV75" s="300">
        <f t="shared" si="49"/>
        <v>0.002207505518763797</v>
      </c>
      <c r="AW75" s="300">
        <f t="shared" si="49"/>
        <v>0</v>
      </c>
      <c r="AX75" s="300">
        <f t="shared" si="49"/>
        <v>0</v>
      </c>
      <c r="AY75" s="300">
        <f t="shared" si="49"/>
        <v>0</v>
      </c>
      <c r="AZ75" s="300">
        <f t="shared" si="49"/>
        <v>0</v>
      </c>
      <c r="BA75" s="300">
        <f t="shared" si="49"/>
        <v>0</v>
      </c>
      <c r="BB75" s="303" t="s">
        <v>165</v>
      </c>
      <c r="BC75" s="300" t="str">
        <f aca="true" t="shared" si="50" ref="BC75:BR75">BC21</f>
        <v>≤ 7%</v>
      </c>
      <c r="BD75" s="300">
        <f t="shared" si="50"/>
        <v>0</v>
      </c>
      <c r="BE75" s="300">
        <f t="shared" si="50"/>
        <v>0</v>
      </c>
      <c r="BF75" s="300">
        <f t="shared" si="50"/>
        <v>0</v>
      </c>
      <c r="BG75" s="300">
        <f t="shared" si="50"/>
        <v>0</v>
      </c>
      <c r="BH75" s="300">
        <f t="shared" si="50"/>
        <v>0</v>
      </c>
      <c r="BI75" s="300">
        <f t="shared" si="50"/>
        <v>0</v>
      </c>
      <c r="BJ75" s="300">
        <f t="shared" si="50"/>
        <v>0</v>
      </c>
      <c r="BK75" s="300">
        <f t="shared" si="50"/>
        <v>0</v>
      </c>
      <c r="BL75" s="300">
        <f t="shared" si="50"/>
        <v>0</v>
      </c>
      <c r="BM75" s="300">
        <f t="shared" si="50"/>
        <v>0</v>
      </c>
      <c r="BN75" s="300">
        <f t="shared" si="50"/>
        <v>0</v>
      </c>
      <c r="BO75" s="300">
        <f t="shared" si="50"/>
        <v>0</v>
      </c>
      <c r="BP75" s="300">
        <f t="shared" si="50"/>
        <v>0</v>
      </c>
      <c r="BQ75" s="300">
        <f t="shared" si="50"/>
        <v>0</v>
      </c>
      <c r="BR75" s="300">
        <f t="shared" si="50"/>
        <v>0</v>
      </c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4"/>
      <c r="IL75" s="174"/>
      <c r="IM75" s="174"/>
      <c r="IN75" s="174"/>
      <c r="IO75" s="174"/>
      <c r="IP75" s="174"/>
      <c r="IQ75" s="174"/>
      <c r="IR75" s="174"/>
      <c r="IS75" s="174"/>
      <c r="IT75" s="174"/>
      <c r="IU75" s="174"/>
      <c r="IV75" s="174"/>
    </row>
    <row r="76" spans="1:256" s="175" customFormat="1" ht="12.75" customHeight="1">
      <c r="A76" s="299" t="s">
        <v>169</v>
      </c>
      <c r="B76" s="300" t="s">
        <v>157</v>
      </c>
      <c r="C76" s="300">
        <v>0.02967359050445104</v>
      </c>
      <c r="D76" s="300">
        <v>0.025936599423631124</v>
      </c>
      <c r="E76" s="300">
        <v>0.04779411764705882</v>
      </c>
      <c r="F76" s="300">
        <v>0</v>
      </c>
      <c r="G76" s="300">
        <v>0</v>
      </c>
      <c r="H76" s="300">
        <v>0</v>
      </c>
      <c r="I76" s="300">
        <v>0</v>
      </c>
      <c r="J76" s="300">
        <v>0</v>
      </c>
      <c r="K76" s="300">
        <v>0</v>
      </c>
      <c r="L76" s="300">
        <v>0</v>
      </c>
      <c r="M76" s="300">
        <v>0</v>
      </c>
      <c r="N76" s="300">
        <v>0.043478260869565216</v>
      </c>
      <c r="O76" s="300" t="s">
        <v>157</v>
      </c>
      <c r="P76" s="300">
        <v>0.06614785992217899</v>
      </c>
      <c r="Q76" s="300">
        <v>0.030434782608695653</v>
      </c>
      <c r="R76" s="300">
        <v>0.029411764705882353</v>
      </c>
      <c r="S76" s="300">
        <v>0</v>
      </c>
      <c r="T76" s="300">
        <v>0</v>
      </c>
      <c r="U76" s="300">
        <v>0</v>
      </c>
      <c r="V76" s="300">
        <v>0</v>
      </c>
      <c r="W76" s="300">
        <v>0.018691588785046728</v>
      </c>
      <c r="X76" s="300">
        <v>0.09558823529411764</v>
      </c>
      <c r="Y76" s="300">
        <v>0.04411764705882353</v>
      </c>
      <c r="Z76" s="300">
        <v>0.09848484848484848</v>
      </c>
      <c r="AA76" s="300">
        <v>0.03875968992248062</v>
      </c>
      <c r="AB76" s="300" t="s">
        <v>157</v>
      </c>
      <c r="AC76" s="300">
        <v>0.021052631578947368</v>
      </c>
      <c r="AD76" s="300">
        <v>0</v>
      </c>
      <c r="AE76" s="300">
        <v>0.004484304932735426</v>
      </c>
      <c r="AF76" s="300">
        <v>0.0673758865248227</v>
      </c>
      <c r="AG76" s="300">
        <v>0.07480314960629922</v>
      </c>
      <c r="AH76" s="300">
        <v>0.04081632653061224</v>
      </c>
      <c r="AI76" s="301" t="s">
        <v>157</v>
      </c>
      <c r="AJ76" s="300">
        <v>0.013513513513513514</v>
      </c>
      <c r="AK76" s="300">
        <v>0.00906344410876133</v>
      </c>
      <c r="AL76" s="300">
        <v>0.05511811023622047</v>
      </c>
      <c r="AM76" s="300">
        <v>0.06779661016949153</v>
      </c>
      <c r="AN76" s="300">
        <v>0.05639097744360902</v>
      </c>
      <c r="AO76" s="300">
        <v>0.0641025641025641</v>
      </c>
      <c r="AP76" s="300">
        <f aca="true" t="shared" si="51" ref="AP76:BA76">AP28</f>
        <v>0</v>
      </c>
      <c r="AQ76" s="300">
        <f t="shared" si="51"/>
        <v>0</v>
      </c>
      <c r="AR76" s="300">
        <f t="shared" si="51"/>
        <v>0</v>
      </c>
      <c r="AS76" s="300">
        <f t="shared" si="51"/>
        <v>0</v>
      </c>
      <c r="AT76" s="300">
        <f t="shared" si="51"/>
        <v>0</v>
      </c>
      <c r="AU76" s="300">
        <f t="shared" si="51"/>
        <v>0</v>
      </c>
      <c r="AV76" s="300">
        <f t="shared" si="51"/>
        <v>0</v>
      </c>
      <c r="AW76" s="300">
        <f t="shared" si="51"/>
        <v>0</v>
      </c>
      <c r="AX76" s="300">
        <f t="shared" si="51"/>
        <v>0</v>
      </c>
      <c r="AY76" s="300">
        <f t="shared" si="51"/>
        <v>0</v>
      </c>
      <c r="AZ76" s="300">
        <f t="shared" si="51"/>
        <v>0</v>
      </c>
      <c r="BA76" s="300">
        <f t="shared" si="51"/>
        <v>0</v>
      </c>
      <c r="BB76" s="303" t="s">
        <v>172</v>
      </c>
      <c r="BC76" s="300" t="str">
        <f>BC28</f>
        <v>≤ 5%</v>
      </c>
      <c r="BD76" s="300">
        <f>BD28</f>
        <v>0</v>
      </c>
      <c r="BE76" s="300">
        <f>BE28</f>
        <v>0</v>
      </c>
      <c r="BF76" s="300">
        <f aca="true" t="shared" si="52" ref="BF76:BR76">BF28</f>
        <v>0.0258</v>
      </c>
      <c r="BG76" s="300">
        <f t="shared" si="52"/>
        <v>0.0072</v>
      </c>
      <c r="BH76" s="300">
        <f t="shared" si="52"/>
        <v>0.0071</v>
      </c>
      <c r="BI76" s="300">
        <f t="shared" si="52"/>
        <v>0.0071</v>
      </c>
      <c r="BJ76" s="300">
        <f t="shared" si="52"/>
        <v>0</v>
      </c>
      <c r="BK76" s="300">
        <f t="shared" si="52"/>
        <v>0</v>
      </c>
      <c r="BL76" s="300">
        <f t="shared" si="52"/>
        <v>0</v>
      </c>
      <c r="BM76" s="300">
        <f t="shared" si="52"/>
        <v>0</v>
      </c>
      <c r="BN76" s="300">
        <f t="shared" si="52"/>
        <v>0</v>
      </c>
      <c r="BO76" s="300">
        <f t="shared" si="52"/>
        <v>0</v>
      </c>
      <c r="BP76" s="300">
        <f t="shared" si="52"/>
        <v>0</v>
      </c>
      <c r="BQ76" s="300">
        <f t="shared" si="52"/>
        <v>0</v>
      </c>
      <c r="BR76" s="300">
        <f t="shared" si="52"/>
        <v>0</v>
      </c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  <c r="IO76" s="174"/>
      <c r="IP76" s="174"/>
      <c r="IQ76" s="174"/>
      <c r="IR76" s="174"/>
      <c r="IS76" s="174"/>
      <c r="IT76" s="174"/>
      <c r="IU76" s="174"/>
      <c r="IV76" s="174"/>
    </row>
    <row r="77" spans="1:256" s="175" customFormat="1" ht="12.75" customHeight="1">
      <c r="A77" s="299" t="s">
        <v>182</v>
      </c>
      <c r="B77" s="300" t="s">
        <v>157</v>
      </c>
      <c r="C77" s="300">
        <v>0</v>
      </c>
      <c r="D77" s="300">
        <v>0.008645533141210375</v>
      </c>
      <c r="E77" s="300">
        <v>0.007352941176470588</v>
      </c>
      <c r="F77" s="300">
        <v>0</v>
      </c>
      <c r="G77" s="300">
        <v>0</v>
      </c>
      <c r="H77" s="300">
        <v>0</v>
      </c>
      <c r="I77" s="300">
        <v>0</v>
      </c>
      <c r="J77" s="300">
        <v>0</v>
      </c>
      <c r="K77" s="300">
        <v>0</v>
      </c>
      <c r="L77" s="300">
        <v>0</v>
      </c>
      <c r="M77" s="300">
        <v>0</v>
      </c>
      <c r="N77" s="300">
        <v>0.006211180124223602</v>
      </c>
      <c r="O77" s="300" t="s">
        <v>157</v>
      </c>
      <c r="P77" s="300">
        <v>0.011673151750972763</v>
      </c>
      <c r="Q77" s="300">
        <v>0.030434782608695653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0.007352941176470588</v>
      </c>
      <c r="Y77" s="300">
        <v>0.007352941176470588</v>
      </c>
      <c r="Z77" s="300">
        <v>0.015151515151515152</v>
      </c>
      <c r="AA77" s="300">
        <v>0.007751937984496124</v>
      </c>
      <c r="AB77" s="300" t="s">
        <v>157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0.04081632653061224</v>
      </c>
      <c r="AI77" s="301" t="s">
        <v>164</v>
      </c>
      <c r="AJ77" s="300">
        <v>0</v>
      </c>
      <c r="AK77" s="300">
        <v>0</v>
      </c>
      <c r="AL77" s="300">
        <v>0</v>
      </c>
      <c r="AM77" s="300">
        <v>0.061016949152542375</v>
      </c>
      <c r="AN77" s="300">
        <v>0.015037593984962405</v>
      </c>
      <c r="AO77" s="300">
        <v>0</v>
      </c>
      <c r="AP77" s="300" t="str">
        <f aca="true" t="shared" si="53" ref="AP77:BA77">AP37</f>
        <v>≤ 1%</v>
      </c>
      <c r="AQ77" s="300">
        <f t="shared" si="53"/>
        <v>0</v>
      </c>
      <c r="AR77" s="300">
        <f t="shared" si="53"/>
        <v>0</v>
      </c>
      <c r="AS77" s="300">
        <f t="shared" si="53"/>
        <v>0</v>
      </c>
      <c r="AT77" s="300">
        <f t="shared" si="53"/>
        <v>0</v>
      </c>
      <c r="AU77" s="300">
        <f t="shared" si="53"/>
        <v>0</v>
      </c>
      <c r="AV77" s="300">
        <f t="shared" si="53"/>
        <v>0</v>
      </c>
      <c r="AW77" s="300">
        <f t="shared" si="53"/>
        <v>0</v>
      </c>
      <c r="AX77" s="300">
        <f t="shared" si="53"/>
        <v>0</v>
      </c>
      <c r="AY77" s="300">
        <f t="shared" si="53"/>
        <v>0</v>
      </c>
      <c r="AZ77" s="300">
        <f t="shared" si="53"/>
        <v>0.009345794392523364</v>
      </c>
      <c r="BA77" s="300">
        <f t="shared" si="53"/>
        <v>0.004291845493562232</v>
      </c>
      <c r="BB77" s="303" t="s">
        <v>175</v>
      </c>
      <c r="BC77" s="300" t="str">
        <f>BC31</f>
        <v>&lt; 50%</v>
      </c>
      <c r="BD77" s="300">
        <f>BD31</f>
        <v>0</v>
      </c>
      <c r="BE77" s="300">
        <f>BE31</f>
        <v>0.0149</v>
      </c>
      <c r="BF77" s="300">
        <f aca="true" t="shared" si="54" ref="BF77:BR77">BF31</f>
        <v>0</v>
      </c>
      <c r="BG77" s="300">
        <f t="shared" si="54"/>
        <v>0</v>
      </c>
      <c r="BH77" s="300">
        <f t="shared" si="54"/>
        <v>0.0049</v>
      </c>
      <c r="BI77" s="300">
        <f t="shared" si="54"/>
        <v>0.1101</v>
      </c>
      <c r="BJ77" s="300">
        <f t="shared" si="54"/>
        <v>0</v>
      </c>
      <c r="BK77" s="300">
        <f t="shared" si="54"/>
        <v>0</v>
      </c>
      <c r="BL77" s="300">
        <f t="shared" si="54"/>
        <v>0</v>
      </c>
      <c r="BM77" s="300">
        <f t="shared" si="54"/>
        <v>0</v>
      </c>
      <c r="BN77" s="300">
        <f t="shared" si="54"/>
        <v>0</v>
      </c>
      <c r="BO77" s="300">
        <f t="shared" si="54"/>
        <v>0</v>
      </c>
      <c r="BP77" s="300">
        <f t="shared" si="54"/>
        <v>0</v>
      </c>
      <c r="BQ77" s="300">
        <f t="shared" si="54"/>
        <v>0</v>
      </c>
      <c r="BR77" s="300">
        <f t="shared" si="54"/>
        <v>0</v>
      </c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8" spans="1:256" s="175" customFormat="1" ht="12.75" customHeight="1">
      <c r="A78" s="299" t="s">
        <v>184</v>
      </c>
      <c r="B78" s="300" t="s">
        <v>157</v>
      </c>
      <c r="C78" s="300">
        <v>0</v>
      </c>
      <c r="D78" s="300">
        <v>0</v>
      </c>
      <c r="E78" s="300">
        <v>0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 t="s">
        <v>157</v>
      </c>
      <c r="P78" s="300">
        <v>0</v>
      </c>
      <c r="Q78" s="300">
        <v>0</v>
      </c>
      <c r="R78" s="300">
        <v>0</v>
      </c>
      <c r="S78" s="300">
        <v>0</v>
      </c>
      <c r="T78" s="300">
        <v>0</v>
      </c>
      <c r="U78" s="300">
        <v>0</v>
      </c>
      <c r="V78" s="300">
        <v>0</v>
      </c>
      <c r="W78" s="300">
        <v>0</v>
      </c>
      <c r="X78" s="300">
        <v>0</v>
      </c>
      <c r="Y78" s="300">
        <v>0</v>
      </c>
      <c r="Z78" s="300">
        <v>0</v>
      </c>
      <c r="AA78" s="300">
        <v>0</v>
      </c>
      <c r="AB78" s="300" t="s">
        <v>157</v>
      </c>
      <c r="AC78" s="300">
        <v>0</v>
      </c>
      <c r="AD78" s="300">
        <v>0</v>
      </c>
      <c r="AE78" s="300">
        <v>0</v>
      </c>
      <c r="AF78" s="300">
        <v>0</v>
      </c>
      <c r="AG78" s="300">
        <v>0</v>
      </c>
      <c r="AH78" s="300">
        <v>1</v>
      </c>
      <c r="AI78" s="301" t="s">
        <v>185</v>
      </c>
      <c r="AJ78" s="300">
        <v>1</v>
      </c>
      <c r="AK78" s="300">
        <v>0</v>
      </c>
      <c r="AL78" s="300">
        <v>0</v>
      </c>
      <c r="AM78" s="300">
        <v>1</v>
      </c>
      <c r="AN78" s="300">
        <v>1</v>
      </c>
      <c r="AO78" s="300" t="s">
        <v>55</v>
      </c>
      <c r="AP78" s="300" t="str">
        <f aca="true" t="shared" si="55" ref="AP78:BA78">AP40</f>
        <v>≥ 95%</v>
      </c>
      <c r="AQ78" s="300">
        <f t="shared" si="55"/>
        <v>1</v>
      </c>
      <c r="AR78" s="300" t="str">
        <f t="shared" si="55"/>
        <v>N/A</v>
      </c>
      <c r="AS78" s="300">
        <f t="shared" si="55"/>
        <v>1</v>
      </c>
      <c r="AT78" s="300">
        <f t="shared" si="55"/>
        <v>1</v>
      </c>
      <c r="AU78" s="300">
        <f t="shared" si="55"/>
        <v>0</v>
      </c>
      <c r="AV78" s="300">
        <f t="shared" si="55"/>
        <v>0</v>
      </c>
      <c r="AW78" s="300">
        <f t="shared" si="55"/>
        <v>1</v>
      </c>
      <c r="AX78" s="300">
        <f t="shared" si="55"/>
        <v>1</v>
      </c>
      <c r="AY78" s="300">
        <f t="shared" si="55"/>
        <v>1</v>
      </c>
      <c r="AZ78" s="300" t="str">
        <f t="shared" si="55"/>
        <v>N/A</v>
      </c>
      <c r="BA78" s="300" t="str">
        <f t="shared" si="55"/>
        <v>N/A</v>
      </c>
      <c r="BB78" s="303" t="s">
        <v>179</v>
      </c>
      <c r="BC78" s="300" t="str">
        <f>BC34</f>
        <v>&lt; 25%</v>
      </c>
      <c r="BD78" s="300">
        <f>BD34</f>
        <v>0</v>
      </c>
      <c r="BE78" s="300">
        <f>BE34</f>
        <v>0</v>
      </c>
      <c r="BF78" s="300">
        <f aca="true" t="shared" si="56" ref="BF78:BR78">BF34</f>
        <v>0</v>
      </c>
      <c r="BG78" s="300">
        <f t="shared" si="56"/>
        <v>0</v>
      </c>
      <c r="BH78" s="300">
        <f t="shared" si="56"/>
        <v>0</v>
      </c>
      <c r="BI78" s="300">
        <f t="shared" si="56"/>
        <v>0</v>
      </c>
      <c r="BJ78" s="300">
        <f t="shared" si="56"/>
        <v>0</v>
      </c>
      <c r="BK78" s="300">
        <f t="shared" si="56"/>
        <v>0</v>
      </c>
      <c r="BL78" s="300">
        <f t="shared" si="56"/>
        <v>0</v>
      </c>
      <c r="BM78" s="300">
        <f t="shared" si="56"/>
        <v>0</v>
      </c>
      <c r="BN78" s="300">
        <f t="shared" si="56"/>
        <v>0</v>
      </c>
      <c r="BO78" s="300">
        <f t="shared" si="56"/>
        <v>0</v>
      </c>
      <c r="BP78" s="300">
        <f t="shared" si="56"/>
        <v>0</v>
      </c>
      <c r="BQ78" s="300">
        <f t="shared" si="56"/>
        <v>0</v>
      </c>
      <c r="BR78" s="300">
        <f t="shared" si="56"/>
        <v>0</v>
      </c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4"/>
      <c r="IL78" s="174"/>
      <c r="IM78" s="174"/>
      <c r="IN78" s="174"/>
      <c r="IO78" s="174"/>
      <c r="IP78" s="174"/>
      <c r="IQ78" s="174"/>
      <c r="IR78" s="174"/>
      <c r="IS78" s="174"/>
      <c r="IT78" s="174"/>
      <c r="IU78" s="174"/>
      <c r="IV78" s="174"/>
    </row>
    <row r="79" spans="1:256" s="183" customFormat="1" ht="12.75" customHeight="1">
      <c r="A79" s="304" t="s">
        <v>188</v>
      </c>
      <c r="B79" s="305" t="s">
        <v>157</v>
      </c>
      <c r="C79" s="305">
        <v>0</v>
      </c>
      <c r="D79" s="305">
        <v>0</v>
      </c>
      <c r="E79" s="305">
        <v>0</v>
      </c>
      <c r="F79" s="305">
        <v>0</v>
      </c>
      <c r="G79" s="305">
        <v>0</v>
      </c>
      <c r="H79" s="305">
        <v>0</v>
      </c>
      <c r="I79" s="305">
        <v>0</v>
      </c>
      <c r="J79" s="305">
        <v>0</v>
      </c>
      <c r="K79" s="305">
        <v>0</v>
      </c>
      <c r="L79" s="305">
        <v>0</v>
      </c>
      <c r="M79" s="305">
        <v>0</v>
      </c>
      <c r="N79" s="305">
        <v>0</v>
      </c>
      <c r="O79" s="305" t="s">
        <v>157</v>
      </c>
      <c r="P79" s="305">
        <v>0</v>
      </c>
      <c r="Q79" s="305">
        <v>0</v>
      </c>
      <c r="R79" s="305">
        <v>0</v>
      </c>
      <c r="S79" s="305">
        <v>0</v>
      </c>
      <c r="T79" s="305">
        <v>0</v>
      </c>
      <c r="U79" s="305">
        <v>0</v>
      </c>
      <c r="V79" s="305">
        <v>0</v>
      </c>
      <c r="W79" s="305">
        <v>0</v>
      </c>
      <c r="X79" s="305">
        <v>0</v>
      </c>
      <c r="Y79" s="305">
        <v>0</v>
      </c>
      <c r="Z79" s="305">
        <v>0</v>
      </c>
      <c r="AA79" s="305">
        <v>0</v>
      </c>
      <c r="AB79" s="305" t="s">
        <v>157</v>
      </c>
      <c r="AC79" s="305">
        <v>0</v>
      </c>
      <c r="AD79" s="305">
        <v>0</v>
      </c>
      <c r="AE79" s="305">
        <v>0</v>
      </c>
      <c r="AF79" s="305">
        <v>0</v>
      </c>
      <c r="AG79" s="305">
        <v>0</v>
      </c>
      <c r="AH79" s="305">
        <v>1.0416666666666667</v>
      </c>
      <c r="AI79" s="306">
        <v>1</v>
      </c>
      <c r="AJ79" s="305">
        <v>1.55</v>
      </c>
      <c r="AK79" s="305">
        <v>1.875</v>
      </c>
      <c r="AL79" s="305">
        <v>1.4825</v>
      </c>
      <c r="AM79" s="305">
        <v>1.4</v>
      </c>
      <c r="AN79" s="305">
        <v>1.53</v>
      </c>
      <c r="AO79" s="305">
        <v>1.77</v>
      </c>
      <c r="AP79" s="305">
        <f aca="true" t="shared" si="57" ref="AP79:BA79">AP43</f>
        <v>1</v>
      </c>
      <c r="AQ79" s="305">
        <f t="shared" si="57"/>
        <v>0</v>
      </c>
      <c r="AR79" s="305">
        <f t="shared" si="57"/>
        <v>0</v>
      </c>
      <c r="AS79" s="305">
        <f t="shared" si="57"/>
        <v>0</v>
      </c>
      <c r="AT79" s="305">
        <f t="shared" si="57"/>
        <v>0</v>
      </c>
      <c r="AU79" s="305">
        <f t="shared" si="57"/>
        <v>0</v>
      </c>
      <c r="AV79" s="305">
        <f t="shared" si="57"/>
        <v>0</v>
      </c>
      <c r="AW79" s="305">
        <f t="shared" si="57"/>
        <v>0</v>
      </c>
      <c r="AX79" s="305">
        <f t="shared" si="57"/>
        <v>0</v>
      </c>
      <c r="AY79" s="305">
        <f t="shared" si="57"/>
        <v>0</v>
      </c>
      <c r="AZ79" s="305">
        <f t="shared" si="57"/>
        <v>1.3080895008605853</v>
      </c>
      <c r="BA79" s="305">
        <f t="shared" si="57"/>
        <v>1.1833333333333333</v>
      </c>
      <c r="BB79" s="307" t="s">
        <v>188</v>
      </c>
      <c r="BC79" s="59">
        <f>BC43</f>
        <v>1</v>
      </c>
      <c r="BD79" s="59">
        <f>BD43</f>
        <v>1.0662358642972536</v>
      </c>
      <c r="BE79" s="59">
        <f>BE43</f>
        <v>1.1833333333333333</v>
      </c>
      <c r="BF79" s="59">
        <f aca="true" t="shared" si="58" ref="BF79:BR79">BF43</f>
        <v>0</v>
      </c>
      <c r="BG79" s="59">
        <f t="shared" si="58"/>
        <v>0</v>
      </c>
      <c r="BH79" s="59">
        <f t="shared" si="58"/>
        <v>1.26</v>
      </c>
      <c r="BI79" s="59">
        <f t="shared" si="58"/>
        <v>1.483</v>
      </c>
      <c r="BJ79" s="59">
        <f t="shared" si="58"/>
        <v>0</v>
      </c>
      <c r="BK79" s="59">
        <f t="shared" si="58"/>
        <v>0</v>
      </c>
      <c r="BL79" s="59">
        <f t="shared" si="58"/>
        <v>0</v>
      </c>
      <c r="BM79" s="59">
        <f t="shared" si="58"/>
        <v>0</v>
      </c>
      <c r="BN79" s="59">
        <f t="shared" si="58"/>
        <v>0</v>
      </c>
      <c r="BO79" s="59">
        <f t="shared" si="58"/>
        <v>0</v>
      </c>
      <c r="BP79" s="59">
        <f t="shared" si="58"/>
        <v>0</v>
      </c>
      <c r="BQ79" s="59">
        <f t="shared" si="58"/>
        <v>0</v>
      </c>
      <c r="BR79" s="59">
        <f t="shared" si="58"/>
        <v>0</v>
      </c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  <c r="FI79" s="182"/>
      <c r="FJ79" s="182"/>
      <c r="FK79" s="182"/>
      <c r="FL79" s="182"/>
      <c r="FM79" s="182"/>
      <c r="FN79" s="182"/>
      <c r="FO79" s="182"/>
      <c r="FP79" s="182"/>
      <c r="FQ79" s="182"/>
      <c r="FR79" s="182"/>
      <c r="FS79" s="182"/>
      <c r="FT79" s="182"/>
      <c r="FU79" s="182"/>
      <c r="FV79" s="182"/>
      <c r="FW79" s="182"/>
      <c r="FX79" s="182"/>
      <c r="FY79" s="182"/>
      <c r="FZ79" s="182"/>
      <c r="GA79" s="182"/>
      <c r="GB79" s="182"/>
      <c r="GC79" s="182"/>
      <c r="GD79" s="182"/>
      <c r="GE79" s="182"/>
      <c r="GF79" s="182"/>
      <c r="GG79" s="182"/>
      <c r="GH79" s="182"/>
      <c r="GI79" s="182"/>
      <c r="GJ79" s="182"/>
      <c r="GK79" s="182"/>
      <c r="GL79" s="182"/>
      <c r="GM79" s="182"/>
      <c r="GN79" s="182"/>
      <c r="GO79" s="182"/>
      <c r="GP79" s="182"/>
      <c r="GQ79" s="182"/>
      <c r="GR79" s="182"/>
      <c r="GS79" s="182"/>
      <c r="GT79" s="182"/>
      <c r="GU79" s="182"/>
      <c r="GV79" s="182"/>
      <c r="GW79" s="182"/>
      <c r="GX79" s="182"/>
      <c r="GY79" s="182"/>
      <c r="GZ79" s="182"/>
      <c r="HA79" s="182"/>
      <c r="HB79" s="182"/>
      <c r="HC79" s="182"/>
      <c r="HD79" s="182"/>
      <c r="HE79" s="182"/>
      <c r="HF79" s="182"/>
      <c r="HG79" s="182"/>
      <c r="HH79" s="182"/>
      <c r="HI79" s="182"/>
      <c r="HJ79" s="182"/>
      <c r="HK79" s="182"/>
      <c r="HL79" s="182"/>
      <c r="HM79" s="182"/>
      <c r="HN79" s="182"/>
      <c r="HO79" s="182"/>
      <c r="HP79" s="182"/>
      <c r="HQ79" s="182"/>
      <c r="HR79" s="182"/>
      <c r="HS79" s="182"/>
      <c r="HT79" s="182"/>
      <c r="HU79" s="182"/>
      <c r="HV79" s="182"/>
      <c r="HW79" s="182"/>
      <c r="HX79" s="182"/>
      <c r="HY79" s="182"/>
      <c r="HZ79" s="182"/>
      <c r="IA79" s="182"/>
      <c r="IB79" s="182"/>
      <c r="IC79" s="182"/>
      <c r="ID79" s="182"/>
      <c r="IE79" s="182"/>
      <c r="IF79" s="182"/>
      <c r="IG79" s="182"/>
      <c r="IH79" s="182"/>
      <c r="II79" s="182"/>
      <c r="IJ79" s="182"/>
      <c r="IK79" s="182"/>
      <c r="IL79" s="182"/>
      <c r="IM79" s="182"/>
      <c r="IN79" s="182"/>
      <c r="IO79" s="182"/>
      <c r="IP79" s="182"/>
      <c r="IQ79" s="182"/>
      <c r="IR79" s="182"/>
      <c r="IS79" s="182"/>
      <c r="IT79" s="182"/>
      <c r="IU79" s="182"/>
      <c r="IV79" s="182"/>
    </row>
    <row r="80" spans="1:256" s="175" customFormat="1" ht="12.75" customHeight="1">
      <c r="A80" s="299" t="s">
        <v>191</v>
      </c>
      <c r="B80" s="300" t="s">
        <v>157</v>
      </c>
      <c r="C80" s="300">
        <v>0</v>
      </c>
      <c r="D80" s="300">
        <v>0</v>
      </c>
      <c r="E80" s="300">
        <v>0</v>
      </c>
      <c r="F80" s="300">
        <v>0</v>
      </c>
      <c r="G80" s="300">
        <v>0</v>
      </c>
      <c r="H80" s="300">
        <v>0</v>
      </c>
      <c r="I80" s="300">
        <v>0</v>
      </c>
      <c r="J80" s="300">
        <v>0</v>
      </c>
      <c r="K80" s="300">
        <v>0</v>
      </c>
      <c r="L80" s="300">
        <v>0</v>
      </c>
      <c r="M80" s="300">
        <v>0</v>
      </c>
      <c r="N80" s="300">
        <v>0</v>
      </c>
      <c r="O80" s="300" t="s">
        <v>157</v>
      </c>
      <c r="P80" s="300">
        <v>0</v>
      </c>
      <c r="Q80" s="300">
        <v>0</v>
      </c>
      <c r="R80" s="300">
        <v>0</v>
      </c>
      <c r="S80" s="300">
        <v>0</v>
      </c>
      <c r="T80" s="300">
        <v>0</v>
      </c>
      <c r="U80" s="300">
        <v>0</v>
      </c>
      <c r="V80" s="300">
        <v>0</v>
      </c>
      <c r="W80" s="300">
        <v>0</v>
      </c>
      <c r="X80" s="300">
        <v>0</v>
      </c>
      <c r="Y80" s="300">
        <v>0</v>
      </c>
      <c r="Z80" s="300">
        <v>0</v>
      </c>
      <c r="AA80" s="300">
        <v>0</v>
      </c>
      <c r="AB80" s="300" t="s">
        <v>157</v>
      </c>
      <c r="AC80" s="300">
        <v>0</v>
      </c>
      <c r="AD80" s="300">
        <v>0</v>
      </c>
      <c r="AE80" s="300">
        <v>0</v>
      </c>
      <c r="AF80" s="300">
        <v>0</v>
      </c>
      <c r="AG80" s="300">
        <v>0</v>
      </c>
      <c r="AH80" s="300">
        <v>0.9911912751677853</v>
      </c>
      <c r="AI80" s="301" t="s">
        <v>192</v>
      </c>
      <c r="AJ80" s="300">
        <v>1</v>
      </c>
      <c r="AK80" s="300">
        <v>1</v>
      </c>
      <c r="AL80" s="300">
        <v>1</v>
      </c>
      <c r="AM80" s="300">
        <v>1</v>
      </c>
      <c r="AN80" s="300">
        <v>1</v>
      </c>
      <c r="AO80" s="300">
        <v>1</v>
      </c>
      <c r="AP80" s="300" t="str">
        <f aca="true" t="shared" si="59" ref="AP80:BA80">AP46</f>
        <v>≥ 70%</v>
      </c>
      <c r="AQ80" s="300">
        <f t="shared" si="59"/>
        <v>1</v>
      </c>
      <c r="AR80" s="300">
        <f t="shared" si="59"/>
        <v>1</v>
      </c>
      <c r="AS80" s="300">
        <f t="shared" si="59"/>
        <v>1</v>
      </c>
      <c r="AT80" s="300">
        <f t="shared" si="59"/>
        <v>1</v>
      </c>
      <c r="AU80" s="300">
        <f t="shared" si="59"/>
        <v>1</v>
      </c>
      <c r="AV80" s="300">
        <f t="shared" si="59"/>
        <v>1</v>
      </c>
      <c r="AW80" s="300">
        <f t="shared" si="59"/>
        <v>1</v>
      </c>
      <c r="AX80" s="300">
        <f t="shared" si="59"/>
        <v>1</v>
      </c>
      <c r="AY80" s="300">
        <f t="shared" si="59"/>
        <v>1</v>
      </c>
      <c r="AZ80" s="300">
        <f t="shared" si="59"/>
        <v>1</v>
      </c>
      <c r="BA80" s="300">
        <f t="shared" si="59"/>
        <v>1</v>
      </c>
      <c r="BB80" s="303" t="s">
        <v>191</v>
      </c>
      <c r="BC80" s="300" t="str">
        <f>BC46</f>
        <v>≥ 70%</v>
      </c>
      <c r="BD80" s="300">
        <f>BD46</f>
        <v>1</v>
      </c>
      <c r="BE80" s="300">
        <f>BE46</f>
        <v>1</v>
      </c>
      <c r="BF80" s="300">
        <f aca="true" t="shared" si="60" ref="BF80:BR80">BF46</f>
        <v>1</v>
      </c>
      <c r="BG80" s="300">
        <f t="shared" si="60"/>
        <v>1</v>
      </c>
      <c r="BH80" s="300">
        <f t="shared" si="60"/>
        <v>1</v>
      </c>
      <c r="BI80" s="300">
        <f t="shared" si="60"/>
        <v>1</v>
      </c>
      <c r="BJ80" s="300">
        <f t="shared" si="60"/>
        <v>0</v>
      </c>
      <c r="BK80" s="300">
        <f t="shared" si="60"/>
        <v>0</v>
      </c>
      <c r="BL80" s="300">
        <f t="shared" si="60"/>
        <v>0</v>
      </c>
      <c r="BM80" s="300">
        <f t="shared" si="60"/>
        <v>0</v>
      </c>
      <c r="BN80" s="300">
        <f t="shared" si="60"/>
        <v>0</v>
      </c>
      <c r="BO80" s="300">
        <f t="shared" si="60"/>
        <v>0</v>
      </c>
      <c r="BP80" s="300">
        <f t="shared" si="60"/>
        <v>0</v>
      </c>
      <c r="BQ80" s="300">
        <f t="shared" si="60"/>
        <v>0</v>
      </c>
      <c r="BR80" s="300">
        <f t="shared" si="60"/>
        <v>0</v>
      </c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4"/>
      <c r="IL80" s="174"/>
      <c r="IM80" s="174"/>
      <c r="IN80" s="174"/>
      <c r="IO80" s="174"/>
      <c r="IP80" s="174"/>
      <c r="IQ80" s="174"/>
      <c r="IR80" s="174"/>
      <c r="IS80" s="174"/>
      <c r="IT80" s="174"/>
      <c r="IU80" s="174"/>
      <c r="IV80" s="174"/>
    </row>
    <row r="81" spans="1:256" s="175" customFormat="1" ht="24" customHeight="1">
      <c r="A81" s="299" t="s">
        <v>205</v>
      </c>
      <c r="B81" s="300" t="s">
        <v>157</v>
      </c>
      <c r="C81" s="300">
        <v>0</v>
      </c>
      <c r="D81" s="300">
        <v>0</v>
      </c>
      <c r="E81" s="300">
        <v>0</v>
      </c>
      <c r="F81" s="300">
        <v>0</v>
      </c>
      <c r="G81" s="300">
        <v>0</v>
      </c>
      <c r="H81" s="300">
        <v>0</v>
      </c>
      <c r="I81" s="300">
        <v>0</v>
      </c>
      <c r="J81" s="300">
        <v>0</v>
      </c>
      <c r="K81" s="300">
        <v>0</v>
      </c>
      <c r="L81" s="300">
        <v>0</v>
      </c>
      <c r="M81" s="300">
        <v>0</v>
      </c>
      <c r="N81" s="300">
        <v>0</v>
      </c>
      <c r="O81" s="300" t="s">
        <v>157</v>
      </c>
      <c r="P81" s="300">
        <v>0</v>
      </c>
      <c r="Q81" s="300">
        <v>0</v>
      </c>
      <c r="R81" s="300">
        <v>0</v>
      </c>
      <c r="S81" s="300">
        <v>0</v>
      </c>
      <c r="T81" s="300">
        <v>0</v>
      </c>
      <c r="U81" s="300">
        <v>0</v>
      </c>
      <c r="V81" s="300">
        <v>0</v>
      </c>
      <c r="W81" s="300">
        <v>0</v>
      </c>
      <c r="X81" s="300">
        <v>0</v>
      </c>
      <c r="Y81" s="300">
        <v>0</v>
      </c>
      <c r="Z81" s="300">
        <v>0</v>
      </c>
      <c r="AA81" s="300">
        <v>0</v>
      </c>
      <c r="AB81" s="300" t="s">
        <v>157</v>
      </c>
      <c r="AC81" s="300">
        <v>0</v>
      </c>
      <c r="AD81" s="300">
        <v>0</v>
      </c>
      <c r="AE81" s="300">
        <v>0</v>
      </c>
      <c r="AF81" s="300">
        <v>0</v>
      </c>
      <c r="AG81" s="300">
        <v>0</v>
      </c>
      <c r="AH81" s="300">
        <v>0.0008557980316645272</v>
      </c>
      <c r="AI81" s="301" t="s">
        <v>158</v>
      </c>
      <c r="AJ81" s="300">
        <v>0.0015463120457708365</v>
      </c>
      <c r="AK81" s="300">
        <v>0.0013034033309196234</v>
      </c>
      <c r="AL81" s="300">
        <v>0.0009407337723424271</v>
      </c>
      <c r="AM81" s="300">
        <v>0.000781657113079729</v>
      </c>
      <c r="AN81" s="300">
        <v>0.0010180707559175363</v>
      </c>
      <c r="AO81" s="300">
        <v>0.0003638127577007034</v>
      </c>
      <c r="AP81" s="300" t="str">
        <f aca="true" t="shared" si="61" ref="AP81:BA81">AP58</f>
        <v>&lt; 5%</v>
      </c>
      <c r="AQ81" s="300">
        <f t="shared" si="61"/>
        <v>0.0006412311638345624</v>
      </c>
      <c r="AR81" s="300">
        <f t="shared" si="61"/>
        <v>0.0015809443507588533</v>
      </c>
      <c r="AS81" s="300">
        <f t="shared" si="61"/>
        <v>0.0014687163419171644</v>
      </c>
      <c r="AT81" s="300">
        <f t="shared" si="61"/>
        <v>0.0011695906432748538</v>
      </c>
      <c r="AU81" s="300">
        <f t="shared" si="61"/>
        <v>0.0014124293785310734</v>
      </c>
      <c r="AV81" s="300">
        <f t="shared" si="61"/>
        <v>0</v>
      </c>
      <c r="AW81" s="300">
        <f t="shared" si="61"/>
        <v>0.00036886757654002215</v>
      </c>
      <c r="AX81" s="300">
        <f t="shared" si="61"/>
        <v>0.0013429373702844585</v>
      </c>
      <c r="AY81" s="300">
        <f t="shared" si="61"/>
        <v>0.0006965405154399814</v>
      </c>
      <c r="AZ81" s="311">
        <f t="shared" si="61"/>
        <v>0</v>
      </c>
      <c r="BA81" s="311">
        <f t="shared" si="61"/>
        <v>0</v>
      </c>
      <c r="BB81" s="303" t="s">
        <v>195</v>
      </c>
      <c r="BC81" s="300" t="str">
        <f>BC49</f>
        <v>≥ 80%</v>
      </c>
      <c r="BD81" s="300">
        <f>BD49</f>
        <v>1</v>
      </c>
      <c r="BE81" s="300">
        <f>BE49</f>
        <v>1</v>
      </c>
      <c r="BF81" s="300">
        <f aca="true" t="shared" si="62" ref="BF81:BR81">BF49</f>
        <v>1</v>
      </c>
      <c r="BG81" s="300">
        <f t="shared" si="62"/>
        <v>1</v>
      </c>
      <c r="BH81" s="300">
        <f t="shared" si="62"/>
        <v>1</v>
      </c>
      <c r="BI81" s="300">
        <f t="shared" si="62"/>
        <v>1</v>
      </c>
      <c r="BJ81" s="300">
        <f t="shared" si="62"/>
        <v>0</v>
      </c>
      <c r="BK81" s="300">
        <f t="shared" si="62"/>
        <v>0</v>
      </c>
      <c r="BL81" s="300">
        <f t="shared" si="62"/>
        <v>0</v>
      </c>
      <c r="BM81" s="300">
        <f t="shared" si="62"/>
        <v>0</v>
      </c>
      <c r="BN81" s="300">
        <f t="shared" si="62"/>
        <v>0</v>
      </c>
      <c r="BO81" s="300">
        <f t="shared" si="62"/>
        <v>0</v>
      </c>
      <c r="BP81" s="300">
        <f t="shared" si="62"/>
        <v>0</v>
      </c>
      <c r="BQ81" s="300">
        <f t="shared" si="62"/>
        <v>0</v>
      </c>
      <c r="BR81" s="300">
        <f t="shared" si="62"/>
        <v>0</v>
      </c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  <c r="IO81" s="174"/>
      <c r="IP81" s="174"/>
      <c r="IQ81" s="174"/>
      <c r="IR81" s="174"/>
      <c r="IS81" s="174"/>
      <c r="IT81" s="174"/>
      <c r="IU81" s="174"/>
      <c r="IV81" s="174"/>
    </row>
    <row r="82" spans="54:70" ht="24" customHeight="1">
      <c r="BB82" s="312" t="s">
        <v>199</v>
      </c>
      <c r="BC82" s="313" t="str">
        <f>BC52</f>
        <v>≥ 80%</v>
      </c>
      <c r="BD82" s="313">
        <f>BD52</f>
        <v>1</v>
      </c>
      <c r="BE82" s="313">
        <f>BE52</f>
        <v>1</v>
      </c>
      <c r="BF82" s="313">
        <f aca="true" t="shared" si="63" ref="BF82:BR82">BF52</f>
        <v>1</v>
      </c>
      <c r="BG82" s="313">
        <f t="shared" si="63"/>
        <v>1</v>
      </c>
      <c r="BH82" s="313">
        <f t="shared" si="63"/>
        <v>1</v>
      </c>
      <c r="BI82" s="313">
        <f t="shared" si="63"/>
        <v>1</v>
      </c>
      <c r="BJ82" s="313">
        <f t="shared" si="63"/>
        <v>0</v>
      </c>
      <c r="BK82" s="313">
        <f t="shared" si="63"/>
        <v>0</v>
      </c>
      <c r="BL82" s="313">
        <f t="shared" si="63"/>
        <v>0</v>
      </c>
      <c r="BM82" s="313">
        <f t="shared" si="63"/>
        <v>0</v>
      </c>
      <c r="BN82" s="313">
        <f t="shared" si="63"/>
        <v>0</v>
      </c>
      <c r="BO82" s="313">
        <f t="shared" si="63"/>
        <v>0</v>
      </c>
      <c r="BP82" s="313">
        <f t="shared" si="63"/>
        <v>0</v>
      </c>
      <c r="BQ82" s="313">
        <f t="shared" si="63"/>
        <v>0</v>
      </c>
      <c r="BR82" s="313">
        <f t="shared" si="63"/>
        <v>0</v>
      </c>
    </row>
    <row r="83" spans="54:70" ht="12.75" customHeight="1">
      <c r="BB83" s="314" t="s">
        <v>201</v>
      </c>
      <c r="BC83" s="313" t="str">
        <f>BC55</f>
        <v>≤ 2%</v>
      </c>
      <c r="BD83" s="313">
        <f>BD55</f>
        <v>0</v>
      </c>
      <c r="BE83" s="313">
        <f>BE55</f>
        <v>0.0083</v>
      </c>
      <c r="BF83" s="313">
        <f aca="true" t="shared" si="64" ref="BF83:BR83">BF55</f>
        <v>0.0009</v>
      </c>
      <c r="BG83" s="313">
        <f t="shared" si="64"/>
        <v>0.0005</v>
      </c>
      <c r="BH83" s="313">
        <f t="shared" si="64"/>
        <v>0.0115</v>
      </c>
      <c r="BI83" s="313">
        <f t="shared" si="64"/>
        <v>0.0227</v>
      </c>
      <c r="BJ83" s="313">
        <f t="shared" si="64"/>
        <v>0</v>
      </c>
      <c r="BK83" s="313">
        <f t="shared" si="64"/>
        <v>0</v>
      </c>
      <c r="BL83" s="313">
        <f t="shared" si="64"/>
        <v>0</v>
      </c>
      <c r="BM83" s="313">
        <f t="shared" si="64"/>
        <v>0</v>
      </c>
      <c r="BN83" s="313">
        <f t="shared" si="64"/>
        <v>0</v>
      </c>
      <c r="BO83" s="313">
        <f t="shared" si="64"/>
        <v>0</v>
      </c>
      <c r="BP83" s="313">
        <f t="shared" si="64"/>
        <v>0</v>
      </c>
      <c r="BQ83" s="313">
        <f t="shared" si="64"/>
        <v>0</v>
      </c>
      <c r="BR83" s="313">
        <f t="shared" si="64"/>
        <v>0</v>
      </c>
    </row>
  </sheetData>
  <sheetProtection/>
  <mergeCells count="2">
    <mergeCell ref="A1:AO1"/>
    <mergeCell ref="A2:BR2"/>
  </mergeCells>
  <printOptions horizontalCentered="1"/>
  <pageMargins left="0" right="0" top="0.3937007874015748" bottom="0.1968503937007874" header="0" footer="0"/>
  <pageSetup fitToHeight="1" fitToWidth="1" horizontalDpi="300" verticalDpi="300" orientation="portrait" paperSize="9" scale="80" r:id="rId2"/>
  <headerFooter>
    <oddFooter>&amp;C
Diretoria Geral - HETRIN&amp;RPágina &amp;P de &amp;N</oddFooter>
  </headerFooter>
  <rowBreaks count="1" manualBreakCount="1">
    <brk id="68" min="1" max="6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C116"/>
  <sheetViews>
    <sheetView showGridLines="0" view="pageBreakPreview" zoomScaleSheetLayoutView="100" zoomScalePageLayoutView="0" workbookViewId="0" topLeftCell="BH1">
      <selection activeCell="BH10" sqref="BH10"/>
    </sheetView>
  </sheetViews>
  <sheetFormatPr defaultColWidth="8.7109375" defaultRowHeight="15"/>
  <cols>
    <col min="1" max="1" width="49.57421875" style="135" hidden="1" customWidth="1"/>
    <col min="2" max="27" width="21.7109375" style="136" hidden="1" customWidth="1"/>
    <col min="28" max="34" width="15.7109375" style="136" hidden="1" customWidth="1"/>
    <col min="35" max="35" width="13.8515625" style="136" hidden="1" customWidth="1"/>
    <col min="36" max="36" width="15.7109375" style="137" hidden="1" customWidth="1"/>
    <col min="37" max="37" width="21.140625" style="136" hidden="1" customWidth="1"/>
    <col min="38" max="38" width="20.7109375" style="137" hidden="1" customWidth="1"/>
    <col min="39" max="39" width="13.8515625" style="136" hidden="1" customWidth="1"/>
    <col min="40" max="42" width="15.7109375" style="136" hidden="1" customWidth="1"/>
    <col min="43" max="44" width="20.7109375" style="136" hidden="1" customWidth="1"/>
    <col min="45" max="45" width="20.7109375" style="5" hidden="1" customWidth="1"/>
    <col min="46" max="46" width="12.7109375" style="5" hidden="1" customWidth="1"/>
    <col min="47" max="50" width="14.8515625" style="5" hidden="1" customWidth="1"/>
    <col min="51" max="52" width="20.7109375" style="5" hidden="1" customWidth="1"/>
    <col min="53" max="53" width="15.421875" style="5" hidden="1" customWidth="1"/>
    <col min="54" max="54" width="16.421875" style="5" hidden="1" customWidth="1"/>
    <col min="55" max="55" width="13.421875" style="5" hidden="1" customWidth="1"/>
    <col min="56" max="56" width="14.8515625" style="5" hidden="1" customWidth="1"/>
    <col min="57" max="57" width="20.28125" style="5" hidden="1" customWidth="1"/>
    <col min="58" max="58" width="15.140625" style="5" hidden="1" customWidth="1"/>
    <col min="59" max="59" width="13.57421875" style="5" hidden="1" customWidth="1"/>
    <col min="60" max="60" width="60.7109375" style="138" customWidth="1"/>
    <col min="61" max="63" width="20.7109375" style="5" hidden="1" customWidth="1"/>
    <col min="64" max="64" width="15.7109375" style="5" customWidth="1"/>
    <col min="65" max="67" width="20.7109375" style="5" hidden="1" customWidth="1"/>
    <col min="68" max="68" width="13.57421875" style="5" hidden="1" customWidth="1"/>
    <col min="69" max="69" width="20.7109375" style="5" customWidth="1"/>
    <col min="70" max="78" width="20.7109375" style="5" hidden="1" customWidth="1"/>
    <col min="79" max="80" width="20.7109375" style="5" customWidth="1"/>
    <col min="81" max="16384" width="8.7109375" style="5" customWidth="1"/>
  </cols>
  <sheetData>
    <row r="1" spans="1:60" s="3" customFormat="1" ht="53.25" customHeight="1">
      <c r="A1" s="1">
        <f>COLUMN()</f>
        <v>1</v>
      </c>
      <c r="B1" s="1"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v>26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v>50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v>64</v>
      </c>
      <c r="AK1" s="1">
        <f>COLUMN()</f>
        <v>37</v>
      </c>
      <c r="AL1" s="1">
        <v>64</v>
      </c>
      <c r="AM1" s="1">
        <f>COLUMN()</f>
        <v>39</v>
      </c>
      <c r="AN1" s="2"/>
      <c r="AO1" s="2"/>
      <c r="AP1" s="2"/>
      <c r="AQ1" s="2"/>
      <c r="AR1" s="2"/>
      <c r="BH1" s="4"/>
    </row>
    <row r="2" spans="1:78" ht="15">
      <c r="A2" s="334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6"/>
    </row>
    <row r="3" spans="1:78" ht="15">
      <c r="A3" s="6" t="s">
        <v>1</v>
      </c>
      <c r="B3" s="337" t="s">
        <v>2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9"/>
      <c r="AJ3" s="337" t="s">
        <v>3</v>
      </c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7" t="s">
        <v>1</v>
      </c>
      <c r="BI3" s="340" t="s">
        <v>4</v>
      </c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1"/>
    </row>
    <row r="4" spans="1:78" s="17" customFormat="1" ht="15" customHeight="1">
      <c r="A4" s="8" t="s">
        <v>5</v>
      </c>
      <c r="B4" s="9" t="s">
        <v>6</v>
      </c>
      <c r="C4" s="9">
        <v>43831</v>
      </c>
      <c r="D4" s="9">
        <v>43862</v>
      </c>
      <c r="E4" s="9">
        <v>43891</v>
      </c>
      <c r="F4" s="9">
        <v>43922</v>
      </c>
      <c r="G4" s="9">
        <v>43952</v>
      </c>
      <c r="H4" s="9">
        <v>43983</v>
      </c>
      <c r="I4" s="9">
        <v>44013</v>
      </c>
      <c r="J4" s="9">
        <v>44044</v>
      </c>
      <c r="K4" s="9">
        <v>44075</v>
      </c>
      <c r="L4" s="9">
        <v>44105</v>
      </c>
      <c r="M4" s="9">
        <v>44136</v>
      </c>
      <c r="N4" s="9">
        <v>44166</v>
      </c>
      <c r="O4" s="9" t="s">
        <v>6</v>
      </c>
      <c r="P4" s="9">
        <v>44197</v>
      </c>
      <c r="Q4" s="9">
        <v>44228</v>
      </c>
      <c r="R4" s="9">
        <v>44256</v>
      </c>
      <c r="S4" s="9">
        <v>44287</v>
      </c>
      <c r="T4" s="9">
        <v>44317</v>
      </c>
      <c r="U4" s="9">
        <v>44348</v>
      </c>
      <c r="V4" s="9">
        <v>44378</v>
      </c>
      <c r="W4" s="9">
        <v>44409</v>
      </c>
      <c r="X4" s="9">
        <v>44440</v>
      </c>
      <c r="Y4" s="9">
        <v>44470</v>
      </c>
      <c r="Z4" s="9">
        <v>44501</v>
      </c>
      <c r="AA4" s="9">
        <v>44531</v>
      </c>
      <c r="AB4" s="9" t="s">
        <v>6</v>
      </c>
      <c r="AC4" s="9">
        <v>44562</v>
      </c>
      <c r="AD4" s="9">
        <v>44593</v>
      </c>
      <c r="AE4" s="9">
        <v>44621</v>
      </c>
      <c r="AF4" s="9">
        <v>44652</v>
      </c>
      <c r="AG4" s="9">
        <v>44682</v>
      </c>
      <c r="AH4" s="10">
        <v>44713</v>
      </c>
      <c r="AI4" s="9" t="s">
        <v>7</v>
      </c>
      <c r="AJ4" s="11" t="s">
        <v>8</v>
      </c>
      <c r="AK4" s="9" t="s">
        <v>9</v>
      </c>
      <c r="AL4" s="11" t="s">
        <v>8</v>
      </c>
      <c r="AM4" s="9">
        <v>44743</v>
      </c>
      <c r="AN4" s="9">
        <v>44774</v>
      </c>
      <c r="AO4" s="9">
        <v>44805</v>
      </c>
      <c r="AP4" s="9">
        <v>44835</v>
      </c>
      <c r="AQ4" s="9">
        <v>44866</v>
      </c>
      <c r="AR4" s="9">
        <v>44896</v>
      </c>
      <c r="AS4" s="11" t="s">
        <v>10</v>
      </c>
      <c r="AT4" s="9">
        <f>_XLL.FIMMÊS(AR4,0)+1</f>
        <v>44927</v>
      </c>
      <c r="AU4" s="9">
        <f aca="true" t="shared" si="0" ref="AU4:AZ4">_XLL.FIMMÊS(AT4,0)+1</f>
        <v>44958</v>
      </c>
      <c r="AV4" s="9">
        <f t="shared" si="0"/>
        <v>44986</v>
      </c>
      <c r="AW4" s="9">
        <f t="shared" si="0"/>
        <v>45017</v>
      </c>
      <c r="AX4" s="9">
        <f t="shared" si="0"/>
        <v>45047</v>
      </c>
      <c r="AY4" s="9">
        <f t="shared" si="0"/>
        <v>45078</v>
      </c>
      <c r="AZ4" s="9">
        <f t="shared" si="0"/>
        <v>45108</v>
      </c>
      <c r="BA4" s="11" t="s">
        <v>11</v>
      </c>
      <c r="BB4" s="11" t="s">
        <v>12</v>
      </c>
      <c r="BC4" s="9">
        <f>_XLL.FIMMÊS(AZ4,0)+1</f>
        <v>45139</v>
      </c>
      <c r="BD4" s="9">
        <f>_XLL.FIMMÊS(BC4,0)+1</f>
        <v>45170</v>
      </c>
      <c r="BE4" s="12" t="s">
        <v>13</v>
      </c>
      <c r="BF4" s="12" t="s">
        <v>14</v>
      </c>
      <c r="BG4" s="13">
        <f>_XLL.FIMMÊS(BD4,0)+1</f>
        <v>45200</v>
      </c>
      <c r="BH4" s="14" t="s">
        <v>5</v>
      </c>
      <c r="BI4" s="15" t="s">
        <v>6</v>
      </c>
      <c r="BJ4" s="15" t="s">
        <v>15</v>
      </c>
      <c r="BK4" s="16" t="s">
        <v>16</v>
      </c>
      <c r="BL4" s="15" t="s">
        <v>17</v>
      </c>
      <c r="BM4" s="15">
        <v>45200</v>
      </c>
      <c r="BN4" s="15">
        <f aca="true" t="shared" si="1" ref="BN4:BZ4">_XLL.FIMMÊS(BM4,0)+1</f>
        <v>45231</v>
      </c>
      <c r="BO4" s="15">
        <f t="shared" si="1"/>
        <v>45261</v>
      </c>
      <c r="BP4" s="15">
        <f t="shared" si="1"/>
        <v>45292</v>
      </c>
      <c r="BQ4" s="15">
        <f t="shared" si="1"/>
        <v>45323</v>
      </c>
      <c r="BR4" s="15">
        <f t="shared" si="1"/>
        <v>45352</v>
      </c>
      <c r="BS4" s="15">
        <f t="shared" si="1"/>
        <v>45383</v>
      </c>
      <c r="BT4" s="15">
        <f t="shared" si="1"/>
        <v>45413</v>
      </c>
      <c r="BU4" s="15">
        <f t="shared" si="1"/>
        <v>45444</v>
      </c>
      <c r="BV4" s="15">
        <f t="shared" si="1"/>
        <v>45474</v>
      </c>
      <c r="BW4" s="15">
        <f t="shared" si="1"/>
        <v>45505</v>
      </c>
      <c r="BX4" s="15">
        <f t="shared" si="1"/>
        <v>45536</v>
      </c>
      <c r="BY4" s="15">
        <f t="shared" si="1"/>
        <v>45566</v>
      </c>
      <c r="BZ4" s="15">
        <f t="shared" si="1"/>
        <v>45597</v>
      </c>
    </row>
    <row r="5" spans="1:78" s="23" customFormat="1" ht="15">
      <c r="A5" s="18" t="s">
        <v>18</v>
      </c>
      <c r="B5" s="19">
        <v>311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166</v>
      </c>
      <c r="K5" s="20">
        <v>176</v>
      </c>
      <c r="L5" s="20">
        <v>157</v>
      </c>
      <c r="M5" s="20">
        <v>114</v>
      </c>
      <c r="N5" s="20">
        <v>163</v>
      </c>
      <c r="O5" s="19">
        <v>311</v>
      </c>
      <c r="P5" s="20">
        <v>322</v>
      </c>
      <c r="Q5" s="20">
        <v>239</v>
      </c>
      <c r="R5" s="20">
        <v>171</v>
      </c>
      <c r="S5" s="20">
        <v>179</v>
      </c>
      <c r="T5" s="20">
        <v>190</v>
      </c>
      <c r="U5" s="20">
        <v>180</v>
      </c>
      <c r="V5" s="20">
        <v>189</v>
      </c>
      <c r="W5" s="20">
        <v>269</v>
      </c>
      <c r="X5" s="20">
        <v>272</v>
      </c>
      <c r="Y5" s="20">
        <v>229</v>
      </c>
      <c r="Z5" s="20">
        <v>218</v>
      </c>
      <c r="AA5" s="20">
        <v>265</v>
      </c>
      <c r="AB5" s="19">
        <v>435</v>
      </c>
      <c r="AC5" s="20">
        <v>348</v>
      </c>
      <c r="AD5" s="20">
        <v>155</v>
      </c>
      <c r="AE5" s="20">
        <v>362</v>
      </c>
      <c r="AF5" s="20">
        <v>346</v>
      </c>
      <c r="AG5" s="20">
        <v>361</v>
      </c>
      <c r="AH5" s="20">
        <v>221</v>
      </c>
      <c r="AI5" s="20">
        <v>38</v>
      </c>
      <c r="AJ5" s="21">
        <v>341</v>
      </c>
      <c r="AK5" s="20">
        <v>240</v>
      </c>
      <c r="AL5" s="21">
        <v>341</v>
      </c>
      <c r="AM5" s="20">
        <v>278</v>
      </c>
      <c r="AN5" s="20">
        <v>386</v>
      </c>
      <c r="AO5" s="20">
        <v>365</v>
      </c>
      <c r="AP5" s="20">
        <v>392</v>
      </c>
      <c r="AQ5" s="20">
        <v>351</v>
      </c>
      <c r="AR5" s="20">
        <v>363</v>
      </c>
      <c r="AS5" s="20">
        <f aca="true" t="shared" si="2" ref="AS5:BG5">AS16</f>
        <v>341</v>
      </c>
      <c r="AT5" s="20">
        <f t="shared" si="2"/>
        <v>392</v>
      </c>
      <c r="AU5" s="20">
        <f t="shared" si="2"/>
        <v>349</v>
      </c>
      <c r="AV5" s="20">
        <f t="shared" si="2"/>
        <v>402</v>
      </c>
      <c r="AW5" s="20">
        <f t="shared" si="2"/>
        <v>344</v>
      </c>
      <c r="AX5" s="20">
        <f t="shared" si="2"/>
        <v>385</v>
      </c>
      <c r="AY5" s="20">
        <f t="shared" si="2"/>
        <v>354</v>
      </c>
      <c r="AZ5" s="20">
        <f t="shared" si="2"/>
        <v>362</v>
      </c>
      <c r="BA5" s="21">
        <f t="shared" si="2"/>
        <v>336</v>
      </c>
      <c r="BB5" s="21">
        <f t="shared" si="2"/>
        <v>93</v>
      </c>
      <c r="BC5" s="20">
        <f t="shared" si="2"/>
        <v>429</v>
      </c>
      <c r="BD5" s="20">
        <f t="shared" si="2"/>
        <v>396</v>
      </c>
      <c r="BE5" s="20">
        <v>165</v>
      </c>
      <c r="BF5" s="20">
        <f>BF16</f>
        <v>185</v>
      </c>
      <c r="BG5" s="20">
        <f t="shared" si="2"/>
        <v>385</v>
      </c>
      <c r="BH5" s="22" t="s">
        <v>18</v>
      </c>
      <c r="BI5" s="20">
        <f>BI16</f>
        <v>341</v>
      </c>
      <c r="BJ5" s="20">
        <v>176</v>
      </c>
      <c r="BK5" s="20">
        <f aca="true" t="shared" si="3" ref="BK5:BZ5">BK16</f>
        <v>200</v>
      </c>
      <c r="BL5" s="20">
        <f t="shared" si="3"/>
        <v>341</v>
      </c>
      <c r="BM5" s="20">
        <f t="shared" si="3"/>
        <v>385</v>
      </c>
      <c r="BN5" s="20">
        <f t="shared" si="3"/>
        <v>381</v>
      </c>
      <c r="BO5" s="20">
        <f t="shared" si="3"/>
        <v>466</v>
      </c>
      <c r="BP5" s="20">
        <f t="shared" si="3"/>
        <v>436</v>
      </c>
      <c r="BQ5" s="20">
        <f t="shared" si="3"/>
        <v>418</v>
      </c>
      <c r="BR5" s="20">
        <f t="shared" si="3"/>
        <v>0</v>
      </c>
      <c r="BS5" s="20">
        <f t="shared" si="3"/>
        <v>0</v>
      </c>
      <c r="BT5" s="20">
        <f t="shared" si="3"/>
        <v>0</v>
      </c>
      <c r="BU5" s="20">
        <f t="shared" si="3"/>
        <v>0</v>
      </c>
      <c r="BV5" s="20">
        <f t="shared" si="3"/>
        <v>0</v>
      </c>
      <c r="BW5" s="20">
        <f t="shared" si="3"/>
        <v>0</v>
      </c>
      <c r="BX5" s="20">
        <f t="shared" si="3"/>
        <v>0</v>
      </c>
      <c r="BY5" s="20">
        <f t="shared" si="3"/>
        <v>0</v>
      </c>
      <c r="BZ5" s="20">
        <f t="shared" si="3"/>
        <v>0</v>
      </c>
    </row>
    <row r="6" spans="1:78" s="23" customFormat="1" ht="15">
      <c r="A6" s="24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20"/>
      <c r="AD6" s="20"/>
      <c r="AE6" s="20"/>
      <c r="AF6" s="20"/>
      <c r="AG6" s="20"/>
      <c r="AH6" s="20"/>
      <c r="AI6" s="20"/>
      <c r="AJ6" s="21"/>
      <c r="AK6" s="20"/>
      <c r="AL6" s="21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2" t="s">
        <v>19</v>
      </c>
      <c r="BI6" s="20">
        <f>BI19</f>
        <v>132</v>
      </c>
      <c r="BJ6" s="20">
        <v>68</v>
      </c>
      <c r="BK6" s="20">
        <v>72</v>
      </c>
      <c r="BL6" s="20">
        <f aca="true" t="shared" si="4" ref="BL6:BZ6">BL19</f>
        <v>132</v>
      </c>
      <c r="BM6" s="20">
        <v>72</v>
      </c>
      <c r="BN6" s="20">
        <f t="shared" si="4"/>
        <v>134</v>
      </c>
      <c r="BO6" s="20">
        <f t="shared" si="4"/>
        <v>153</v>
      </c>
      <c r="BP6" s="20">
        <f t="shared" si="4"/>
        <v>253</v>
      </c>
      <c r="BQ6" s="20">
        <f t="shared" si="4"/>
        <v>142</v>
      </c>
      <c r="BR6" s="20">
        <f t="shared" si="4"/>
        <v>0</v>
      </c>
      <c r="BS6" s="20">
        <f t="shared" si="4"/>
        <v>0</v>
      </c>
      <c r="BT6" s="20">
        <f t="shared" si="4"/>
        <v>0</v>
      </c>
      <c r="BU6" s="20">
        <f t="shared" si="4"/>
        <v>0</v>
      </c>
      <c r="BV6" s="20">
        <f t="shared" si="4"/>
        <v>0</v>
      </c>
      <c r="BW6" s="20">
        <f t="shared" si="4"/>
        <v>0</v>
      </c>
      <c r="BX6" s="20">
        <f t="shared" si="4"/>
        <v>0</v>
      </c>
      <c r="BY6" s="20">
        <f t="shared" si="4"/>
        <v>0</v>
      </c>
      <c r="BZ6" s="20">
        <f t="shared" si="4"/>
        <v>0</v>
      </c>
    </row>
    <row r="7" spans="1:78" s="23" customFormat="1" ht="15">
      <c r="A7" s="24" t="s">
        <v>20</v>
      </c>
      <c r="B7" s="25">
        <v>1721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386</v>
      </c>
      <c r="M7" s="25">
        <v>687</v>
      </c>
      <c r="N7" s="25">
        <v>2033</v>
      </c>
      <c r="O7" s="19">
        <v>1721</v>
      </c>
      <c r="P7" s="25">
        <v>2725</v>
      </c>
      <c r="Q7" s="25">
        <v>2708</v>
      </c>
      <c r="R7" s="25">
        <v>724</v>
      </c>
      <c r="S7" s="25">
        <v>0</v>
      </c>
      <c r="T7" s="25">
        <v>0</v>
      </c>
      <c r="U7" s="25">
        <v>0</v>
      </c>
      <c r="V7" s="25">
        <v>258</v>
      </c>
      <c r="W7" s="25">
        <v>1439</v>
      </c>
      <c r="X7" s="25">
        <v>1902</v>
      </c>
      <c r="Y7" s="25">
        <v>2057</v>
      </c>
      <c r="Z7" s="25">
        <v>1789</v>
      </c>
      <c r="AA7" s="25">
        <v>1308</v>
      </c>
      <c r="AB7" s="19">
        <v>1721</v>
      </c>
      <c r="AC7" s="25">
        <v>1801</v>
      </c>
      <c r="AD7" s="25">
        <v>321</v>
      </c>
      <c r="AE7" s="25">
        <v>1893</v>
      </c>
      <c r="AF7" s="25">
        <v>2497</v>
      </c>
      <c r="AG7" s="25">
        <v>3131</v>
      </c>
      <c r="AH7" s="25">
        <v>2307</v>
      </c>
      <c r="AI7" s="25">
        <v>687</v>
      </c>
      <c r="AJ7" s="25">
        <v>2000</v>
      </c>
      <c r="AK7" s="25">
        <v>1792</v>
      </c>
      <c r="AL7" s="25">
        <v>2132</v>
      </c>
      <c r="AM7" s="25">
        <v>2603</v>
      </c>
      <c r="AN7" s="25">
        <v>2493</v>
      </c>
      <c r="AO7" s="25">
        <v>2483</v>
      </c>
      <c r="AP7" s="25">
        <v>2485</v>
      </c>
      <c r="AQ7" s="25">
        <v>2963</v>
      </c>
      <c r="AR7" s="26">
        <v>2910</v>
      </c>
      <c r="AS7" s="26">
        <f aca="true" t="shared" si="5" ref="AS7:BG7">AS41</f>
        <v>2132</v>
      </c>
      <c r="AT7" s="26">
        <f t="shared" si="5"/>
        <v>2491</v>
      </c>
      <c r="AU7" s="26">
        <f t="shared" si="5"/>
        <v>2336</v>
      </c>
      <c r="AV7" s="26">
        <f t="shared" si="5"/>
        <v>1868</v>
      </c>
      <c r="AW7" s="26">
        <f t="shared" si="5"/>
        <v>2441</v>
      </c>
      <c r="AX7" s="26">
        <f t="shared" si="5"/>
        <v>2261</v>
      </c>
      <c r="AY7" s="26">
        <f t="shared" si="5"/>
        <v>2263</v>
      </c>
      <c r="AZ7" s="26">
        <f t="shared" si="5"/>
        <v>2313</v>
      </c>
      <c r="BA7" s="26">
        <f t="shared" si="5"/>
        <v>2077</v>
      </c>
      <c r="BB7" s="26">
        <f t="shared" si="5"/>
        <v>350</v>
      </c>
      <c r="BC7" s="26">
        <f t="shared" si="5"/>
        <v>2427</v>
      </c>
      <c r="BD7" s="26">
        <f t="shared" si="5"/>
        <v>2528</v>
      </c>
      <c r="BE7" s="26">
        <v>1032</v>
      </c>
      <c r="BF7" s="26">
        <f>BF41</f>
        <v>1104</v>
      </c>
      <c r="BG7" s="26">
        <f t="shared" si="5"/>
        <v>2636</v>
      </c>
      <c r="BH7" s="27" t="s">
        <v>20</v>
      </c>
      <c r="BI7" s="26">
        <f>BI41</f>
        <v>2000</v>
      </c>
      <c r="BJ7" s="26">
        <v>1033</v>
      </c>
      <c r="BK7" s="26">
        <f aca="true" t="shared" si="6" ref="BK7:BZ7">BK41</f>
        <v>1532</v>
      </c>
      <c r="BL7" s="26">
        <f t="shared" si="6"/>
        <v>2000</v>
      </c>
      <c r="BM7" s="26">
        <f t="shared" si="6"/>
        <v>2609</v>
      </c>
      <c r="BN7" s="26">
        <f t="shared" si="6"/>
        <v>2228</v>
      </c>
      <c r="BO7" s="26">
        <f t="shared" si="6"/>
        <v>2443</v>
      </c>
      <c r="BP7" s="26">
        <f t="shared" si="6"/>
        <v>2460</v>
      </c>
      <c r="BQ7" s="26">
        <f t="shared" si="6"/>
        <v>2384</v>
      </c>
      <c r="BR7" s="26">
        <f t="shared" si="6"/>
        <v>0</v>
      </c>
      <c r="BS7" s="26">
        <f t="shared" si="6"/>
        <v>0</v>
      </c>
      <c r="BT7" s="26">
        <f t="shared" si="6"/>
        <v>0</v>
      </c>
      <c r="BU7" s="26">
        <f t="shared" si="6"/>
        <v>0</v>
      </c>
      <c r="BV7" s="26">
        <f t="shared" si="6"/>
        <v>0</v>
      </c>
      <c r="BW7" s="26">
        <f t="shared" si="6"/>
        <v>0</v>
      </c>
      <c r="BX7" s="26">
        <f t="shared" si="6"/>
        <v>0</v>
      </c>
      <c r="BY7" s="26">
        <f t="shared" si="6"/>
        <v>0</v>
      </c>
      <c r="BZ7" s="26">
        <f t="shared" si="6"/>
        <v>0</v>
      </c>
    </row>
    <row r="8" spans="1:78" s="23" customFormat="1" ht="15">
      <c r="A8" s="18" t="s">
        <v>21</v>
      </c>
      <c r="B8" s="19">
        <v>100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19">
        <v>100</v>
      </c>
      <c r="P8" s="26">
        <v>257</v>
      </c>
      <c r="Q8" s="26">
        <v>191</v>
      </c>
      <c r="R8" s="26">
        <v>31</v>
      </c>
      <c r="S8" s="26">
        <v>0</v>
      </c>
      <c r="T8" s="26">
        <v>0</v>
      </c>
      <c r="U8" s="26">
        <v>0</v>
      </c>
      <c r="V8" s="26">
        <v>0</v>
      </c>
      <c r="W8" s="26">
        <v>100</v>
      </c>
      <c r="X8" s="26">
        <v>122</v>
      </c>
      <c r="Y8" s="26">
        <v>128</v>
      </c>
      <c r="Z8" s="26">
        <v>112</v>
      </c>
      <c r="AA8" s="26">
        <v>103</v>
      </c>
      <c r="AB8" s="19">
        <v>100</v>
      </c>
      <c r="AC8" s="26">
        <v>180</v>
      </c>
      <c r="AD8" s="26">
        <v>0</v>
      </c>
      <c r="AE8" s="26">
        <v>222</v>
      </c>
      <c r="AF8" s="26">
        <v>171</v>
      </c>
      <c r="AG8" s="26">
        <v>221</v>
      </c>
      <c r="AH8" s="26">
        <v>82</v>
      </c>
      <c r="AI8" s="26">
        <v>0</v>
      </c>
      <c r="AJ8" s="26">
        <v>196</v>
      </c>
      <c r="AK8" s="26">
        <v>146</v>
      </c>
      <c r="AL8" s="26">
        <v>196</v>
      </c>
      <c r="AM8" s="26">
        <v>146</v>
      </c>
      <c r="AN8" s="26">
        <v>247</v>
      </c>
      <c r="AO8" s="26">
        <v>217</v>
      </c>
      <c r="AP8" s="26">
        <v>206</v>
      </c>
      <c r="AQ8" s="26">
        <v>196</v>
      </c>
      <c r="AR8" s="26">
        <v>228</v>
      </c>
      <c r="AS8" s="26">
        <f aca="true" t="shared" si="7" ref="AS8:BG8">AS27</f>
        <v>196</v>
      </c>
      <c r="AT8" s="26">
        <f t="shared" si="7"/>
        <v>255</v>
      </c>
      <c r="AU8" s="26">
        <f t="shared" si="7"/>
        <v>210</v>
      </c>
      <c r="AV8" s="26">
        <f t="shared" si="7"/>
        <v>219</v>
      </c>
      <c r="AW8" s="26">
        <f t="shared" si="7"/>
        <v>197</v>
      </c>
      <c r="AX8" s="26">
        <f t="shared" si="7"/>
        <v>211</v>
      </c>
      <c r="AY8" s="26">
        <f t="shared" si="7"/>
        <v>201</v>
      </c>
      <c r="AZ8" s="26">
        <f t="shared" si="7"/>
        <v>205</v>
      </c>
      <c r="BA8" s="26">
        <f t="shared" si="7"/>
        <v>193</v>
      </c>
      <c r="BB8" s="26">
        <f t="shared" si="7"/>
        <v>42</v>
      </c>
      <c r="BC8" s="26">
        <f t="shared" si="7"/>
        <v>236</v>
      </c>
      <c r="BD8" s="26">
        <f t="shared" si="7"/>
        <v>207</v>
      </c>
      <c r="BE8" s="26">
        <v>95</v>
      </c>
      <c r="BF8" s="26">
        <f>BF27</f>
        <v>91</v>
      </c>
      <c r="BG8" s="26">
        <f t="shared" si="7"/>
        <v>203</v>
      </c>
      <c r="BH8" s="27" t="s">
        <v>21</v>
      </c>
      <c r="BI8" s="26">
        <f>BI27+BI35</f>
        <v>130</v>
      </c>
      <c r="BJ8" s="26">
        <v>67</v>
      </c>
      <c r="BK8" s="26">
        <f aca="true" t="shared" si="8" ref="BK8:BZ8">BK27+BK35</f>
        <v>112</v>
      </c>
      <c r="BL8" s="26">
        <f t="shared" si="8"/>
        <v>130</v>
      </c>
      <c r="BM8" s="26">
        <f t="shared" si="8"/>
        <v>203</v>
      </c>
      <c r="BN8" s="26">
        <f t="shared" si="8"/>
        <v>146</v>
      </c>
      <c r="BO8" s="26">
        <f t="shared" si="8"/>
        <v>129</v>
      </c>
      <c r="BP8" s="26">
        <f t="shared" si="8"/>
        <v>131</v>
      </c>
      <c r="BQ8" s="26">
        <f t="shared" si="8"/>
        <v>132</v>
      </c>
      <c r="BR8" s="26">
        <f t="shared" si="8"/>
        <v>0</v>
      </c>
      <c r="BS8" s="26">
        <f t="shared" si="8"/>
        <v>0</v>
      </c>
      <c r="BT8" s="26">
        <f t="shared" si="8"/>
        <v>0</v>
      </c>
      <c r="BU8" s="26">
        <f t="shared" si="8"/>
        <v>0</v>
      </c>
      <c r="BV8" s="26">
        <f t="shared" si="8"/>
        <v>0</v>
      </c>
      <c r="BW8" s="26">
        <f t="shared" si="8"/>
        <v>0</v>
      </c>
      <c r="BX8" s="26">
        <f t="shared" si="8"/>
        <v>0</v>
      </c>
      <c r="BY8" s="26">
        <f t="shared" si="8"/>
        <v>0</v>
      </c>
      <c r="BZ8" s="26">
        <f t="shared" si="8"/>
        <v>0</v>
      </c>
    </row>
    <row r="9" spans="1:78" s="23" customFormat="1" ht="1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9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19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6">
        <f>AS71</f>
        <v>1000</v>
      </c>
      <c r="AT9" s="26"/>
      <c r="AU9" s="26"/>
      <c r="AV9" s="26"/>
      <c r="AW9" s="26"/>
      <c r="AX9" s="26"/>
      <c r="AY9" s="26"/>
      <c r="AZ9" s="26"/>
      <c r="BA9" s="26"/>
      <c r="BB9" s="26"/>
      <c r="BC9" s="26">
        <f>BC71</f>
        <v>944</v>
      </c>
      <c r="BD9" s="26">
        <f>BD71</f>
        <v>851</v>
      </c>
      <c r="BE9" s="26">
        <v>484</v>
      </c>
      <c r="BF9" s="26">
        <f>BF71</f>
        <v>397</v>
      </c>
      <c r="BG9" s="26">
        <f>BG71</f>
        <v>961</v>
      </c>
      <c r="BH9" s="27" t="s">
        <v>22</v>
      </c>
      <c r="BI9" s="26">
        <f>BI71</f>
        <v>180</v>
      </c>
      <c r="BJ9" s="26">
        <v>93</v>
      </c>
      <c r="BK9" s="26">
        <f aca="true" t="shared" si="9" ref="BK9:BZ9">BK71</f>
        <v>367</v>
      </c>
      <c r="BL9" s="26">
        <f t="shared" si="9"/>
        <v>180</v>
      </c>
      <c r="BM9" s="26">
        <f t="shared" si="9"/>
        <v>650</v>
      </c>
      <c r="BN9" s="26">
        <f t="shared" si="9"/>
        <v>432</v>
      </c>
      <c r="BO9" s="26">
        <f t="shared" si="9"/>
        <v>555</v>
      </c>
      <c r="BP9" s="26">
        <f t="shared" si="9"/>
        <v>605</v>
      </c>
      <c r="BQ9" s="26">
        <f t="shared" si="9"/>
        <v>612</v>
      </c>
      <c r="BR9" s="26">
        <f t="shared" si="9"/>
        <v>0</v>
      </c>
      <c r="BS9" s="26">
        <f t="shared" si="9"/>
        <v>0</v>
      </c>
      <c r="BT9" s="26">
        <f t="shared" si="9"/>
        <v>0</v>
      </c>
      <c r="BU9" s="26">
        <f t="shared" si="9"/>
        <v>0</v>
      </c>
      <c r="BV9" s="26">
        <f t="shared" si="9"/>
        <v>0</v>
      </c>
      <c r="BW9" s="26">
        <f t="shared" si="9"/>
        <v>0</v>
      </c>
      <c r="BX9" s="26">
        <f t="shared" si="9"/>
        <v>0</v>
      </c>
      <c r="BY9" s="26">
        <f t="shared" si="9"/>
        <v>0</v>
      </c>
      <c r="BZ9" s="26">
        <f t="shared" si="9"/>
        <v>0</v>
      </c>
    </row>
    <row r="10" spans="1:78" s="23" customFormat="1" ht="15">
      <c r="A10" s="18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0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0">
        <v>0</v>
      </c>
      <c r="AC10" s="28">
        <v>3419</v>
      </c>
      <c r="AD10" s="28">
        <v>4319</v>
      </c>
      <c r="AE10" s="28">
        <v>5376</v>
      </c>
      <c r="AF10" s="28">
        <v>5380</v>
      </c>
      <c r="AG10" s="28">
        <v>5477</v>
      </c>
      <c r="AH10" s="28">
        <v>5591</v>
      </c>
      <c r="AI10" s="28">
        <v>1736</v>
      </c>
      <c r="AJ10" s="28">
        <v>3500</v>
      </c>
      <c r="AK10" s="28">
        <v>3068</v>
      </c>
      <c r="AL10" s="28">
        <v>3500</v>
      </c>
      <c r="AM10" s="28">
        <v>4804</v>
      </c>
      <c r="AN10" s="28">
        <v>5021</v>
      </c>
      <c r="AO10" s="28">
        <v>5191</v>
      </c>
      <c r="AP10" s="28">
        <v>5519</v>
      </c>
      <c r="AQ10" s="28">
        <v>5758</v>
      </c>
      <c r="AR10" s="28">
        <v>6182</v>
      </c>
      <c r="AS10" s="28">
        <f aca="true" t="shared" si="10" ref="AS10:BD10">AS102</f>
        <v>0</v>
      </c>
      <c r="AT10" s="28">
        <f t="shared" si="10"/>
        <v>6399</v>
      </c>
      <c r="AU10" s="28">
        <f t="shared" si="10"/>
        <v>6719</v>
      </c>
      <c r="AV10" s="28">
        <f t="shared" si="10"/>
        <v>7854</v>
      </c>
      <c r="AW10" s="28">
        <f t="shared" si="10"/>
        <v>7477</v>
      </c>
      <c r="AX10" s="28">
        <f t="shared" si="10"/>
        <v>6427</v>
      </c>
      <c r="AY10" s="28">
        <f t="shared" si="10"/>
        <v>5340</v>
      </c>
      <c r="AZ10" s="28">
        <f t="shared" si="10"/>
        <v>5358</v>
      </c>
      <c r="BA10" s="28">
        <f t="shared" si="10"/>
        <v>3981</v>
      </c>
      <c r="BB10" s="28">
        <f t="shared" si="10"/>
        <v>1277</v>
      </c>
      <c r="BC10" s="28">
        <f t="shared" si="10"/>
        <v>5258</v>
      </c>
      <c r="BD10" s="28">
        <f t="shared" si="10"/>
        <v>5605</v>
      </c>
      <c r="BE10" s="28">
        <v>0</v>
      </c>
      <c r="BF10" s="28">
        <f>BF102</f>
        <v>2819</v>
      </c>
      <c r="BG10" s="28">
        <f>BG102</f>
        <v>6080</v>
      </c>
      <c r="BH10" s="29" t="s">
        <v>23</v>
      </c>
      <c r="BI10" s="28">
        <f>BI102</f>
        <v>0</v>
      </c>
      <c r="BJ10" s="28">
        <v>0</v>
      </c>
      <c r="BK10" s="28">
        <f>BK102</f>
        <v>3261</v>
      </c>
      <c r="BL10" s="28" t="s">
        <v>24</v>
      </c>
      <c r="BM10" s="28">
        <f aca="true" t="shared" si="11" ref="BM10:BZ10">BM102</f>
        <v>6080</v>
      </c>
      <c r="BN10" s="28">
        <f t="shared" si="11"/>
        <v>5722</v>
      </c>
      <c r="BO10" s="28">
        <f>BO109</f>
        <v>5873</v>
      </c>
      <c r="BP10" s="28">
        <f t="shared" si="11"/>
        <v>6326</v>
      </c>
      <c r="BQ10" s="28">
        <f t="shared" si="11"/>
        <v>6401</v>
      </c>
      <c r="BR10" s="28">
        <f t="shared" si="11"/>
        <v>0</v>
      </c>
      <c r="BS10" s="28">
        <f t="shared" si="11"/>
        <v>0</v>
      </c>
      <c r="BT10" s="28">
        <f t="shared" si="11"/>
        <v>0</v>
      </c>
      <c r="BU10" s="28">
        <f t="shared" si="11"/>
        <v>0</v>
      </c>
      <c r="BV10" s="28">
        <f t="shared" si="11"/>
        <v>0</v>
      </c>
      <c r="BW10" s="28">
        <f t="shared" si="11"/>
        <v>0</v>
      </c>
      <c r="BX10" s="28">
        <f t="shared" si="11"/>
        <v>0</v>
      </c>
      <c r="BY10" s="28">
        <f t="shared" si="11"/>
        <v>0</v>
      </c>
      <c r="BZ10" s="28">
        <f t="shared" si="11"/>
        <v>0</v>
      </c>
    </row>
    <row r="11" spans="1:78" ht="15">
      <c r="A11" s="30" t="s">
        <v>25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26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50</v>
      </c>
      <c r="AC11" s="30">
        <v>29</v>
      </c>
      <c r="AD11" s="30">
        <v>30</v>
      </c>
      <c r="AE11" s="30">
        <v>31</v>
      </c>
      <c r="AF11" s="30">
        <v>32</v>
      </c>
      <c r="AG11" s="30">
        <v>33</v>
      </c>
      <c r="AH11" s="30">
        <v>34</v>
      </c>
      <c r="AI11" s="30">
        <v>35</v>
      </c>
      <c r="AJ11" s="30">
        <v>64</v>
      </c>
      <c r="AK11" s="30">
        <v>37</v>
      </c>
      <c r="AL11" s="30">
        <v>64</v>
      </c>
      <c r="AM11" s="30">
        <v>39</v>
      </c>
      <c r="AN11" s="31"/>
      <c r="AO11" s="31"/>
      <c r="AP11" s="31"/>
      <c r="AQ11" s="31"/>
      <c r="AR11" s="31"/>
      <c r="AS11" s="30">
        <v>64</v>
      </c>
      <c r="AT11" s="31"/>
      <c r="AU11" s="31"/>
      <c r="AV11" s="31"/>
      <c r="AW11" s="31"/>
      <c r="AX11" s="31"/>
      <c r="AY11" s="31"/>
      <c r="AZ11" s="31"/>
      <c r="BA11" s="32"/>
      <c r="BB11" s="32"/>
      <c r="BC11" s="31"/>
      <c r="BD11" s="31"/>
      <c r="BE11" s="31"/>
      <c r="BF11" s="31"/>
      <c r="BG11" s="31"/>
      <c r="BH11" s="33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17" customFormat="1" ht="15">
      <c r="A12" s="34" t="s">
        <v>26</v>
      </c>
      <c r="B12" s="35" t="s">
        <v>6</v>
      </c>
      <c r="C12" s="36">
        <v>43831</v>
      </c>
      <c r="D12" s="36">
        <v>43862</v>
      </c>
      <c r="E12" s="36">
        <v>43891</v>
      </c>
      <c r="F12" s="36">
        <v>43922</v>
      </c>
      <c r="G12" s="36">
        <v>43952</v>
      </c>
      <c r="H12" s="36">
        <v>43983</v>
      </c>
      <c r="I12" s="36">
        <v>44013</v>
      </c>
      <c r="J12" s="36">
        <v>44044</v>
      </c>
      <c r="K12" s="36">
        <v>44075</v>
      </c>
      <c r="L12" s="36">
        <v>44105</v>
      </c>
      <c r="M12" s="36">
        <v>44136</v>
      </c>
      <c r="N12" s="36">
        <v>44166</v>
      </c>
      <c r="O12" s="35" t="s">
        <v>6</v>
      </c>
      <c r="P12" s="36">
        <v>44197</v>
      </c>
      <c r="Q12" s="36">
        <v>44228</v>
      </c>
      <c r="R12" s="36">
        <v>44256</v>
      </c>
      <c r="S12" s="36">
        <v>44287</v>
      </c>
      <c r="T12" s="36">
        <v>44317</v>
      </c>
      <c r="U12" s="36">
        <v>44348</v>
      </c>
      <c r="V12" s="36">
        <v>44378</v>
      </c>
      <c r="W12" s="36">
        <v>44409</v>
      </c>
      <c r="X12" s="36">
        <v>44440</v>
      </c>
      <c r="Y12" s="36">
        <v>44470</v>
      </c>
      <c r="Z12" s="36">
        <v>44501</v>
      </c>
      <c r="AA12" s="36">
        <v>44531</v>
      </c>
      <c r="AB12" s="35" t="s">
        <v>6</v>
      </c>
      <c r="AC12" s="36">
        <v>44562</v>
      </c>
      <c r="AD12" s="36">
        <v>44593</v>
      </c>
      <c r="AE12" s="36">
        <v>44621</v>
      </c>
      <c r="AF12" s="36">
        <v>44652</v>
      </c>
      <c r="AG12" s="36">
        <v>44682</v>
      </c>
      <c r="AH12" s="36">
        <v>44713</v>
      </c>
      <c r="AI12" s="36" t="s">
        <v>7</v>
      </c>
      <c r="AJ12" s="37" t="s">
        <v>6</v>
      </c>
      <c r="AK12" s="36" t="s">
        <v>9</v>
      </c>
      <c r="AL12" s="37" t="s">
        <v>6</v>
      </c>
      <c r="AM12" s="36">
        <v>44743</v>
      </c>
      <c r="AN12" s="36">
        <v>44774</v>
      </c>
      <c r="AO12" s="36">
        <v>44805</v>
      </c>
      <c r="AP12" s="36">
        <v>44835</v>
      </c>
      <c r="AQ12" s="36">
        <v>44866</v>
      </c>
      <c r="AR12" s="36">
        <v>44896</v>
      </c>
      <c r="AS12" s="37" t="s">
        <v>6</v>
      </c>
      <c r="AT12" s="36">
        <f aca="true" t="shared" si="12" ref="AT12:BD12">AT$4</f>
        <v>44927</v>
      </c>
      <c r="AU12" s="36">
        <f t="shared" si="12"/>
        <v>44958</v>
      </c>
      <c r="AV12" s="36">
        <f t="shared" si="12"/>
        <v>44986</v>
      </c>
      <c r="AW12" s="36">
        <f t="shared" si="12"/>
        <v>45017</v>
      </c>
      <c r="AX12" s="36">
        <f t="shared" si="12"/>
        <v>45047</v>
      </c>
      <c r="AY12" s="36">
        <f t="shared" si="12"/>
        <v>45078</v>
      </c>
      <c r="AZ12" s="36">
        <f t="shared" si="12"/>
        <v>45108</v>
      </c>
      <c r="BA12" s="37" t="str">
        <f t="shared" si="12"/>
        <v>1 - 24 de Ago-23</v>
      </c>
      <c r="BB12" s="37" t="str">
        <f t="shared" si="12"/>
        <v>24 - 31 de Ago-23</v>
      </c>
      <c r="BC12" s="36">
        <f t="shared" si="12"/>
        <v>45139</v>
      </c>
      <c r="BD12" s="36">
        <f t="shared" si="12"/>
        <v>45170</v>
      </c>
      <c r="BE12" s="12" t="s">
        <v>13</v>
      </c>
      <c r="BF12" s="36" t="str">
        <f>BF$4</f>
        <v>01 - 15-Out-2023</v>
      </c>
      <c r="BG12" s="36">
        <f>BG$4</f>
        <v>45200</v>
      </c>
      <c r="BH12" s="38" t="s">
        <v>26</v>
      </c>
      <c r="BI12" s="39" t="s">
        <v>6</v>
      </c>
      <c r="BJ12" s="39" t="str">
        <f>BJ4</f>
        <v>Meta 16 - 31-Out-2023</v>
      </c>
      <c r="BK12" s="39" t="str">
        <f aca="true" t="shared" si="13" ref="BK12:BZ12">BK$4</f>
        <v>16 - 31-Out-2023</v>
      </c>
      <c r="BL12" s="39" t="str">
        <f>BL4</f>
        <v>Meta Mensal</v>
      </c>
      <c r="BM12" s="39">
        <f t="shared" si="13"/>
        <v>45200</v>
      </c>
      <c r="BN12" s="39">
        <f t="shared" si="13"/>
        <v>45231</v>
      </c>
      <c r="BO12" s="39">
        <f t="shared" si="13"/>
        <v>45261</v>
      </c>
      <c r="BP12" s="39">
        <f t="shared" si="13"/>
        <v>45292</v>
      </c>
      <c r="BQ12" s="39">
        <f t="shared" si="13"/>
        <v>45323</v>
      </c>
      <c r="BR12" s="39">
        <f t="shared" si="13"/>
        <v>45352</v>
      </c>
      <c r="BS12" s="39">
        <f t="shared" si="13"/>
        <v>45383</v>
      </c>
      <c r="BT12" s="39">
        <f t="shared" si="13"/>
        <v>45413</v>
      </c>
      <c r="BU12" s="39">
        <f t="shared" si="13"/>
        <v>45444</v>
      </c>
      <c r="BV12" s="39">
        <f t="shared" si="13"/>
        <v>45474</v>
      </c>
      <c r="BW12" s="39">
        <f t="shared" si="13"/>
        <v>45505</v>
      </c>
      <c r="BX12" s="39">
        <f t="shared" si="13"/>
        <v>45536</v>
      </c>
      <c r="BY12" s="39">
        <f t="shared" si="13"/>
        <v>45566</v>
      </c>
      <c r="BZ12" s="39">
        <f t="shared" si="13"/>
        <v>45597</v>
      </c>
    </row>
    <row r="13" spans="1:78" s="23" customFormat="1" ht="15">
      <c r="A13" s="18" t="s">
        <v>27</v>
      </c>
      <c r="B13" s="20">
        <v>78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166</v>
      </c>
      <c r="K13" s="26">
        <v>176</v>
      </c>
      <c r="L13" s="26">
        <v>157</v>
      </c>
      <c r="M13" s="26">
        <v>114</v>
      </c>
      <c r="N13" s="26">
        <v>93</v>
      </c>
      <c r="O13" s="20">
        <v>78</v>
      </c>
      <c r="P13" s="26">
        <v>131</v>
      </c>
      <c r="Q13" s="26">
        <v>120</v>
      </c>
      <c r="R13" s="26">
        <v>166</v>
      </c>
      <c r="S13" s="26">
        <v>179</v>
      </c>
      <c r="T13" s="26">
        <v>190</v>
      </c>
      <c r="U13" s="26">
        <v>180</v>
      </c>
      <c r="V13" s="26">
        <v>189</v>
      </c>
      <c r="W13" s="26">
        <v>158</v>
      </c>
      <c r="X13" s="26">
        <v>148</v>
      </c>
      <c r="Y13" s="26">
        <v>98</v>
      </c>
      <c r="Z13" s="26">
        <v>109</v>
      </c>
      <c r="AA13" s="26">
        <v>146</v>
      </c>
      <c r="AB13" s="20">
        <v>78</v>
      </c>
      <c r="AC13" s="26">
        <v>153</v>
      </c>
      <c r="AD13" s="26">
        <v>155</v>
      </c>
      <c r="AE13" s="26">
        <v>139</v>
      </c>
      <c r="AF13" s="26">
        <v>122</v>
      </c>
      <c r="AG13" s="26">
        <v>120</v>
      </c>
      <c r="AH13" s="26">
        <v>135</v>
      </c>
      <c r="AI13" s="26">
        <v>37</v>
      </c>
      <c r="AJ13" s="26">
        <v>119</v>
      </c>
      <c r="AK13" s="26">
        <v>73</v>
      </c>
      <c r="AL13" s="26">
        <v>119</v>
      </c>
      <c r="AM13" s="26">
        <v>110</v>
      </c>
      <c r="AN13" s="26">
        <v>132</v>
      </c>
      <c r="AO13" s="26">
        <v>147</v>
      </c>
      <c r="AP13" s="26">
        <v>152</v>
      </c>
      <c r="AQ13" s="26">
        <v>128</v>
      </c>
      <c r="AR13" s="26">
        <v>136</v>
      </c>
      <c r="AS13" s="26">
        <v>119</v>
      </c>
      <c r="AT13" s="26">
        <v>132</v>
      </c>
      <c r="AU13" s="26">
        <v>136</v>
      </c>
      <c r="AV13" s="26">
        <v>162</v>
      </c>
      <c r="AW13" s="26">
        <v>146</v>
      </c>
      <c r="AX13" s="26">
        <v>172</v>
      </c>
      <c r="AY13" s="26">
        <v>154</v>
      </c>
      <c r="AZ13" s="26">
        <v>162</v>
      </c>
      <c r="BA13" s="26">
        <v>137</v>
      </c>
      <c r="BB13" s="26">
        <v>40</v>
      </c>
      <c r="BC13" s="26">
        <v>177</v>
      </c>
      <c r="BD13" s="26">
        <v>184</v>
      </c>
      <c r="BE13" s="26">
        <v>58</v>
      </c>
      <c r="BF13" s="26">
        <v>99</v>
      </c>
      <c r="BG13" s="26">
        <f>BF13+BK13</f>
        <v>179</v>
      </c>
      <c r="BH13" s="27" t="s">
        <v>28</v>
      </c>
      <c r="BI13" s="26">
        <v>119</v>
      </c>
      <c r="BJ13" s="26">
        <v>61</v>
      </c>
      <c r="BK13" s="26">
        <v>80</v>
      </c>
      <c r="BL13" s="26">
        <f>BI13</f>
        <v>119</v>
      </c>
      <c r="BM13" s="26">
        <f>BG13</f>
        <v>179</v>
      </c>
      <c r="BN13" s="40">
        <v>173</v>
      </c>
      <c r="BO13" s="26">
        <v>196</v>
      </c>
      <c r="BP13" s="26">
        <v>191</v>
      </c>
      <c r="BQ13" s="26">
        <v>175</v>
      </c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3" customFormat="1" ht="15">
      <c r="A14" s="18" t="s">
        <v>29</v>
      </c>
      <c r="B14" s="19">
        <v>233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70</v>
      </c>
      <c r="O14" s="19">
        <v>233</v>
      </c>
      <c r="P14" s="25">
        <v>191</v>
      </c>
      <c r="Q14" s="25">
        <v>119</v>
      </c>
      <c r="R14" s="25">
        <v>5</v>
      </c>
      <c r="S14" s="25">
        <v>0</v>
      </c>
      <c r="T14" s="25">
        <v>0</v>
      </c>
      <c r="U14" s="25">
        <v>0</v>
      </c>
      <c r="V14" s="25">
        <v>0</v>
      </c>
      <c r="W14" s="25">
        <v>111</v>
      </c>
      <c r="X14" s="25">
        <v>124</v>
      </c>
      <c r="Y14" s="25">
        <v>131</v>
      </c>
      <c r="Z14" s="25">
        <v>109</v>
      </c>
      <c r="AA14" s="25">
        <v>119</v>
      </c>
      <c r="AB14" s="19">
        <v>233</v>
      </c>
      <c r="AC14" s="25">
        <v>195</v>
      </c>
      <c r="AD14" s="25">
        <v>0</v>
      </c>
      <c r="AE14" s="25">
        <v>223</v>
      </c>
      <c r="AF14" s="25">
        <v>224</v>
      </c>
      <c r="AG14" s="25">
        <v>241</v>
      </c>
      <c r="AH14" s="25">
        <v>86</v>
      </c>
      <c r="AI14" s="25">
        <v>1</v>
      </c>
      <c r="AJ14" s="25">
        <v>222</v>
      </c>
      <c r="AK14" s="25">
        <v>167</v>
      </c>
      <c r="AL14" s="25">
        <v>222</v>
      </c>
      <c r="AM14" s="25">
        <v>168</v>
      </c>
      <c r="AN14" s="25">
        <v>254</v>
      </c>
      <c r="AO14" s="25">
        <v>218</v>
      </c>
      <c r="AP14" s="25">
        <v>240</v>
      </c>
      <c r="AQ14" s="25">
        <v>223</v>
      </c>
      <c r="AR14" s="26">
        <v>227</v>
      </c>
      <c r="AS14" s="25">
        <v>222</v>
      </c>
      <c r="AT14" s="26">
        <v>260</v>
      </c>
      <c r="AU14" s="26">
        <v>213</v>
      </c>
      <c r="AV14" s="26">
        <v>240</v>
      </c>
      <c r="AW14" s="26">
        <v>198</v>
      </c>
      <c r="AX14" s="26">
        <v>213</v>
      </c>
      <c r="AY14" s="26">
        <v>200</v>
      </c>
      <c r="AZ14" s="26">
        <v>200</v>
      </c>
      <c r="BA14" s="26">
        <v>199</v>
      </c>
      <c r="BB14" s="26">
        <v>53</v>
      </c>
      <c r="BC14" s="26">
        <v>252</v>
      </c>
      <c r="BD14" s="26">
        <v>212</v>
      </c>
      <c r="BE14" s="26">
        <v>107</v>
      </c>
      <c r="BF14" s="26">
        <v>86</v>
      </c>
      <c r="BG14" s="26">
        <f>BF14+BK14</f>
        <v>206</v>
      </c>
      <c r="BH14" s="27" t="s">
        <v>30</v>
      </c>
      <c r="BI14" s="26">
        <v>222</v>
      </c>
      <c r="BJ14" s="26">
        <v>115</v>
      </c>
      <c r="BK14" s="26">
        <v>120</v>
      </c>
      <c r="BL14" s="26">
        <f>BI14</f>
        <v>222</v>
      </c>
      <c r="BM14" s="26">
        <f>BG14</f>
        <v>206</v>
      </c>
      <c r="BN14" s="40">
        <v>208</v>
      </c>
      <c r="BO14" s="26">
        <v>270</v>
      </c>
      <c r="BP14" s="26">
        <v>245</v>
      </c>
      <c r="BQ14" s="26">
        <v>243</v>
      </c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3" customFormat="1" ht="15" customHeight="1" hidden="1">
      <c r="A15" s="41" t="s">
        <v>31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2">
        <v>124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/>
      <c r="AK15" s="43"/>
      <c r="AL15" s="43"/>
      <c r="AM15" s="43"/>
      <c r="AN15" s="43"/>
      <c r="AO15" s="43"/>
      <c r="AP15" s="43"/>
      <c r="AQ15" s="43"/>
      <c r="AR15" s="44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27" t="s">
        <v>31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50" customFormat="1" ht="15">
      <c r="A16" s="46" t="s">
        <v>32</v>
      </c>
      <c r="B16" s="47">
        <v>311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166</v>
      </c>
      <c r="K16" s="47">
        <v>176</v>
      </c>
      <c r="L16" s="47">
        <v>157</v>
      </c>
      <c r="M16" s="47">
        <v>114</v>
      </c>
      <c r="N16" s="47">
        <v>163</v>
      </c>
      <c r="O16" s="47">
        <v>311</v>
      </c>
      <c r="P16" s="47">
        <v>322</v>
      </c>
      <c r="Q16" s="47">
        <v>239</v>
      </c>
      <c r="R16" s="47">
        <v>171</v>
      </c>
      <c r="S16" s="47">
        <v>179</v>
      </c>
      <c r="T16" s="47">
        <v>190</v>
      </c>
      <c r="U16" s="47">
        <v>180</v>
      </c>
      <c r="V16" s="47">
        <v>189</v>
      </c>
      <c r="W16" s="47">
        <v>269</v>
      </c>
      <c r="X16" s="47">
        <v>272</v>
      </c>
      <c r="Y16" s="47">
        <v>229</v>
      </c>
      <c r="Z16" s="47">
        <v>218</v>
      </c>
      <c r="AA16" s="47">
        <v>265</v>
      </c>
      <c r="AB16" s="47">
        <v>435</v>
      </c>
      <c r="AC16" s="47">
        <v>348</v>
      </c>
      <c r="AD16" s="47">
        <v>155</v>
      </c>
      <c r="AE16" s="47">
        <v>362</v>
      </c>
      <c r="AF16" s="47">
        <v>346</v>
      </c>
      <c r="AG16" s="47">
        <v>361</v>
      </c>
      <c r="AH16" s="47">
        <v>221</v>
      </c>
      <c r="AI16" s="47">
        <v>38</v>
      </c>
      <c r="AJ16" s="48">
        <v>341</v>
      </c>
      <c r="AK16" s="47">
        <v>240</v>
      </c>
      <c r="AL16" s="48">
        <v>341</v>
      </c>
      <c r="AM16" s="47">
        <v>278</v>
      </c>
      <c r="AN16" s="47">
        <v>386</v>
      </c>
      <c r="AO16" s="47">
        <v>365</v>
      </c>
      <c r="AP16" s="47">
        <v>392</v>
      </c>
      <c r="AQ16" s="47">
        <v>351</v>
      </c>
      <c r="AR16" s="47">
        <v>363</v>
      </c>
      <c r="AS16" s="48">
        <f aca="true" t="shared" si="14" ref="AS16:BM16">SUM(AS13:AS15)</f>
        <v>341</v>
      </c>
      <c r="AT16" s="47">
        <f t="shared" si="14"/>
        <v>392</v>
      </c>
      <c r="AU16" s="47">
        <f t="shared" si="14"/>
        <v>349</v>
      </c>
      <c r="AV16" s="47">
        <f t="shared" si="14"/>
        <v>402</v>
      </c>
      <c r="AW16" s="47">
        <f t="shared" si="14"/>
        <v>344</v>
      </c>
      <c r="AX16" s="47">
        <f t="shared" si="14"/>
        <v>385</v>
      </c>
      <c r="AY16" s="47">
        <f t="shared" si="14"/>
        <v>354</v>
      </c>
      <c r="AZ16" s="47">
        <f t="shared" si="14"/>
        <v>362</v>
      </c>
      <c r="BA16" s="48">
        <f t="shared" si="14"/>
        <v>336</v>
      </c>
      <c r="BB16" s="48">
        <f t="shared" si="14"/>
        <v>93</v>
      </c>
      <c r="BC16" s="47">
        <f t="shared" si="14"/>
        <v>429</v>
      </c>
      <c r="BD16" s="47">
        <f t="shared" si="14"/>
        <v>396</v>
      </c>
      <c r="BE16" s="47">
        <v>165</v>
      </c>
      <c r="BF16" s="47">
        <f>SUM(BF13:BF15)</f>
        <v>185</v>
      </c>
      <c r="BG16" s="47">
        <f t="shared" si="14"/>
        <v>385</v>
      </c>
      <c r="BH16" s="49" t="s">
        <v>32</v>
      </c>
      <c r="BI16" s="47">
        <f t="shared" si="14"/>
        <v>341</v>
      </c>
      <c r="BJ16" s="47">
        <f>SUM(BJ13:BJ14)</f>
        <v>176</v>
      </c>
      <c r="BK16" s="47">
        <f>SUM(BK13:BK15)</f>
        <v>200</v>
      </c>
      <c r="BL16" s="47">
        <f>SUM(BL13:BL14)</f>
        <v>341</v>
      </c>
      <c r="BM16" s="47">
        <f t="shared" si="14"/>
        <v>385</v>
      </c>
      <c r="BN16" s="47">
        <f aca="true" t="shared" si="15" ref="BN16:BZ16">SUM(BN13:BN15)</f>
        <v>381</v>
      </c>
      <c r="BO16" s="47">
        <f t="shared" si="15"/>
        <v>466</v>
      </c>
      <c r="BP16" s="47">
        <f t="shared" si="15"/>
        <v>436</v>
      </c>
      <c r="BQ16" s="47">
        <f t="shared" si="15"/>
        <v>418</v>
      </c>
      <c r="BR16" s="47">
        <f t="shared" si="15"/>
        <v>0</v>
      </c>
      <c r="BS16" s="47">
        <f t="shared" si="15"/>
        <v>0</v>
      </c>
      <c r="BT16" s="47">
        <f t="shared" si="15"/>
        <v>0</v>
      </c>
      <c r="BU16" s="47">
        <f t="shared" si="15"/>
        <v>0</v>
      </c>
      <c r="BV16" s="47">
        <f t="shared" si="15"/>
        <v>0</v>
      </c>
      <c r="BW16" s="47">
        <f t="shared" si="15"/>
        <v>0</v>
      </c>
      <c r="BX16" s="47">
        <f t="shared" si="15"/>
        <v>0</v>
      </c>
      <c r="BY16" s="47">
        <f t="shared" si="15"/>
        <v>0</v>
      </c>
      <c r="BZ16" s="47">
        <f t="shared" si="15"/>
        <v>0</v>
      </c>
    </row>
    <row r="17" spans="1:78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51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s="53" customFormat="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4" t="s">
        <v>33</v>
      </c>
      <c r="BI18" s="39" t="s">
        <v>6</v>
      </c>
      <c r="BJ18" s="39" t="str">
        <f>BJ4</f>
        <v>Meta 16 - 31-Out-2023</v>
      </c>
      <c r="BK18" s="39" t="str">
        <f aca="true" t="shared" si="16" ref="BK18:BZ18">BK$4</f>
        <v>16 - 31-Out-2023</v>
      </c>
      <c r="BL18" s="39" t="str">
        <f>BL4</f>
        <v>Meta Mensal</v>
      </c>
      <c r="BM18" s="39">
        <f t="shared" si="16"/>
        <v>45200</v>
      </c>
      <c r="BN18" s="39">
        <f t="shared" si="16"/>
        <v>45231</v>
      </c>
      <c r="BO18" s="39">
        <f t="shared" si="16"/>
        <v>45261</v>
      </c>
      <c r="BP18" s="39">
        <f t="shared" si="16"/>
        <v>45292</v>
      </c>
      <c r="BQ18" s="39">
        <f t="shared" si="16"/>
        <v>45323</v>
      </c>
      <c r="BR18" s="39">
        <f t="shared" si="16"/>
        <v>45352</v>
      </c>
      <c r="BS18" s="39">
        <f t="shared" si="16"/>
        <v>45383</v>
      </c>
      <c r="BT18" s="39">
        <f t="shared" si="16"/>
        <v>45413</v>
      </c>
      <c r="BU18" s="39">
        <f t="shared" si="16"/>
        <v>45444</v>
      </c>
      <c r="BV18" s="39">
        <f t="shared" si="16"/>
        <v>45474</v>
      </c>
      <c r="BW18" s="39">
        <f t="shared" si="16"/>
        <v>45505</v>
      </c>
      <c r="BX18" s="39">
        <f t="shared" si="16"/>
        <v>45536</v>
      </c>
      <c r="BY18" s="39">
        <f t="shared" si="16"/>
        <v>45566</v>
      </c>
      <c r="BZ18" s="39">
        <f t="shared" si="16"/>
        <v>45597</v>
      </c>
    </row>
    <row r="19" spans="1:78" s="23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22" t="s">
        <v>19</v>
      </c>
      <c r="BI19" s="26">
        <v>132</v>
      </c>
      <c r="BJ19" s="26">
        <v>68</v>
      </c>
      <c r="BK19" s="26">
        <v>72</v>
      </c>
      <c r="BL19" s="26">
        <f>BI19</f>
        <v>132</v>
      </c>
      <c r="BM19" s="26">
        <v>72</v>
      </c>
      <c r="BN19" s="40">
        <v>134</v>
      </c>
      <c r="BO19" s="26">
        <v>153</v>
      </c>
      <c r="BP19" s="26">
        <v>253</v>
      </c>
      <c r="BQ19" s="26">
        <v>142</v>
      </c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54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</row>
    <row r="21" spans="1:78" s="17" customFormat="1" ht="15">
      <c r="A21" s="34" t="s">
        <v>34</v>
      </c>
      <c r="B21" s="35" t="s">
        <v>6</v>
      </c>
      <c r="C21" s="36">
        <v>43831</v>
      </c>
      <c r="D21" s="36">
        <v>43862</v>
      </c>
      <c r="E21" s="36">
        <v>43891</v>
      </c>
      <c r="F21" s="36">
        <v>43922</v>
      </c>
      <c r="G21" s="36">
        <v>43952</v>
      </c>
      <c r="H21" s="36">
        <v>43983</v>
      </c>
      <c r="I21" s="36">
        <v>44013</v>
      </c>
      <c r="J21" s="36">
        <v>44044</v>
      </c>
      <c r="K21" s="36">
        <v>44075</v>
      </c>
      <c r="L21" s="36">
        <v>44105</v>
      </c>
      <c r="M21" s="36">
        <v>44136</v>
      </c>
      <c r="N21" s="36">
        <v>44166</v>
      </c>
      <c r="O21" s="35" t="s">
        <v>6</v>
      </c>
      <c r="P21" s="36">
        <v>44197</v>
      </c>
      <c r="Q21" s="36">
        <v>44228</v>
      </c>
      <c r="R21" s="36">
        <v>44256</v>
      </c>
      <c r="S21" s="36">
        <v>44287</v>
      </c>
      <c r="T21" s="36">
        <v>44317</v>
      </c>
      <c r="U21" s="36">
        <v>44348</v>
      </c>
      <c r="V21" s="36">
        <v>44378</v>
      </c>
      <c r="W21" s="36">
        <v>44409</v>
      </c>
      <c r="X21" s="36">
        <v>44440</v>
      </c>
      <c r="Y21" s="36">
        <v>44470</v>
      </c>
      <c r="Z21" s="36">
        <v>44501</v>
      </c>
      <c r="AA21" s="36">
        <v>44531</v>
      </c>
      <c r="AB21" s="35" t="s">
        <v>6</v>
      </c>
      <c r="AC21" s="36">
        <v>44562</v>
      </c>
      <c r="AD21" s="36">
        <v>44593</v>
      </c>
      <c r="AE21" s="36">
        <v>44621</v>
      </c>
      <c r="AF21" s="36">
        <v>44652</v>
      </c>
      <c r="AG21" s="36">
        <v>44682</v>
      </c>
      <c r="AH21" s="36">
        <v>44713</v>
      </c>
      <c r="AI21" s="36" t="s">
        <v>7</v>
      </c>
      <c r="AJ21" s="37" t="s">
        <v>6</v>
      </c>
      <c r="AK21" s="36" t="s">
        <v>9</v>
      </c>
      <c r="AL21" s="37" t="s">
        <v>6</v>
      </c>
      <c r="AM21" s="36">
        <v>44743</v>
      </c>
      <c r="AN21" s="36">
        <v>44774</v>
      </c>
      <c r="AO21" s="36">
        <v>44805</v>
      </c>
      <c r="AP21" s="36">
        <v>44835</v>
      </c>
      <c r="AQ21" s="36">
        <v>44866</v>
      </c>
      <c r="AR21" s="36">
        <v>44896</v>
      </c>
      <c r="AS21" s="37" t="s">
        <v>6</v>
      </c>
      <c r="AT21" s="36">
        <f aca="true" t="shared" si="17" ref="AT21:BD21">AT$4</f>
        <v>44927</v>
      </c>
      <c r="AU21" s="36">
        <f t="shared" si="17"/>
        <v>44958</v>
      </c>
      <c r="AV21" s="36">
        <f t="shared" si="17"/>
        <v>44986</v>
      </c>
      <c r="AW21" s="36">
        <f t="shared" si="17"/>
        <v>45017</v>
      </c>
      <c r="AX21" s="36">
        <f t="shared" si="17"/>
        <v>45047</v>
      </c>
      <c r="AY21" s="36">
        <f t="shared" si="17"/>
        <v>45078</v>
      </c>
      <c r="AZ21" s="36">
        <f t="shared" si="17"/>
        <v>45108</v>
      </c>
      <c r="BA21" s="37" t="str">
        <f t="shared" si="17"/>
        <v>1 - 24 de Ago-23</v>
      </c>
      <c r="BB21" s="37" t="str">
        <f t="shared" si="17"/>
        <v>24 - 31 de Ago-23</v>
      </c>
      <c r="BC21" s="36">
        <f t="shared" si="17"/>
        <v>45139</v>
      </c>
      <c r="BD21" s="36">
        <f t="shared" si="17"/>
        <v>45170</v>
      </c>
      <c r="BE21" s="12" t="s">
        <v>13</v>
      </c>
      <c r="BF21" s="36" t="str">
        <f>BF$4</f>
        <v>01 - 15-Out-2023</v>
      </c>
      <c r="BG21" s="36">
        <f>BG$4</f>
        <v>45200</v>
      </c>
      <c r="BH21" s="56" t="s">
        <v>35</v>
      </c>
      <c r="BI21" s="57" t="s">
        <v>6</v>
      </c>
      <c r="BJ21" s="57" t="str">
        <f>BJ4</f>
        <v>Meta 16 - 31-Out-2023</v>
      </c>
      <c r="BK21" s="57" t="str">
        <f aca="true" t="shared" si="18" ref="BK21:BZ21">BK$4</f>
        <v>16 - 31-Out-2023</v>
      </c>
      <c r="BL21" s="57" t="str">
        <f>BL4</f>
        <v>Meta Mensal</v>
      </c>
      <c r="BM21" s="57">
        <f t="shared" si="18"/>
        <v>45200</v>
      </c>
      <c r="BN21" s="39">
        <f t="shared" si="18"/>
        <v>45231</v>
      </c>
      <c r="BO21" s="39">
        <f t="shared" si="18"/>
        <v>45261</v>
      </c>
      <c r="BP21" s="39">
        <f t="shared" si="18"/>
        <v>45292</v>
      </c>
      <c r="BQ21" s="39">
        <f t="shared" si="18"/>
        <v>45323</v>
      </c>
      <c r="BR21" s="39">
        <f t="shared" si="18"/>
        <v>45352</v>
      </c>
      <c r="BS21" s="39">
        <f t="shared" si="18"/>
        <v>45383</v>
      </c>
      <c r="BT21" s="39">
        <f t="shared" si="18"/>
        <v>45413</v>
      </c>
      <c r="BU21" s="39">
        <f t="shared" si="18"/>
        <v>45444</v>
      </c>
      <c r="BV21" s="39">
        <f t="shared" si="18"/>
        <v>45474</v>
      </c>
      <c r="BW21" s="39">
        <f t="shared" si="18"/>
        <v>45505</v>
      </c>
      <c r="BX21" s="39">
        <f t="shared" si="18"/>
        <v>45536</v>
      </c>
      <c r="BY21" s="39">
        <f t="shared" si="18"/>
        <v>45566</v>
      </c>
      <c r="BZ21" s="39">
        <f t="shared" si="18"/>
        <v>45597</v>
      </c>
    </row>
    <row r="22" spans="1:81" s="23" customFormat="1" ht="15">
      <c r="A22" s="24" t="s">
        <v>36</v>
      </c>
      <c r="B22" s="342">
        <v>100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342">
        <v>100</v>
      </c>
      <c r="P22" s="26">
        <v>166</v>
      </c>
      <c r="Q22" s="26">
        <v>127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94</v>
      </c>
      <c r="X22" s="26">
        <v>117</v>
      </c>
      <c r="Y22" s="26">
        <v>115</v>
      </c>
      <c r="Z22" s="26">
        <v>104</v>
      </c>
      <c r="AA22" s="26">
        <v>69</v>
      </c>
      <c r="AB22" s="342">
        <v>100</v>
      </c>
      <c r="AC22" s="26">
        <v>157</v>
      </c>
      <c r="AD22" s="26">
        <v>0</v>
      </c>
      <c r="AE22" s="26">
        <v>186</v>
      </c>
      <c r="AF22" s="26">
        <v>119</v>
      </c>
      <c r="AG22" s="26">
        <v>182</v>
      </c>
      <c r="AH22" s="26">
        <v>58</v>
      </c>
      <c r="AI22" s="26">
        <v>0</v>
      </c>
      <c r="AJ22" s="345">
        <v>196</v>
      </c>
      <c r="AK22" s="26">
        <v>96</v>
      </c>
      <c r="AL22" s="345">
        <v>196</v>
      </c>
      <c r="AM22" s="26">
        <v>96</v>
      </c>
      <c r="AN22" s="26">
        <v>175</v>
      </c>
      <c r="AO22" s="26">
        <v>148</v>
      </c>
      <c r="AP22" s="26">
        <v>158</v>
      </c>
      <c r="AQ22" s="26">
        <v>159</v>
      </c>
      <c r="AR22" s="26">
        <v>154</v>
      </c>
      <c r="AS22" s="345">
        <v>196</v>
      </c>
      <c r="AT22" s="26">
        <v>206</v>
      </c>
      <c r="AU22" s="26">
        <v>109</v>
      </c>
      <c r="AV22" s="26">
        <v>125</v>
      </c>
      <c r="AW22" s="26">
        <v>87</v>
      </c>
      <c r="AX22" s="26">
        <v>173</v>
      </c>
      <c r="AY22" s="26">
        <v>136</v>
      </c>
      <c r="AZ22" s="26">
        <v>112</v>
      </c>
      <c r="BA22" s="26">
        <v>142</v>
      </c>
      <c r="BB22" s="26">
        <v>21</v>
      </c>
      <c r="BC22" s="26">
        <v>164</v>
      </c>
      <c r="BD22" s="26">
        <v>145</v>
      </c>
      <c r="BE22" s="317">
        <v>95</v>
      </c>
      <c r="BF22" s="26">
        <v>47</v>
      </c>
      <c r="BG22" s="26">
        <f>BF22+BK22+BK30</f>
        <v>114</v>
      </c>
      <c r="BH22" s="27" t="s">
        <v>36</v>
      </c>
      <c r="BI22" s="317">
        <v>100</v>
      </c>
      <c r="BJ22" s="348">
        <v>52</v>
      </c>
      <c r="BK22" s="26">
        <v>34</v>
      </c>
      <c r="BL22" s="348">
        <f>BI22</f>
        <v>100</v>
      </c>
      <c r="BM22" s="26">
        <f>BG22-BM30</f>
        <v>56</v>
      </c>
      <c r="BN22" s="40">
        <v>64</v>
      </c>
      <c r="BO22" s="26">
        <v>61</v>
      </c>
      <c r="BP22" s="26">
        <v>53</v>
      </c>
      <c r="BQ22" s="26">
        <v>40</v>
      </c>
      <c r="BR22" s="26"/>
      <c r="BS22" s="26"/>
      <c r="BT22" s="26"/>
      <c r="BU22" s="26"/>
      <c r="BV22" s="26"/>
      <c r="BW22" s="26"/>
      <c r="BX22" s="26"/>
      <c r="BY22" s="26"/>
      <c r="BZ22" s="26"/>
      <c r="CC22" s="17"/>
    </row>
    <row r="23" spans="1:78" s="23" customFormat="1" ht="15">
      <c r="A23" s="24" t="s">
        <v>37</v>
      </c>
      <c r="B23" s="343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343"/>
      <c r="P23" s="26">
        <v>84</v>
      </c>
      <c r="Q23" s="26">
        <v>63</v>
      </c>
      <c r="R23" s="26">
        <v>31</v>
      </c>
      <c r="S23" s="26">
        <v>0</v>
      </c>
      <c r="T23" s="26">
        <v>0</v>
      </c>
      <c r="U23" s="26">
        <v>0</v>
      </c>
      <c r="V23" s="26">
        <v>0</v>
      </c>
      <c r="W23" s="26">
        <v>6</v>
      </c>
      <c r="X23" s="26">
        <v>5</v>
      </c>
      <c r="Y23" s="26">
        <v>13</v>
      </c>
      <c r="Z23" s="26">
        <v>8</v>
      </c>
      <c r="AA23" s="26">
        <v>25</v>
      </c>
      <c r="AB23" s="343"/>
      <c r="AC23" s="26">
        <v>20</v>
      </c>
      <c r="AD23" s="26">
        <v>0</v>
      </c>
      <c r="AE23" s="26">
        <v>22</v>
      </c>
      <c r="AF23" s="26">
        <v>45</v>
      </c>
      <c r="AG23" s="26">
        <v>24</v>
      </c>
      <c r="AH23" s="26">
        <v>16</v>
      </c>
      <c r="AI23" s="26">
        <v>0</v>
      </c>
      <c r="AJ23" s="346"/>
      <c r="AK23" s="26">
        <v>40</v>
      </c>
      <c r="AL23" s="346"/>
      <c r="AM23" s="26">
        <v>40</v>
      </c>
      <c r="AN23" s="26">
        <v>37</v>
      </c>
      <c r="AO23" s="26">
        <v>51</v>
      </c>
      <c r="AP23" s="26">
        <v>48</v>
      </c>
      <c r="AQ23" s="26">
        <v>37</v>
      </c>
      <c r="AR23" s="26">
        <v>42</v>
      </c>
      <c r="AS23" s="346"/>
      <c r="AT23" s="26">
        <v>25</v>
      </c>
      <c r="AU23" s="26">
        <v>47</v>
      </c>
      <c r="AV23" s="26">
        <v>39</v>
      </c>
      <c r="AW23" s="26">
        <v>50</v>
      </c>
      <c r="AX23" s="26">
        <v>26</v>
      </c>
      <c r="AY23" s="26">
        <v>30</v>
      </c>
      <c r="AZ23" s="26">
        <v>50</v>
      </c>
      <c r="BA23" s="26">
        <v>29</v>
      </c>
      <c r="BB23" s="26">
        <v>8</v>
      </c>
      <c r="BC23" s="26">
        <v>37</v>
      </c>
      <c r="BD23" s="26">
        <v>25</v>
      </c>
      <c r="BE23" s="318"/>
      <c r="BF23" s="26">
        <v>25</v>
      </c>
      <c r="BG23" s="26">
        <f>BF23+BK23+BK31</f>
        <v>42</v>
      </c>
      <c r="BH23" s="27" t="s">
        <v>37</v>
      </c>
      <c r="BI23" s="318"/>
      <c r="BJ23" s="349"/>
      <c r="BK23" s="26">
        <v>8</v>
      </c>
      <c r="BL23" s="349"/>
      <c r="BM23" s="26">
        <f>BG23-BM31</f>
        <v>26</v>
      </c>
      <c r="BN23" s="40">
        <v>13</v>
      </c>
      <c r="BO23" s="26">
        <v>10</v>
      </c>
      <c r="BP23" s="26">
        <v>17</v>
      </c>
      <c r="BQ23" s="26">
        <v>17</v>
      </c>
      <c r="BR23" s="26"/>
      <c r="BS23" s="26"/>
      <c r="BT23" s="26"/>
      <c r="BU23" s="26"/>
      <c r="BV23" s="26"/>
      <c r="BW23" s="26"/>
      <c r="BX23" s="26"/>
      <c r="BY23" s="26"/>
      <c r="BZ23" s="26"/>
    </row>
    <row r="24" spans="1:78" s="23" customFormat="1" ht="15">
      <c r="A24" s="24" t="s">
        <v>38</v>
      </c>
      <c r="B24" s="344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344"/>
      <c r="P24" s="26">
        <v>7</v>
      </c>
      <c r="Q24" s="26">
        <v>1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9</v>
      </c>
      <c r="AB24" s="344"/>
      <c r="AC24" s="26">
        <v>3</v>
      </c>
      <c r="AD24" s="26">
        <v>0</v>
      </c>
      <c r="AE24" s="26">
        <v>14</v>
      </c>
      <c r="AF24" s="26">
        <v>7</v>
      </c>
      <c r="AG24" s="26">
        <v>15</v>
      </c>
      <c r="AH24" s="26">
        <v>8</v>
      </c>
      <c r="AI24" s="26">
        <v>0</v>
      </c>
      <c r="AJ24" s="347"/>
      <c r="AK24" s="26">
        <v>10</v>
      </c>
      <c r="AL24" s="346"/>
      <c r="AM24" s="26">
        <v>10</v>
      </c>
      <c r="AN24" s="26">
        <v>35</v>
      </c>
      <c r="AO24" s="26">
        <v>18</v>
      </c>
      <c r="AP24" s="26">
        <v>0</v>
      </c>
      <c r="AQ24" s="26">
        <v>0</v>
      </c>
      <c r="AR24" s="26">
        <v>27</v>
      </c>
      <c r="AS24" s="346"/>
      <c r="AT24" s="26">
        <v>22</v>
      </c>
      <c r="AU24" s="26">
        <v>51</v>
      </c>
      <c r="AV24" s="26">
        <v>48</v>
      </c>
      <c r="AW24" s="26">
        <v>55</v>
      </c>
      <c r="AX24" s="26">
        <v>9</v>
      </c>
      <c r="AY24" s="26">
        <v>29</v>
      </c>
      <c r="AZ24" s="26">
        <v>34</v>
      </c>
      <c r="BA24" s="26">
        <v>22</v>
      </c>
      <c r="BB24" s="26">
        <v>13</v>
      </c>
      <c r="BC24" s="26">
        <v>35</v>
      </c>
      <c r="BD24" s="26">
        <v>29</v>
      </c>
      <c r="BE24" s="318"/>
      <c r="BF24" s="26">
        <v>19</v>
      </c>
      <c r="BG24" s="26">
        <f>BF24+BK24</f>
        <v>43</v>
      </c>
      <c r="BH24" s="27" t="s">
        <v>38</v>
      </c>
      <c r="BI24" s="318"/>
      <c r="BJ24" s="349"/>
      <c r="BK24" s="26">
        <v>24</v>
      </c>
      <c r="BL24" s="349"/>
      <c r="BM24" s="26">
        <f>BG24</f>
        <v>43</v>
      </c>
      <c r="BN24" s="40">
        <v>33</v>
      </c>
      <c r="BO24" s="26">
        <v>22</v>
      </c>
      <c r="BP24" s="26">
        <v>26</v>
      </c>
      <c r="BQ24" s="26">
        <v>38</v>
      </c>
      <c r="BR24" s="26"/>
      <c r="BS24" s="26"/>
      <c r="BT24" s="26"/>
      <c r="BU24" s="26"/>
      <c r="BV24" s="26"/>
      <c r="BW24" s="26"/>
      <c r="BX24" s="26"/>
      <c r="BY24" s="26"/>
      <c r="BZ24" s="26"/>
    </row>
    <row r="25" spans="1:78" s="23" customFormat="1" ht="15">
      <c r="A25" s="24" t="s">
        <v>39</v>
      </c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9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9"/>
      <c r="AC25" s="26"/>
      <c r="AD25" s="26"/>
      <c r="AE25" s="26"/>
      <c r="AF25" s="26"/>
      <c r="AG25" s="26"/>
      <c r="AH25" s="26"/>
      <c r="AI25" s="26"/>
      <c r="AJ25" s="59"/>
      <c r="AK25" s="26"/>
      <c r="AL25" s="347"/>
      <c r="AM25" s="26"/>
      <c r="AN25" s="26"/>
      <c r="AO25" s="26"/>
      <c r="AP25" s="26"/>
      <c r="AQ25" s="26"/>
      <c r="AR25" s="26">
        <v>5</v>
      </c>
      <c r="AS25" s="346"/>
      <c r="AT25" s="26">
        <v>2</v>
      </c>
      <c r="AU25" s="26">
        <v>3</v>
      </c>
      <c r="AV25" s="26">
        <v>7</v>
      </c>
      <c r="AW25" s="26">
        <v>5</v>
      </c>
      <c r="AX25" s="26">
        <v>3</v>
      </c>
      <c r="AY25" s="26">
        <v>6</v>
      </c>
      <c r="AZ25" s="26">
        <v>9</v>
      </c>
      <c r="BA25" s="26">
        <v>0</v>
      </c>
      <c r="BB25" s="26">
        <v>0</v>
      </c>
      <c r="BC25" s="26">
        <v>0</v>
      </c>
      <c r="BD25" s="26">
        <v>8</v>
      </c>
      <c r="BE25" s="318"/>
      <c r="BF25" s="26">
        <v>0</v>
      </c>
      <c r="BG25" s="26">
        <f>BF25+BK25</f>
        <v>4</v>
      </c>
      <c r="BH25" s="27" t="s">
        <v>39</v>
      </c>
      <c r="BI25" s="318"/>
      <c r="BJ25" s="349"/>
      <c r="BK25" s="26">
        <v>4</v>
      </c>
      <c r="BL25" s="349"/>
      <c r="BM25" s="26">
        <f>BG25</f>
        <v>4</v>
      </c>
      <c r="BN25" s="40">
        <v>6</v>
      </c>
      <c r="BO25" s="26">
        <v>6</v>
      </c>
      <c r="BP25" s="26">
        <v>5</v>
      </c>
      <c r="BQ25" s="26">
        <v>6</v>
      </c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23" customFormat="1" ht="15">
      <c r="A26" s="24"/>
      <c r="B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9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9"/>
      <c r="AC26" s="26"/>
      <c r="AD26" s="26"/>
      <c r="AE26" s="26"/>
      <c r="AF26" s="26"/>
      <c r="AG26" s="26"/>
      <c r="AH26" s="26"/>
      <c r="AI26" s="26"/>
      <c r="AJ26" s="59"/>
      <c r="AK26" s="26"/>
      <c r="AL26" s="58"/>
      <c r="AM26" s="26"/>
      <c r="AN26" s="26"/>
      <c r="AO26" s="26"/>
      <c r="AP26" s="26"/>
      <c r="AQ26" s="26"/>
      <c r="AR26" s="26"/>
      <c r="AS26" s="347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319"/>
      <c r="BF26" s="26"/>
      <c r="BG26" s="26"/>
      <c r="BH26" s="27" t="s">
        <v>40</v>
      </c>
      <c r="BI26" s="319"/>
      <c r="BJ26" s="350"/>
      <c r="BK26" s="26">
        <v>0</v>
      </c>
      <c r="BL26" s="350"/>
      <c r="BM26" s="26">
        <v>0</v>
      </c>
      <c r="BN26" s="40">
        <v>0</v>
      </c>
      <c r="BO26" s="26">
        <v>0</v>
      </c>
      <c r="BP26" s="26">
        <v>0</v>
      </c>
      <c r="BQ26" s="26">
        <v>0</v>
      </c>
      <c r="BR26" s="26"/>
      <c r="BS26" s="26"/>
      <c r="BT26" s="26"/>
      <c r="BU26" s="26"/>
      <c r="BV26" s="26"/>
      <c r="BW26" s="26"/>
      <c r="BX26" s="26"/>
      <c r="BY26" s="26"/>
      <c r="BZ26" s="26"/>
    </row>
    <row r="27" spans="1:78" s="50" customFormat="1" ht="15">
      <c r="A27" s="60" t="s">
        <v>32</v>
      </c>
      <c r="B27" s="61">
        <v>100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100</v>
      </c>
      <c r="P27" s="61">
        <v>257</v>
      </c>
      <c r="Q27" s="61">
        <v>191</v>
      </c>
      <c r="R27" s="61">
        <v>31</v>
      </c>
      <c r="S27" s="61">
        <v>0</v>
      </c>
      <c r="T27" s="61">
        <v>0</v>
      </c>
      <c r="U27" s="61">
        <v>0</v>
      </c>
      <c r="V27" s="61">
        <v>0</v>
      </c>
      <c r="W27" s="61">
        <v>100</v>
      </c>
      <c r="X27" s="61">
        <v>122</v>
      </c>
      <c r="Y27" s="61">
        <v>128</v>
      </c>
      <c r="Z27" s="61">
        <v>112</v>
      </c>
      <c r="AA27" s="61">
        <v>103</v>
      </c>
      <c r="AB27" s="61">
        <v>100</v>
      </c>
      <c r="AC27" s="61">
        <v>180</v>
      </c>
      <c r="AD27" s="61">
        <v>0</v>
      </c>
      <c r="AE27" s="61">
        <v>222</v>
      </c>
      <c r="AF27" s="61">
        <v>171</v>
      </c>
      <c r="AG27" s="61">
        <v>221</v>
      </c>
      <c r="AH27" s="61">
        <v>82</v>
      </c>
      <c r="AI27" s="61">
        <v>0</v>
      </c>
      <c r="AJ27" s="61">
        <v>196</v>
      </c>
      <c r="AK27" s="61">
        <v>146</v>
      </c>
      <c r="AL27" s="61">
        <v>196</v>
      </c>
      <c r="AM27" s="61">
        <v>146</v>
      </c>
      <c r="AN27" s="61">
        <v>247</v>
      </c>
      <c r="AO27" s="61">
        <v>217</v>
      </c>
      <c r="AP27" s="61">
        <v>206</v>
      </c>
      <c r="AQ27" s="61">
        <v>196</v>
      </c>
      <c r="AR27" s="62">
        <v>228</v>
      </c>
      <c r="AS27" s="61">
        <v>196</v>
      </c>
      <c r="AT27" s="62">
        <f aca="true" t="shared" si="19" ref="AT27:BD27">SUM(AT22:AT25)</f>
        <v>255</v>
      </c>
      <c r="AU27" s="62">
        <f t="shared" si="19"/>
        <v>210</v>
      </c>
      <c r="AV27" s="62">
        <f t="shared" si="19"/>
        <v>219</v>
      </c>
      <c r="AW27" s="62">
        <f t="shared" si="19"/>
        <v>197</v>
      </c>
      <c r="AX27" s="62">
        <f t="shared" si="19"/>
        <v>211</v>
      </c>
      <c r="AY27" s="62">
        <f t="shared" si="19"/>
        <v>201</v>
      </c>
      <c r="AZ27" s="62">
        <f t="shared" si="19"/>
        <v>205</v>
      </c>
      <c r="BA27" s="62">
        <f t="shared" si="19"/>
        <v>193</v>
      </c>
      <c r="BB27" s="62">
        <f t="shared" si="19"/>
        <v>42</v>
      </c>
      <c r="BC27" s="62">
        <f t="shared" si="19"/>
        <v>236</v>
      </c>
      <c r="BD27" s="62">
        <f t="shared" si="19"/>
        <v>207</v>
      </c>
      <c r="BE27" s="62">
        <v>95</v>
      </c>
      <c r="BF27" s="62">
        <f>SUM(BF22:BF25)</f>
        <v>91</v>
      </c>
      <c r="BG27" s="62">
        <f>SUM(BG22:BG25)</f>
        <v>203</v>
      </c>
      <c r="BH27" s="63" t="s">
        <v>32</v>
      </c>
      <c r="BI27" s="62">
        <f>SUM(BI22)</f>
        <v>100</v>
      </c>
      <c r="BJ27" s="62">
        <v>52</v>
      </c>
      <c r="BK27" s="62">
        <f>SUM(BK22:BK26)</f>
        <v>70</v>
      </c>
      <c r="BL27" s="62">
        <f>BI27</f>
        <v>100</v>
      </c>
      <c r="BM27" s="62">
        <f>SUM(BM22:BM26)</f>
        <v>129</v>
      </c>
      <c r="BN27" s="62">
        <f aca="true" t="shared" si="20" ref="BN27:BZ27">SUM(BN22:BN26)</f>
        <v>116</v>
      </c>
      <c r="BO27" s="62">
        <f t="shared" si="20"/>
        <v>99</v>
      </c>
      <c r="BP27" s="62">
        <f t="shared" si="20"/>
        <v>101</v>
      </c>
      <c r="BQ27" s="62">
        <f t="shared" si="20"/>
        <v>101</v>
      </c>
      <c r="BR27" s="62">
        <f t="shared" si="20"/>
        <v>0</v>
      </c>
      <c r="BS27" s="62">
        <f t="shared" si="20"/>
        <v>0</v>
      </c>
      <c r="BT27" s="62">
        <f t="shared" si="20"/>
        <v>0</v>
      </c>
      <c r="BU27" s="62">
        <f t="shared" si="20"/>
        <v>0</v>
      </c>
      <c r="BV27" s="62">
        <f t="shared" si="20"/>
        <v>0</v>
      </c>
      <c r="BW27" s="62">
        <f t="shared" si="20"/>
        <v>0</v>
      </c>
      <c r="BX27" s="62">
        <f t="shared" si="20"/>
        <v>0</v>
      </c>
      <c r="BY27" s="62">
        <f t="shared" si="20"/>
        <v>0</v>
      </c>
      <c r="BZ27" s="62">
        <f t="shared" si="20"/>
        <v>0</v>
      </c>
    </row>
    <row r="28" spans="1:78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54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</row>
    <row r="29" spans="1:78" s="17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56" t="s">
        <v>41</v>
      </c>
      <c r="BI29" s="57" t="s">
        <v>6</v>
      </c>
      <c r="BJ29" s="57" t="str">
        <f>BJ4</f>
        <v>Meta 16 - 31-Out-2023</v>
      </c>
      <c r="BK29" s="57" t="str">
        <f aca="true" t="shared" si="21" ref="BK29:BZ29">BK$4</f>
        <v>16 - 31-Out-2023</v>
      </c>
      <c r="BL29" s="57" t="str">
        <f>BL4</f>
        <v>Meta Mensal</v>
      </c>
      <c r="BM29" s="57">
        <f t="shared" si="21"/>
        <v>45200</v>
      </c>
      <c r="BN29" s="39">
        <f t="shared" si="21"/>
        <v>45231</v>
      </c>
      <c r="BO29" s="39">
        <f t="shared" si="21"/>
        <v>45261</v>
      </c>
      <c r="BP29" s="39">
        <f t="shared" si="21"/>
        <v>45292</v>
      </c>
      <c r="BQ29" s="39">
        <f t="shared" si="21"/>
        <v>45323</v>
      </c>
      <c r="BR29" s="39">
        <f t="shared" si="21"/>
        <v>45352</v>
      </c>
      <c r="BS29" s="39">
        <f t="shared" si="21"/>
        <v>45383</v>
      </c>
      <c r="BT29" s="39">
        <f t="shared" si="21"/>
        <v>45413</v>
      </c>
      <c r="BU29" s="39">
        <f t="shared" si="21"/>
        <v>45444</v>
      </c>
      <c r="BV29" s="39">
        <f t="shared" si="21"/>
        <v>45474</v>
      </c>
      <c r="BW29" s="39">
        <f t="shared" si="21"/>
        <v>45505</v>
      </c>
      <c r="BX29" s="39">
        <f t="shared" si="21"/>
        <v>45536</v>
      </c>
      <c r="BY29" s="39">
        <f t="shared" si="21"/>
        <v>45566</v>
      </c>
      <c r="BZ29" s="39">
        <f t="shared" si="21"/>
        <v>45597</v>
      </c>
    </row>
    <row r="30" spans="1:78" s="23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27" t="s">
        <v>36</v>
      </c>
      <c r="BI30" s="317">
        <v>30</v>
      </c>
      <c r="BJ30" s="317">
        <v>15</v>
      </c>
      <c r="BK30" s="26">
        <v>33</v>
      </c>
      <c r="BL30" s="317">
        <f>BI30</f>
        <v>30</v>
      </c>
      <c r="BM30" s="26">
        <f>SUM(BK30+25)</f>
        <v>58</v>
      </c>
      <c r="BN30" s="40">
        <v>23</v>
      </c>
      <c r="BO30" s="26">
        <v>22</v>
      </c>
      <c r="BP30" s="26">
        <v>22</v>
      </c>
      <c r="BQ30" s="26">
        <v>25</v>
      </c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78" s="23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27" t="s">
        <v>37</v>
      </c>
      <c r="BI31" s="318"/>
      <c r="BJ31" s="318"/>
      <c r="BK31" s="26">
        <v>9</v>
      </c>
      <c r="BL31" s="318"/>
      <c r="BM31" s="26">
        <f>SUM(BK31+7)</f>
        <v>16</v>
      </c>
      <c r="BN31" s="40">
        <v>7</v>
      </c>
      <c r="BO31" s="26">
        <v>8</v>
      </c>
      <c r="BP31" s="26">
        <v>8</v>
      </c>
      <c r="BQ31" s="26">
        <v>6</v>
      </c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78" s="23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27" t="s">
        <v>38</v>
      </c>
      <c r="BI32" s="318"/>
      <c r="BJ32" s="318"/>
      <c r="BK32" s="26">
        <v>0</v>
      </c>
      <c r="BL32" s="318"/>
      <c r="BM32" s="26">
        <v>0</v>
      </c>
      <c r="BN32" s="40">
        <v>0</v>
      </c>
      <c r="BO32" s="26">
        <v>0</v>
      </c>
      <c r="BP32" s="26">
        <v>0</v>
      </c>
      <c r="BQ32" s="26">
        <v>0</v>
      </c>
      <c r="BR32" s="26"/>
      <c r="BS32" s="26"/>
      <c r="BT32" s="26"/>
      <c r="BU32" s="26"/>
      <c r="BV32" s="26"/>
      <c r="BW32" s="26"/>
      <c r="BX32" s="26"/>
      <c r="BY32" s="26"/>
      <c r="BZ32" s="26"/>
    </row>
    <row r="33" spans="1:78" s="23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27" t="s">
        <v>39</v>
      </c>
      <c r="BI33" s="318"/>
      <c r="BJ33" s="318"/>
      <c r="BK33" s="26">
        <v>0</v>
      </c>
      <c r="BL33" s="318"/>
      <c r="BM33" s="26">
        <v>0</v>
      </c>
      <c r="BN33" s="40">
        <v>0</v>
      </c>
      <c r="BO33" s="26">
        <v>0</v>
      </c>
      <c r="BP33" s="26">
        <v>0</v>
      </c>
      <c r="BQ33" s="26">
        <v>0</v>
      </c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78" s="23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27" t="s">
        <v>40</v>
      </c>
      <c r="BI34" s="319"/>
      <c r="BJ34" s="319"/>
      <c r="BK34" s="26">
        <v>0</v>
      </c>
      <c r="BL34" s="319"/>
      <c r="BM34" s="26">
        <v>0</v>
      </c>
      <c r="BN34" s="40">
        <v>0</v>
      </c>
      <c r="BO34" s="26">
        <v>0</v>
      </c>
      <c r="BP34" s="26">
        <v>0</v>
      </c>
      <c r="BQ34" s="26">
        <v>0</v>
      </c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78" s="50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63" t="s">
        <v>32</v>
      </c>
      <c r="BI35" s="62">
        <f>SUM(BI30)</f>
        <v>30</v>
      </c>
      <c r="BJ35" s="62">
        <v>15</v>
      </c>
      <c r="BK35" s="62">
        <f>SUM(BK30:BK34)</f>
        <v>42</v>
      </c>
      <c r="BL35" s="62">
        <f>BI35</f>
        <v>30</v>
      </c>
      <c r="BM35" s="62">
        <f>SUM(BM30:BM34)</f>
        <v>74</v>
      </c>
      <c r="BN35" s="62">
        <f aca="true" t="shared" si="22" ref="BN35:BZ35">SUM(BN30:BN34)</f>
        <v>30</v>
      </c>
      <c r="BO35" s="62">
        <f t="shared" si="22"/>
        <v>30</v>
      </c>
      <c r="BP35" s="62">
        <f t="shared" si="22"/>
        <v>30</v>
      </c>
      <c r="BQ35" s="62">
        <f t="shared" si="22"/>
        <v>31</v>
      </c>
      <c r="BR35" s="62">
        <f t="shared" si="22"/>
        <v>0</v>
      </c>
      <c r="BS35" s="62">
        <f t="shared" si="22"/>
        <v>0</v>
      </c>
      <c r="BT35" s="62">
        <f t="shared" si="22"/>
        <v>0</v>
      </c>
      <c r="BU35" s="62">
        <f t="shared" si="22"/>
        <v>0</v>
      </c>
      <c r="BV35" s="62">
        <f t="shared" si="22"/>
        <v>0</v>
      </c>
      <c r="BW35" s="62">
        <f t="shared" si="22"/>
        <v>0</v>
      </c>
      <c r="BX35" s="62">
        <f t="shared" si="22"/>
        <v>0</v>
      </c>
      <c r="BY35" s="62">
        <f t="shared" si="22"/>
        <v>0</v>
      </c>
      <c r="BZ35" s="62">
        <f t="shared" si="22"/>
        <v>0</v>
      </c>
    </row>
    <row r="36" spans="1:78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54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</row>
    <row r="37" spans="1:78" s="17" customFormat="1" ht="15">
      <c r="A37" s="34" t="s">
        <v>42</v>
      </c>
      <c r="B37" s="35" t="s">
        <v>6</v>
      </c>
      <c r="C37" s="36">
        <v>43831</v>
      </c>
      <c r="D37" s="36">
        <v>43862</v>
      </c>
      <c r="E37" s="36">
        <v>43891</v>
      </c>
      <c r="F37" s="36">
        <v>43922</v>
      </c>
      <c r="G37" s="36">
        <v>43952</v>
      </c>
      <c r="H37" s="36">
        <v>43983</v>
      </c>
      <c r="I37" s="36">
        <v>44013</v>
      </c>
      <c r="J37" s="36">
        <v>44044</v>
      </c>
      <c r="K37" s="36">
        <v>44075</v>
      </c>
      <c r="L37" s="36">
        <v>44105</v>
      </c>
      <c r="M37" s="36">
        <v>44136</v>
      </c>
      <c r="N37" s="36">
        <v>44166</v>
      </c>
      <c r="O37" s="35" t="s">
        <v>6</v>
      </c>
      <c r="P37" s="36">
        <v>44197</v>
      </c>
      <c r="Q37" s="36">
        <v>44228</v>
      </c>
      <c r="R37" s="36">
        <v>44256</v>
      </c>
      <c r="S37" s="36">
        <v>44287</v>
      </c>
      <c r="T37" s="36">
        <v>44317</v>
      </c>
      <c r="U37" s="36">
        <v>44348</v>
      </c>
      <c r="V37" s="36">
        <v>44378</v>
      </c>
      <c r="W37" s="36">
        <v>44409</v>
      </c>
      <c r="X37" s="36">
        <v>44440</v>
      </c>
      <c r="Y37" s="36">
        <v>44470</v>
      </c>
      <c r="Z37" s="36">
        <v>44501</v>
      </c>
      <c r="AA37" s="36">
        <v>44531</v>
      </c>
      <c r="AB37" s="35" t="s">
        <v>6</v>
      </c>
      <c r="AC37" s="36">
        <v>44562</v>
      </c>
      <c r="AD37" s="36">
        <v>44593</v>
      </c>
      <c r="AE37" s="36">
        <v>44621</v>
      </c>
      <c r="AF37" s="36">
        <v>44652</v>
      </c>
      <c r="AG37" s="36">
        <v>44682</v>
      </c>
      <c r="AH37" s="36">
        <v>44713</v>
      </c>
      <c r="AI37" s="36" t="s">
        <v>7</v>
      </c>
      <c r="AJ37" s="37" t="s">
        <v>6</v>
      </c>
      <c r="AK37" s="36" t="s">
        <v>9</v>
      </c>
      <c r="AL37" s="37" t="s">
        <v>6</v>
      </c>
      <c r="AM37" s="36">
        <v>44743</v>
      </c>
      <c r="AN37" s="36">
        <v>44774</v>
      </c>
      <c r="AO37" s="36">
        <v>44805</v>
      </c>
      <c r="AP37" s="36">
        <v>44835</v>
      </c>
      <c r="AQ37" s="36">
        <v>44866</v>
      </c>
      <c r="AR37" s="36">
        <v>44896</v>
      </c>
      <c r="AS37" s="37" t="s">
        <v>6</v>
      </c>
      <c r="AT37" s="36">
        <f aca="true" t="shared" si="23" ref="AT37:BD37">AT$4</f>
        <v>44927</v>
      </c>
      <c r="AU37" s="36">
        <f t="shared" si="23"/>
        <v>44958</v>
      </c>
      <c r="AV37" s="36">
        <f t="shared" si="23"/>
        <v>44986</v>
      </c>
      <c r="AW37" s="36">
        <f t="shared" si="23"/>
        <v>45017</v>
      </c>
      <c r="AX37" s="36">
        <f t="shared" si="23"/>
        <v>45047</v>
      </c>
      <c r="AY37" s="36">
        <f t="shared" si="23"/>
        <v>45078</v>
      </c>
      <c r="AZ37" s="36">
        <f t="shared" si="23"/>
        <v>45108</v>
      </c>
      <c r="BA37" s="37" t="str">
        <f t="shared" si="23"/>
        <v>1 - 24 de Ago-23</v>
      </c>
      <c r="BB37" s="37" t="str">
        <f t="shared" si="23"/>
        <v>24 - 31 de Ago-23</v>
      </c>
      <c r="BC37" s="36">
        <f t="shared" si="23"/>
        <v>45139</v>
      </c>
      <c r="BD37" s="36">
        <f t="shared" si="23"/>
        <v>45170</v>
      </c>
      <c r="BE37" s="12" t="s">
        <v>13</v>
      </c>
      <c r="BF37" s="36" t="str">
        <f>BF$4</f>
        <v>01 - 15-Out-2023</v>
      </c>
      <c r="BG37" s="36">
        <f>BG$4</f>
        <v>45200</v>
      </c>
      <c r="BH37" s="56" t="s">
        <v>43</v>
      </c>
      <c r="BI37" s="57" t="s">
        <v>6</v>
      </c>
      <c r="BJ37" s="57" t="str">
        <f>BJ4</f>
        <v>Meta 16 - 31-Out-2023</v>
      </c>
      <c r="BK37" s="57" t="str">
        <f aca="true" t="shared" si="24" ref="BK37:BZ37">BK$4</f>
        <v>16 - 31-Out-2023</v>
      </c>
      <c r="BL37" s="57" t="str">
        <f>BL4</f>
        <v>Meta Mensal</v>
      </c>
      <c r="BM37" s="57">
        <f t="shared" si="24"/>
        <v>45200</v>
      </c>
      <c r="BN37" s="39">
        <f t="shared" si="24"/>
        <v>45231</v>
      </c>
      <c r="BO37" s="39">
        <f t="shared" si="24"/>
        <v>45261</v>
      </c>
      <c r="BP37" s="39">
        <f t="shared" si="24"/>
        <v>45292</v>
      </c>
      <c r="BQ37" s="39">
        <f t="shared" si="24"/>
        <v>45323</v>
      </c>
      <c r="BR37" s="39">
        <f t="shared" si="24"/>
        <v>45352</v>
      </c>
      <c r="BS37" s="39">
        <f t="shared" si="24"/>
        <v>45383</v>
      </c>
      <c r="BT37" s="39">
        <f t="shared" si="24"/>
        <v>45413</v>
      </c>
      <c r="BU37" s="39">
        <f t="shared" si="24"/>
        <v>45444</v>
      </c>
      <c r="BV37" s="39">
        <f t="shared" si="24"/>
        <v>45474</v>
      </c>
      <c r="BW37" s="39">
        <f t="shared" si="24"/>
        <v>45505</v>
      </c>
      <c r="BX37" s="39">
        <f t="shared" si="24"/>
        <v>45536</v>
      </c>
      <c r="BY37" s="39">
        <f t="shared" si="24"/>
        <v>45566</v>
      </c>
      <c r="BZ37" s="39">
        <f t="shared" si="24"/>
        <v>45597</v>
      </c>
    </row>
    <row r="38" spans="1:78" s="23" customFormat="1" ht="15">
      <c r="A38" s="24" t="s">
        <v>44</v>
      </c>
      <c r="B38" s="26">
        <v>1071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157</v>
      </c>
      <c r="M38" s="26">
        <v>181</v>
      </c>
      <c r="N38" s="26">
        <v>807</v>
      </c>
      <c r="O38" s="19">
        <v>1071</v>
      </c>
      <c r="P38" s="26">
        <v>1315</v>
      </c>
      <c r="Q38" s="26">
        <v>1362</v>
      </c>
      <c r="R38" s="26">
        <v>405</v>
      </c>
      <c r="S38" s="26">
        <v>0</v>
      </c>
      <c r="T38" s="26">
        <v>0</v>
      </c>
      <c r="U38" s="26">
        <v>0</v>
      </c>
      <c r="V38" s="26">
        <v>129</v>
      </c>
      <c r="W38" s="26">
        <v>645</v>
      </c>
      <c r="X38" s="26">
        <v>1161</v>
      </c>
      <c r="Y38" s="26">
        <v>1019</v>
      </c>
      <c r="Z38" s="26">
        <v>927</v>
      </c>
      <c r="AA38" s="26">
        <v>561</v>
      </c>
      <c r="AB38" s="19">
        <v>1071</v>
      </c>
      <c r="AC38" s="26">
        <v>972</v>
      </c>
      <c r="AD38" s="26">
        <v>94</v>
      </c>
      <c r="AE38" s="26">
        <v>775</v>
      </c>
      <c r="AF38" s="26">
        <v>1253</v>
      </c>
      <c r="AG38" s="26">
        <v>1445</v>
      </c>
      <c r="AH38" s="26">
        <v>1065</v>
      </c>
      <c r="AI38" s="26">
        <v>303</v>
      </c>
      <c r="AJ38" s="26">
        <v>1200</v>
      </c>
      <c r="AK38" s="26">
        <v>871</v>
      </c>
      <c r="AL38" s="26">
        <v>1200</v>
      </c>
      <c r="AM38" s="26">
        <v>1174</v>
      </c>
      <c r="AN38" s="26">
        <v>1252</v>
      </c>
      <c r="AO38" s="26">
        <v>1268</v>
      </c>
      <c r="AP38" s="26">
        <v>1140</v>
      </c>
      <c r="AQ38" s="26">
        <v>1457</v>
      </c>
      <c r="AR38" s="26">
        <v>1368</v>
      </c>
      <c r="AS38" s="26">
        <f aca="true" t="shared" si="25" ref="AS38:AZ38">AS51</f>
        <v>1200</v>
      </c>
      <c r="AT38" s="26">
        <f t="shared" si="25"/>
        <v>1220</v>
      </c>
      <c r="AU38" s="26">
        <f t="shared" si="25"/>
        <v>1129</v>
      </c>
      <c r="AV38" s="26">
        <f t="shared" si="25"/>
        <v>951</v>
      </c>
      <c r="AW38" s="26">
        <f t="shared" si="25"/>
        <v>1176</v>
      </c>
      <c r="AX38" s="26">
        <f t="shared" si="25"/>
        <v>1085</v>
      </c>
      <c r="AY38" s="26">
        <f t="shared" si="25"/>
        <v>1102</v>
      </c>
      <c r="AZ38" s="26">
        <f t="shared" si="25"/>
        <v>1084</v>
      </c>
      <c r="BA38" s="26">
        <v>941</v>
      </c>
      <c r="BB38" s="26">
        <f>BC38-BA38</f>
        <v>122</v>
      </c>
      <c r="BC38" s="26">
        <f>BC51</f>
        <v>1063</v>
      </c>
      <c r="BD38" s="26">
        <f>BD51</f>
        <v>1159</v>
      </c>
      <c r="BE38" s="26">
        <v>581</v>
      </c>
      <c r="BF38" s="26">
        <f>BF51</f>
        <v>515</v>
      </c>
      <c r="BG38" s="26">
        <f>BG51</f>
        <v>1239</v>
      </c>
      <c r="BH38" s="27" t="s">
        <v>44</v>
      </c>
      <c r="BI38" s="26">
        <f>BI51</f>
        <v>1100</v>
      </c>
      <c r="BJ38" s="26">
        <f aca="true" t="shared" si="26" ref="BJ38:BZ38">BJ51</f>
        <v>568</v>
      </c>
      <c r="BK38" s="26">
        <f t="shared" si="26"/>
        <v>724</v>
      </c>
      <c r="BL38" s="26">
        <f t="shared" si="26"/>
        <v>1100</v>
      </c>
      <c r="BM38" s="26">
        <f t="shared" si="26"/>
        <v>1239</v>
      </c>
      <c r="BN38" s="26">
        <f t="shared" si="26"/>
        <v>1088</v>
      </c>
      <c r="BO38" s="26">
        <f t="shared" si="26"/>
        <v>1238</v>
      </c>
      <c r="BP38" s="26">
        <f t="shared" si="26"/>
        <v>1244</v>
      </c>
      <c r="BQ38" s="26">
        <f t="shared" si="26"/>
        <v>1181</v>
      </c>
      <c r="BR38" s="26">
        <f t="shared" si="26"/>
        <v>0</v>
      </c>
      <c r="BS38" s="26">
        <f t="shared" si="26"/>
        <v>0</v>
      </c>
      <c r="BT38" s="26">
        <f t="shared" si="26"/>
        <v>0</v>
      </c>
      <c r="BU38" s="26">
        <f t="shared" si="26"/>
        <v>0</v>
      </c>
      <c r="BV38" s="26">
        <f t="shared" si="26"/>
        <v>0</v>
      </c>
      <c r="BW38" s="26">
        <f t="shared" si="26"/>
        <v>0</v>
      </c>
      <c r="BX38" s="26">
        <f t="shared" si="26"/>
        <v>0</v>
      </c>
      <c r="BY38" s="26">
        <f t="shared" si="26"/>
        <v>0</v>
      </c>
      <c r="BZ38" s="26">
        <f t="shared" si="26"/>
        <v>0</v>
      </c>
    </row>
    <row r="39" spans="1:78" s="23" customFormat="1" ht="15">
      <c r="A39" s="24" t="s">
        <v>45</v>
      </c>
      <c r="B39" s="26">
        <v>500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229</v>
      </c>
      <c r="M39" s="26">
        <v>506</v>
      </c>
      <c r="N39" s="26">
        <v>1226</v>
      </c>
      <c r="O39" s="19">
        <v>500</v>
      </c>
      <c r="P39" s="26">
        <v>1410</v>
      </c>
      <c r="Q39" s="26">
        <v>1346</v>
      </c>
      <c r="R39" s="26">
        <v>319</v>
      </c>
      <c r="S39" s="26">
        <v>0</v>
      </c>
      <c r="T39" s="26">
        <v>0</v>
      </c>
      <c r="U39" s="26">
        <v>0</v>
      </c>
      <c r="V39" s="26">
        <v>129</v>
      </c>
      <c r="W39" s="26">
        <v>794</v>
      </c>
      <c r="X39" s="26">
        <v>741</v>
      </c>
      <c r="Y39" s="26">
        <v>1038</v>
      </c>
      <c r="Z39" s="26">
        <v>862</v>
      </c>
      <c r="AA39" s="26">
        <v>747</v>
      </c>
      <c r="AB39" s="19">
        <v>500</v>
      </c>
      <c r="AC39" s="26">
        <v>685</v>
      </c>
      <c r="AD39" s="26">
        <v>51</v>
      </c>
      <c r="AE39" s="26">
        <v>898</v>
      </c>
      <c r="AF39" s="26">
        <v>1040</v>
      </c>
      <c r="AG39" s="26">
        <v>1286</v>
      </c>
      <c r="AH39" s="26">
        <v>898</v>
      </c>
      <c r="AI39" s="26">
        <v>281</v>
      </c>
      <c r="AJ39" s="26">
        <v>800</v>
      </c>
      <c r="AK39" s="26">
        <v>706</v>
      </c>
      <c r="AL39" s="26">
        <v>800</v>
      </c>
      <c r="AM39" s="26">
        <v>1111</v>
      </c>
      <c r="AN39" s="26">
        <v>925</v>
      </c>
      <c r="AO39" s="26">
        <v>941</v>
      </c>
      <c r="AP39" s="26">
        <v>991</v>
      </c>
      <c r="AQ39" s="26">
        <v>1201</v>
      </c>
      <c r="AR39" s="26">
        <v>1318</v>
      </c>
      <c r="AS39" s="26">
        <f aca="true" t="shared" si="27" ref="AS39:AZ39">AS60</f>
        <v>800</v>
      </c>
      <c r="AT39" s="26">
        <f t="shared" si="27"/>
        <v>1039</v>
      </c>
      <c r="AU39" s="26">
        <f t="shared" si="27"/>
        <v>947</v>
      </c>
      <c r="AV39" s="26">
        <f t="shared" si="27"/>
        <v>705</v>
      </c>
      <c r="AW39" s="26">
        <f t="shared" si="27"/>
        <v>1019</v>
      </c>
      <c r="AX39" s="26">
        <f t="shared" si="27"/>
        <v>977</v>
      </c>
      <c r="AY39" s="26">
        <f t="shared" si="27"/>
        <v>949</v>
      </c>
      <c r="AZ39" s="26">
        <f t="shared" si="27"/>
        <v>1033</v>
      </c>
      <c r="BA39" s="26">
        <v>992</v>
      </c>
      <c r="BB39" s="26">
        <f>BC39-BA39</f>
        <v>174</v>
      </c>
      <c r="BC39" s="26">
        <f>BC60</f>
        <v>1166</v>
      </c>
      <c r="BD39" s="26">
        <f>BD60</f>
        <v>1173</v>
      </c>
      <c r="BE39" s="26">
        <v>387</v>
      </c>
      <c r="BF39" s="26">
        <f>BF60</f>
        <v>478</v>
      </c>
      <c r="BG39" s="26">
        <f>BG60</f>
        <v>1134</v>
      </c>
      <c r="BH39" s="27" t="s">
        <v>45</v>
      </c>
      <c r="BI39" s="26">
        <f>BI60</f>
        <v>800</v>
      </c>
      <c r="BJ39" s="26">
        <f aca="true" t="shared" si="28" ref="BJ39:BZ39">BJ60</f>
        <v>413</v>
      </c>
      <c r="BK39" s="26">
        <f t="shared" si="28"/>
        <v>656</v>
      </c>
      <c r="BL39" s="26">
        <f t="shared" si="28"/>
        <v>800</v>
      </c>
      <c r="BM39" s="26">
        <f t="shared" si="28"/>
        <v>1107</v>
      </c>
      <c r="BN39" s="26">
        <f t="shared" si="28"/>
        <v>911</v>
      </c>
      <c r="BO39" s="26">
        <f t="shared" si="28"/>
        <v>924</v>
      </c>
      <c r="BP39" s="26">
        <f t="shared" si="28"/>
        <v>937</v>
      </c>
      <c r="BQ39" s="26">
        <f t="shared" si="28"/>
        <v>989</v>
      </c>
      <c r="BR39" s="26">
        <f t="shared" si="28"/>
        <v>0</v>
      </c>
      <c r="BS39" s="26">
        <f t="shared" si="28"/>
        <v>0</v>
      </c>
      <c r="BT39" s="26">
        <f t="shared" si="28"/>
        <v>0</v>
      </c>
      <c r="BU39" s="26">
        <f t="shared" si="28"/>
        <v>0</v>
      </c>
      <c r="BV39" s="26">
        <f t="shared" si="28"/>
        <v>0</v>
      </c>
      <c r="BW39" s="26">
        <f t="shared" si="28"/>
        <v>0</v>
      </c>
      <c r="BX39" s="26">
        <f t="shared" si="28"/>
        <v>0</v>
      </c>
      <c r="BY39" s="26">
        <f t="shared" si="28"/>
        <v>0</v>
      </c>
      <c r="BZ39" s="26">
        <f t="shared" si="28"/>
        <v>0</v>
      </c>
    </row>
    <row r="40" spans="1:78" s="23" customFormat="1" ht="15">
      <c r="A40" s="24" t="s">
        <v>46</v>
      </c>
      <c r="B40" s="26">
        <v>150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9">
        <v>150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19">
        <v>150</v>
      </c>
      <c r="AC40" s="26">
        <v>144</v>
      </c>
      <c r="AD40" s="26">
        <v>176</v>
      </c>
      <c r="AE40" s="26">
        <v>220</v>
      </c>
      <c r="AF40" s="26">
        <v>204</v>
      </c>
      <c r="AG40" s="26">
        <v>400</v>
      </c>
      <c r="AH40" s="26">
        <v>344</v>
      </c>
      <c r="AI40" s="26">
        <v>103</v>
      </c>
      <c r="AJ40" s="26">
        <v>0</v>
      </c>
      <c r="AK40" s="26">
        <v>215</v>
      </c>
      <c r="AL40" s="26">
        <v>132</v>
      </c>
      <c r="AM40" s="26">
        <v>318</v>
      </c>
      <c r="AN40" s="26">
        <v>316</v>
      </c>
      <c r="AO40" s="26">
        <v>274</v>
      </c>
      <c r="AP40" s="26">
        <v>354</v>
      </c>
      <c r="AQ40" s="26">
        <v>305</v>
      </c>
      <c r="AR40" s="26">
        <v>224</v>
      </c>
      <c r="AS40" s="26">
        <f aca="true" t="shared" si="29" ref="AS40:AZ40">AS63</f>
        <v>132</v>
      </c>
      <c r="AT40" s="26">
        <f t="shared" si="29"/>
        <v>232</v>
      </c>
      <c r="AU40" s="26">
        <f t="shared" si="29"/>
        <v>260</v>
      </c>
      <c r="AV40" s="26">
        <f t="shared" si="29"/>
        <v>212</v>
      </c>
      <c r="AW40" s="26">
        <f t="shared" si="29"/>
        <v>246</v>
      </c>
      <c r="AX40" s="26">
        <f t="shared" si="29"/>
        <v>199</v>
      </c>
      <c r="AY40" s="26">
        <f t="shared" si="29"/>
        <v>212</v>
      </c>
      <c r="AZ40" s="26">
        <f t="shared" si="29"/>
        <v>196</v>
      </c>
      <c r="BA40" s="26">
        <v>144</v>
      </c>
      <c r="BB40" s="26">
        <f>BC40-BA40</f>
        <v>54</v>
      </c>
      <c r="BC40" s="26">
        <f>BC63</f>
        <v>198</v>
      </c>
      <c r="BD40" s="26">
        <f>BD63</f>
        <v>196</v>
      </c>
      <c r="BE40" s="26">
        <v>64</v>
      </c>
      <c r="BF40" s="26">
        <f>BF63</f>
        <v>111</v>
      </c>
      <c r="BG40" s="26">
        <f>BG63</f>
        <v>263</v>
      </c>
      <c r="BH40" s="27" t="s">
        <v>46</v>
      </c>
      <c r="BI40" s="26">
        <f>BI63</f>
        <v>100</v>
      </c>
      <c r="BJ40" s="26">
        <f aca="true" t="shared" si="30" ref="BJ40:BZ40">BJ63</f>
        <v>52</v>
      </c>
      <c r="BK40" s="26">
        <f t="shared" si="30"/>
        <v>152</v>
      </c>
      <c r="BL40" s="26">
        <f t="shared" si="30"/>
        <v>100</v>
      </c>
      <c r="BM40" s="26">
        <f t="shared" si="30"/>
        <v>263</v>
      </c>
      <c r="BN40" s="26">
        <v>229</v>
      </c>
      <c r="BO40" s="26">
        <f t="shared" si="30"/>
        <v>281</v>
      </c>
      <c r="BP40" s="26">
        <v>279</v>
      </c>
      <c r="BQ40" s="26">
        <f t="shared" si="30"/>
        <v>214</v>
      </c>
      <c r="BR40" s="26">
        <f t="shared" si="30"/>
        <v>0</v>
      </c>
      <c r="BS40" s="26">
        <f t="shared" si="30"/>
        <v>0</v>
      </c>
      <c r="BT40" s="26">
        <f t="shared" si="30"/>
        <v>0</v>
      </c>
      <c r="BU40" s="26">
        <f t="shared" si="30"/>
        <v>0</v>
      </c>
      <c r="BV40" s="26">
        <f t="shared" si="30"/>
        <v>0</v>
      </c>
      <c r="BW40" s="26">
        <f t="shared" si="30"/>
        <v>0</v>
      </c>
      <c r="BX40" s="26">
        <f t="shared" si="30"/>
        <v>0</v>
      </c>
      <c r="BY40" s="26">
        <f t="shared" si="30"/>
        <v>0</v>
      </c>
      <c r="BZ40" s="26">
        <f t="shared" si="30"/>
        <v>0</v>
      </c>
    </row>
    <row r="41" spans="1:78" s="50" customFormat="1" ht="15">
      <c r="A41" s="60" t="s">
        <v>32</v>
      </c>
      <c r="B41" s="61">
        <v>1721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386</v>
      </c>
      <c r="M41" s="61">
        <v>687</v>
      </c>
      <c r="N41" s="61">
        <v>2033</v>
      </c>
      <c r="O41" s="61">
        <v>1721</v>
      </c>
      <c r="P41" s="61">
        <v>2725</v>
      </c>
      <c r="Q41" s="61">
        <v>2708</v>
      </c>
      <c r="R41" s="61">
        <v>724</v>
      </c>
      <c r="S41" s="61">
        <v>0</v>
      </c>
      <c r="T41" s="61">
        <v>0</v>
      </c>
      <c r="U41" s="61">
        <v>0</v>
      </c>
      <c r="V41" s="61">
        <v>258</v>
      </c>
      <c r="W41" s="61">
        <v>1439</v>
      </c>
      <c r="X41" s="61">
        <v>1902</v>
      </c>
      <c r="Y41" s="61">
        <v>2057</v>
      </c>
      <c r="Z41" s="61">
        <v>1789</v>
      </c>
      <c r="AA41" s="61">
        <v>1308</v>
      </c>
      <c r="AB41" s="61">
        <v>1721</v>
      </c>
      <c r="AC41" s="61">
        <v>1801</v>
      </c>
      <c r="AD41" s="61">
        <v>321</v>
      </c>
      <c r="AE41" s="61">
        <v>1893</v>
      </c>
      <c r="AF41" s="61">
        <v>2497</v>
      </c>
      <c r="AG41" s="61">
        <v>3131</v>
      </c>
      <c r="AH41" s="61">
        <v>2307</v>
      </c>
      <c r="AI41" s="61">
        <v>687</v>
      </c>
      <c r="AJ41" s="61">
        <v>2000</v>
      </c>
      <c r="AK41" s="61">
        <v>1792</v>
      </c>
      <c r="AL41" s="61">
        <v>2132</v>
      </c>
      <c r="AM41" s="61">
        <v>2603</v>
      </c>
      <c r="AN41" s="61">
        <v>2493</v>
      </c>
      <c r="AO41" s="61">
        <v>2483</v>
      </c>
      <c r="AP41" s="61">
        <v>2485</v>
      </c>
      <c r="AQ41" s="61">
        <v>2963</v>
      </c>
      <c r="AR41" s="61">
        <v>2910</v>
      </c>
      <c r="AS41" s="61">
        <f aca="true" t="shared" si="31" ref="AS41:BZ41">SUM(AS38:AS40)</f>
        <v>2132</v>
      </c>
      <c r="AT41" s="61">
        <f t="shared" si="31"/>
        <v>2491</v>
      </c>
      <c r="AU41" s="61">
        <f t="shared" si="31"/>
        <v>2336</v>
      </c>
      <c r="AV41" s="61">
        <f t="shared" si="31"/>
        <v>1868</v>
      </c>
      <c r="AW41" s="61">
        <f t="shared" si="31"/>
        <v>2441</v>
      </c>
      <c r="AX41" s="61">
        <f t="shared" si="31"/>
        <v>2261</v>
      </c>
      <c r="AY41" s="61">
        <f t="shared" si="31"/>
        <v>2263</v>
      </c>
      <c r="AZ41" s="61">
        <f t="shared" si="31"/>
        <v>2313</v>
      </c>
      <c r="BA41" s="61">
        <f t="shared" si="31"/>
        <v>2077</v>
      </c>
      <c r="BB41" s="61">
        <f t="shared" si="31"/>
        <v>350</v>
      </c>
      <c r="BC41" s="61">
        <f t="shared" si="31"/>
        <v>2427</v>
      </c>
      <c r="BD41" s="61">
        <f t="shared" si="31"/>
        <v>2528</v>
      </c>
      <c r="BE41" s="61">
        <v>1032</v>
      </c>
      <c r="BF41" s="61">
        <f>SUM(BF38:BF40)</f>
        <v>1104</v>
      </c>
      <c r="BG41" s="61">
        <f t="shared" si="31"/>
        <v>2636</v>
      </c>
      <c r="BH41" s="64" t="s">
        <v>32</v>
      </c>
      <c r="BI41" s="61">
        <f t="shared" si="31"/>
        <v>2000</v>
      </c>
      <c r="BJ41" s="61">
        <f>SUM(BJ38:BJ40)</f>
        <v>1033</v>
      </c>
      <c r="BK41" s="61">
        <f>SUM(BK38:BK40)</f>
        <v>1532</v>
      </c>
      <c r="BL41" s="61">
        <f>SUM(BL38:BL40)</f>
        <v>2000</v>
      </c>
      <c r="BM41" s="61">
        <f t="shared" si="31"/>
        <v>2609</v>
      </c>
      <c r="BN41" s="61">
        <f t="shared" si="31"/>
        <v>2228</v>
      </c>
      <c r="BO41" s="61">
        <f t="shared" si="31"/>
        <v>2443</v>
      </c>
      <c r="BP41" s="61">
        <f t="shared" si="31"/>
        <v>2460</v>
      </c>
      <c r="BQ41" s="61">
        <f t="shared" si="31"/>
        <v>2384</v>
      </c>
      <c r="BR41" s="61">
        <f t="shared" si="31"/>
        <v>0</v>
      </c>
      <c r="BS41" s="61">
        <f t="shared" si="31"/>
        <v>0</v>
      </c>
      <c r="BT41" s="61">
        <f t="shared" si="31"/>
        <v>0</v>
      </c>
      <c r="BU41" s="61">
        <f t="shared" si="31"/>
        <v>0</v>
      </c>
      <c r="BV41" s="61">
        <f t="shared" si="31"/>
        <v>0</v>
      </c>
      <c r="BW41" s="61">
        <f t="shared" si="31"/>
        <v>0</v>
      </c>
      <c r="BX41" s="61">
        <f t="shared" si="31"/>
        <v>0</v>
      </c>
      <c r="BY41" s="61">
        <f t="shared" si="31"/>
        <v>0</v>
      </c>
      <c r="BZ41" s="61">
        <f t="shared" si="31"/>
        <v>0</v>
      </c>
    </row>
    <row r="42" spans="1:78" ht="15">
      <c r="A42" s="6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66"/>
      <c r="AD42" s="55"/>
      <c r="AE42" s="55"/>
      <c r="AF42" s="55"/>
      <c r="AG42" s="55"/>
      <c r="AH42" s="55"/>
      <c r="AI42" s="55"/>
      <c r="AJ42" s="67"/>
      <c r="AK42" s="55"/>
      <c r="AL42" s="67"/>
      <c r="AM42" s="55"/>
      <c r="AN42" s="55"/>
      <c r="AO42" s="55"/>
      <c r="AP42" s="55"/>
      <c r="AQ42" s="55"/>
      <c r="AR42" s="55"/>
      <c r="AS42" s="67"/>
      <c r="AT42" s="55"/>
      <c r="AU42" s="55"/>
      <c r="AV42" s="55"/>
      <c r="AW42" s="55"/>
      <c r="AX42" s="55"/>
      <c r="AY42" s="55"/>
      <c r="AZ42" s="55"/>
      <c r="BA42" s="67"/>
      <c r="BB42" s="67"/>
      <c r="BC42" s="55"/>
      <c r="BD42" s="55"/>
      <c r="BE42" s="55"/>
      <c r="BF42" s="55"/>
      <c r="BG42" s="55"/>
      <c r="BH42" s="54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</row>
    <row r="43" spans="1:78" s="17" customFormat="1" ht="25.5">
      <c r="A43" s="34" t="s">
        <v>47</v>
      </c>
      <c r="B43" s="35" t="s">
        <v>6</v>
      </c>
      <c r="C43" s="36">
        <v>43831</v>
      </c>
      <c r="D43" s="36">
        <v>43862</v>
      </c>
      <c r="E43" s="36">
        <v>43891</v>
      </c>
      <c r="F43" s="36">
        <v>43922</v>
      </c>
      <c r="G43" s="36">
        <v>43952</v>
      </c>
      <c r="H43" s="36">
        <v>43983</v>
      </c>
      <c r="I43" s="36">
        <v>44013</v>
      </c>
      <c r="J43" s="36">
        <v>44044</v>
      </c>
      <c r="K43" s="36">
        <v>44075</v>
      </c>
      <c r="L43" s="36">
        <v>44105</v>
      </c>
      <c r="M43" s="36">
        <v>44136</v>
      </c>
      <c r="N43" s="36">
        <v>44166</v>
      </c>
      <c r="O43" s="35" t="s">
        <v>6</v>
      </c>
      <c r="P43" s="36">
        <v>44197</v>
      </c>
      <c r="Q43" s="36">
        <v>44228</v>
      </c>
      <c r="R43" s="36">
        <v>44256</v>
      </c>
      <c r="S43" s="36">
        <v>44287</v>
      </c>
      <c r="T43" s="36">
        <v>44317</v>
      </c>
      <c r="U43" s="36">
        <v>44348</v>
      </c>
      <c r="V43" s="36">
        <v>44378</v>
      </c>
      <c r="W43" s="36">
        <v>44409</v>
      </c>
      <c r="X43" s="36">
        <v>44440</v>
      </c>
      <c r="Y43" s="36">
        <v>44470</v>
      </c>
      <c r="Z43" s="36">
        <v>44501</v>
      </c>
      <c r="AA43" s="36">
        <v>44531</v>
      </c>
      <c r="AB43" s="35" t="s">
        <v>6</v>
      </c>
      <c r="AC43" s="36">
        <v>44562</v>
      </c>
      <c r="AD43" s="36">
        <v>44593</v>
      </c>
      <c r="AE43" s="36">
        <v>44621</v>
      </c>
      <c r="AF43" s="36">
        <v>44652</v>
      </c>
      <c r="AG43" s="36">
        <v>44682</v>
      </c>
      <c r="AH43" s="36">
        <v>44713</v>
      </c>
      <c r="AI43" s="36" t="s">
        <v>7</v>
      </c>
      <c r="AJ43" s="37" t="s">
        <v>6</v>
      </c>
      <c r="AK43" s="36" t="s">
        <v>9</v>
      </c>
      <c r="AL43" s="37" t="s">
        <v>6</v>
      </c>
      <c r="AM43" s="36">
        <v>44743</v>
      </c>
      <c r="AN43" s="36">
        <v>44774</v>
      </c>
      <c r="AO43" s="36">
        <v>44805</v>
      </c>
      <c r="AP43" s="36">
        <v>44835</v>
      </c>
      <c r="AQ43" s="36">
        <v>44866</v>
      </c>
      <c r="AR43" s="36">
        <v>44896</v>
      </c>
      <c r="AS43" s="37" t="s">
        <v>6</v>
      </c>
      <c r="AT43" s="36">
        <f aca="true" t="shared" si="32" ref="AT43:BD43">AT$4</f>
        <v>44927</v>
      </c>
      <c r="AU43" s="36">
        <f t="shared" si="32"/>
        <v>44958</v>
      </c>
      <c r="AV43" s="36">
        <f t="shared" si="32"/>
        <v>44986</v>
      </c>
      <c r="AW43" s="36">
        <f t="shared" si="32"/>
        <v>45017</v>
      </c>
      <c r="AX43" s="36">
        <f t="shared" si="32"/>
        <v>45047</v>
      </c>
      <c r="AY43" s="36">
        <f t="shared" si="32"/>
        <v>45078</v>
      </c>
      <c r="AZ43" s="36">
        <f t="shared" si="32"/>
        <v>45108</v>
      </c>
      <c r="BA43" s="37" t="str">
        <f t="shared" si="32"/>
        <v>1 - 24 de Ago-23</v>
      </c>
      <c r="BB43" s="37" t="str">
        <f t="shared" si="32"/>
        <v>24 - 31 de Ago-23</v>
      </c>
      <c r="BC43" s="36">
        <f t="shared" si="32"/>
        <v>45139</v>
      </c>
      <c r="BD43" s="36">
        <f t="shared" si="32"/>
        <v>45170</v>
      </c>
      <c r="BE43" s="12" t="s">
        <v>13</v>
      </c>
      <c r="BF43" s="36" t="str">
        <f>BF$4</f>
        <v>01 - 15-Out-2023</v>
      </c>
      <c r="BG43" s="36">
        <f>BG$4</f>
        <v>45200</v>
      </c>
      <c r="BH43" s="56" t="s">
        <v>48</v>
      </c>
      <c r="BI43" s="57" t="s">
        <v>6</v>
      </c>
      <c r="BJ43" s="57" t="str">
        <f>BJ4</f>
        <v>Meta 16 - 31-Out-2023</v>
      </c>
      <c r="BK43" s="57" t="str">
        <f aca="true" t="shared" si="33" ref="BK43:BZ43">BK$4</f>
        <v>16 - 31-Out-2023</v>
      </c>
      <c r="BL43" s="57" t="str">
        <f>BL4</f>
        <v>Meta Mensal</v>
      </c>
      <c r="BM43" s="57">
        <f t="shared" si="33"/>
        <v>45200</v>
      </c>
      <c r="BN43" s="39">
        <f t="shared" si="33"/>
        <v>45231</v>
      </c>
      <c r="BO43" s="39">
        <f t="shared" si="33"/>
        <v>45261</v>
      </c>
      <c r="BP43" s="39">
        <f t="shared" si="33"/>
        <v>45292</v>
      </c>
      <c r="BQ43" s="39">
        <f t="shared" si="33"/>
        <v>45323</v>
      </c>
      <c r="BR43" s="39">
        <f t="shared" si="33"/>
        <v>45352</v>
      </c>
      <c r="BS43" s="39">
        <f t="shared" si="33"/>
        <v>45383</v>
      </c>
      <c r="BT43" s="39">
        <f t="shared" si="33"/>
        <v>45413</v>
      </c>
      <c r="BU43" s="39">
        <f t="shared" si="33"/>
        <v>45444</v>
      </c>
      <c r="BV43" s="39">
        <f t="shared" si="33"/>
        <v>45474</v>
      </c>
      <c r="BW43" s="39">
        <f t="shared" si="33"/>
        <v>45505</v>
      </c>
      <c r="BX43" s="39">
        <f t="shared" si="33"/>
        <v>45536</v>
      </c>
      <c r="BY43" s="39">
        <f t="shared" si="33"/>
        <v>45566</v>
      </c>
      <c r="BZ43" s="39">
        <f t="shared" si="33"/>
        <v>45597</v>
      </c>
    </row>
    <row r="44" spans="1:78" s="23" customFormat="1" ht="15">
      <c r="A44" s="24" t="s">
        <v>36</v>
      </c>
      <c r="B44" s="331">
        <v>1071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21</v>
      </c>
      <c r="M44" s="26">
        <v>0</v>
      </c>
      <c r="N44" s="26">
        <v>470</v>
      </c>
      <c r="O44" s="331">
        <v>1071</v>
      </c>
      <c r="P44" s="26">
        <v>907</v>
      </c>
      <c r="Q44" s="26">
        <v>1086</v>
      </c>
      <c r="R44" s="26">
        <v>280</v>
      </c>
      <c r="S44" s="26">
        <v>0</v>
      </c>
      <c r="T44" s="26">
        <v>0</v>
      </c>
      <c r="U44" s="26">
        <v>0</v>
      </c>
      <c r="V44" s="26">
        <v>116</v>
      </c>
      <c r="W44" s="26">
        <v>542</v>
      </c>
      <c r="X44" s="26">
        <v>791</v>
      </c>
      <c r="Y44" s="26">
        <v>750</v>
      </c>
      <c r="Z44" s="26">
        <v>614</v>
      </c>
      <c r="AA44" s="26">
        <v>403</v>
      </c>
      <c r="AB44" s="331">
        <v>1071</v>
      </c>
      <c r="AC44" s="26">
        <v>702</v>
      </c>
      <c r="AD44" s="26">
        <v>94</v>
      </c>
      <c r="AE44" s="26">
        <v>504</v>
      </c>
      <c r="AF44" s="26">
        <v>804</v>
      </c>
      <c r="AG44" s="26">
        <v>922</v>
      </c>
      <c r="AH44" s="26">
        <v>625</v>
      </c>
      <c r="AI44" s="26">
        <v>172</v>
      </c>
      <c r="AJ44" s="328">
        <v>1200</v>
      </c>
      <c r="AK44" s="26">
        <v>455</v>
      </c>
      <c r="AL44" s="328">
        <v>1200</v>
      </c>
      <c r="AM44" s="26">
        <v>627</v>
      </c>
      <c r="AN44" s="26">
        <v>806</v>
      </c>
      <c r="AO44" s="26">
        <v>694</v>
      </c>
      <c r="AP44" s="26">
        <v>602</v>
      </c>
      <c r="AQ44" s="26">
        <v>859</v>
      </c>
      <c r="AR44" s="26">
        <v>710</v>
      </c>
      <c r="AS44" s="328">
        <v>1200</v>
      </c>
      <c r="AT44" s="26">
        <v>702</v>
      </c>
      <c r="AU44" s="26">
        <v>623</v>
      </c>
      <c r="AV44" s="26">
        <v>423</v>
      </c>
      <c r="AW44" s="26">
        <v>656</v>
      </c>
      <c r="AX44" s="26">
        <v>623</v>
      </c>
      <c r="AY44" s="26">
        <v>533</v>
      </c>
      <c r="AZ44" s="26">
        <v>556</v>
      </c>
      <c r="BA44" s="26">
        <v>443</v>
      </c>
      <c r="BB44" s="26">
        <f aca="true" t="shared" si="34" ref="BB44:BB49">BC44-BA44</f>
        <v>82</v>
      </c>
      <c r="BC44" s="26">
        <v>525</v>
      </c>
      <c r="BD44" s="26">
        <v>570</v>
      </c>
      <c r="BE44" s="317">
        <v>581</v>
      </c>
      <c r="BF44" s="26">
        <v>281</v>
      </c>
      <c r="BG44" s="26">
        <f aca="true" t="shared" si="35" ref="BG44:BG50">BK44+BF44</f>
        <v>674</v>
      </c>
      <c r="BH44" s="27" t="s">
        <v>36</v>
      </c>
      <c r="BI44" s="317">
        <v>1100</v>
      </c>
      <c r="BJ44" s="317">
        <v>568</v>
      </c>
      <c r="BK44" s="26">
        <v>393</v>
      </c>
      <c r="BL44" s="317">
        <f>BI44</f>
        <v>1100</v>
      </c>
      <c r="BM44" s="26">
        <f>BG44</f>
        <v>674</v>
      </c>
      <c r="BN44" s="40">
        <v>505</v>
      </c>
      <c r="BO44" s="26">
        <v>430</v>
      </c>
      <c r="BP44" s="26">
        <v>447</v>
      </c>
      <c r="BQ44" s="26">
        <v>403</v>
      </c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78" s="23" customFormat="1" ht="15">
      <c r="A45" s="68" t="s">
        <v>49</v>
      </c>
      <c r="B45" s="332"/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136</v>
      </c>
      <c r="M45" s="26">
        <v>181</v>
      </c>
      <c r="N45" s="26">
        <v>302</v>
      </c>
      <c r="O45" s="332"/>
      <c r="P45" s="26">
        <v>316</v>
      </c>
      <c r="Q45" s="26">
        <v>150</v>
      </c>
      <c r="R45" s="26">
        <v>120</v>
      </c>
      <c r="S45" s="26">
        <v>0</v>
      </c>
      <c r="T45" s="26">
        <v>0</v>
      </c>
      <c r="U45" s="26">
        <v>0</v>
      </c>
      <c r="V45" s="26">
        <v>9</v>
      </c>
      <c r="W45" s="26">
        <v>79</v>
      </c>
      <c r="X45" s="26">
        <v>122</v>
      </c>
      <c r="Y45" s="26">
        <v>109</v>
      </c>
      <c r="Z45" s="26">
        <v>75</v>
      </c>
      <c r="AA45" s="26">
        <v>45</v>
      </c>
      <c r="AB45" s="332"/>
      <c r="AC45" s="26">
        <v>114</v>
      </c>
      <c r="AD45" s="26">
        <v>0</v>
      </c>
      <c r="AE45" s="26">
        <v>92</v>
      </c>
      <c r="AF45" s="26">
        <v>109</v>
      </c>
      <c r="AG45" s="26">
        <v>155</v>
      </c>
      <c r="AH45" s="26">
        <v>83</v>
      </c>
      <c r="AI45" s="26">
        <v>41</v>
      </c>
      <c r="AJ45" s="329"/>
      <c r="AK45" s="26">
        <v>124</v>
      </c>
      <c r="AL45" s="329"/>
      <c r="AM45" s="26">
        <v>165</v>
      </c>
      <c r="AN45" s="26">
        <v>151</v>
      </c>
      <c r="AO45" s="26">
        <v>222</v>
      </c>
      <c r="AP45" s="26">
        <v>170</v>
      </c>
      <c r="AQ45" s="26">
        <v>176</v>
      </c>
      <c r="AR45" s="26">
        <v>181</v>
      </c>
      <c r="AS45" s="329"/>
      <c r="AT45" s="26">
        <v>165</v>
      </c>
      <c r="AU45" s="26">
        <v>163</v>
      </c>
      <c r="AV45" s="26">
        <v>191</v>
      </c>
      <c r="AW45" s="26">
        <v>168</v>
      </c>
      <c r="AX45" s="26">
        <v>166</v>
      </c>
      <c r="AY45" s="26">
        <v>157</v>
      </c>
      <c r="AZ45" s="26">
        <v>163</v>
      </c>
      <c r="BA45" s="26">
        <v>139</v>
      </c>
      <c r="BB45" s="26">
        <f t="shared" si="34"/>
        <v>0</v>
      </c>
      <c r="BC45" s="26">
        <v>139</v>
      </c>
      <c r="BD45" s="26">
        <v>102</v>
      </c>
      <c r="BE45" s="318"/>
      <c r="BF45" s="26">
        <v>40</v>
      </c>
      <c r="BG45" s="26">
        <f t="shared" si="35"/>
        <v>133</v>
      </c>
      <c r="BH45" s="27" t="s">
        <v>50</v>
      </c>
      <c r="BI45" s="318"/>
      <c r="BJ45" s="318"/>
      <c r="BK45" s="26">
        <v>93</v>
      </c>
      <c r="BL45" s="318"/>
      <c r="BM45" s="26">
        <f aca="true" t="shared" si="36" ref="BM45:BM50">BG45</f>
        <v>133</v>
      </c>
      <c r="BN45" s="40">
        <v>167</v>
      </c>
      <c r="BO45" s="26">
        <v>214</v>
      </c>
      <c r="BP45" s="26">
        <v>171</v>
      </c>
      <c r="BQ45" s="26">
        <v>186</v>
      </c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78" s="23" customFormat="1" ht="15">
      <c r="A46" s="24" t="s">
        <v>51</v>
      </c>
      <c r="B46" s="332"/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32"/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200</v>
      </c>
      <c r="Y46" s="26">
        <v>160</v>
      </c>
      <c r="Z46" s="26">
        <v>238</v>
      </c>
      <c r="AA46" s="26">
        <v>113</v>
      </c>
      <c r="AB46" s="332"/>
      <c r="AC46" s="26">
        <v>101</v>
      </c>
      <c r="AD46" s="26">
        <v>0</v>
      </c>
      <c r="AE46" s="26">
        <v>118</v>
      </c>
      <c r="AF46" s="26">
        <v>253</v>
      </c>
      <c r="AG46" s="26">
        <v>253</v>
      </c>
      <c r="AH46" s="26">
        <v>256</v>
      </c>
      <c r="AI46" s="26">
        <v>47</v>
      </c>
      <c r="AJ46" s="329"/>
      <c r="AK46" s="26">
        <v>142</v>
      </c>
      <c r="AL46" s="329"/>
      <c r="AM46" s="26">
        <v>189</v>
      </c>
      <c r="AN46" s="26">
        <v>185</v>
      </c>
      <c r="AO46" s="26">
        <v>215</v>
      </c>
      <c r="AP46" s="26">
        <v>206</v>
      </c>
      <c r="AQ46" s="26">
        <v>214</v>
      </c>
      <c r="AR46" s="26">
        <v>307</v>
      </c>
      <c r="AS46" s="329"/>
      <c r="AT46" s="26">
        <v>197</v>
      </c>
      <c r="AU46" s="26">
        <v>191</v>
      </c>
      <c r="AV46" s="26">
        <v>170</v>
      </c>
      <c r="AW46" s="26">
        <v>182</v>
      </c>
      <c r="AX46" s="26">
        <v>175</v>
      </c>
      <c r="AY46" s="26">
        <v>232</v>
      </c>
      <c r="AZ46" s="26">
        <v>179</v>
      </c>
      <c r="BA46" s="26">
        <v>171</v>
      </c>
      <c r="BB46" s="26">
        <f t="shared" si="34"/>
        <v>0</v>
      </c>
      <c r="BC46" s="26">
        <v>171</v>
      </c>
      <c r="BD46" s="26">
        <v>289</v>
      </c>
      <c r="BE46" s="318"/>
      <c r="BF46" s="26">
        <v>105</v>
      </c>
      <c r="BG46" s="26">
        <f t="shared" si="35"/>
        <v>210</v>
      </c>
      <c r="BH46" s="27" t="s">
        <v>52</v>
      </c>
      <c r="BI46" s="318"/>
      <c r="BJ46" s="318"/>
      <c r="BK46" s="26">
        <v>105</v>
      </c>
      <c r="BL46" s="318"/>
      <c r="BM46" s="26">
        <f t="shared" si="36"/>
        <v>210</v>
      </c>
      <c r="BN46" s="40">
        <v>211</v>
      </c>
      <c r="BO46" s="26">
        <v>223</v>
      </c>
      <c r="BP46" s="26">
        <v>191</v>
      </c>
      <c r="BQ46" s="26">
        <v>180</v>
      </c>
      <c r="BR46" s="26"/>
      <c r="BS46" s="26"/>
      <c r="BT46" s="26"/>
      <c r="BU46" s="26"/>
      <c r="BV46" s="26"/>
      <c r="BW46" s="26"/>
      <c r="BX46" s="26"/>
      <c r="BY46" s="26"/>
      <c r="BZ46" s="26"/>
    </row>
    <row r="47" spans="1:78" s="23" customFormat="1" ht="15" customHeight="1" hidden="1">
      <c r="A47" s="24" t="s">
        <v>53</v>
      </c>
      <c r="B47" s="33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32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332"/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329"/>
      <c r="AK47" s="26"/>
      <c r="AL47" s="329"/>
      <c r="AM47" s="26"/>
      <c r="AN47" s="26"/>
      <c r="AO47" s="26"/>
      <c r="AP47" s="26"/>
      <c r="AQ47" s="26"/>
      <c r="AR47" s="26"/>
      <c r="AS47" s="329"/>
      <c r="AT47" s="26"/>
      <c r="AU47" s="26"/>
      <c r="AV47" s="26"/>
      <c r="AW47" s="26"/>
      <c r="AX47" s="26"/>
      <c r="AY47" s="26"/>
      <c r="AZ47" s="26"/>
      <c r="BA47" s="26"/>
      <c r="BB47" s="26">
        <f t="shared" si="34"/>
        <v>0</v>
      </c>
      <c r="BC47" s="26"/>
      <c r="BD47" s="26"/>
      <c r="BE47" s="318"/>
      <c r="BF47" s="26"/>
      <c r="BG47" s="26">
        <f t="shared" si="35"/>
        <v>0</v>
      </c>
      <c r="BH47" s="27"/>
      <c r="BI47" s="318"/>
      <c r="BJ47" s="318"/>
      <c r="BK47" s="26"/>
      <c r="BL47" s="318"/>
      <c r="BM47" s="26">
        <f t="shared" si="36"/>
        <v>0</v>
      </c>
      <c r="BN47" s="40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</row>
    <row r="48" spans="1:78" s="23" customFormat="1" ht="15">
      <c r="A48" s="24" t="s">
        <v>38</v>
      </c>
      <c r="B48" s="332"/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35</v>
      </c>
      <c r="O48" s="332"/>
      <c r="P48" s="26">
        <v>92</v>
      </c>
      <c r="Q48" s="26">
        <v>126</v>
      </c>
      <c r="R48" s="26">
        <v>5</v>
      </c>
      <c r="S48" s="26">
        <v>0</v>
      </c>
      <c r="T48" s="26">
        <v>0</v>
      </c>
      <c r="U48" s="26">
        <v>0</v>
      </c>
      <c r="V48" s="26">
        <v>4</v>
      </c>
      <c r="W48" s="26">
        <v>24</v>
      </c>
      <c r="X48" s="26">
        <v>48</v>
      </c>
      <c r="Y48" s="26">
        <v>0</v>
      </c>
      <c r="Z48" s="26">
        <v>0</v>
      </c>
      <c r="AA48" s="26">
        <v>0</v>
      </c>
      <c r="AB48" s="332"/>
      <c r="AC48" s="26">
        <v>55</v>
      </c>
      <c r="AD48" s="26">
        <v>0</v>
      </c>
      <c r="AE48" s="26">
        <v>61</v>
      </c>
      <c r="AF48" s="26">
        <v>87</v>
      </c>
      <c r="AG48" s="26">
        <v>115</v>
      </c>
      <c r="AH48" s="26">
        <v>101</v>
      </c>
      <c r="AI48" s="26">
        <v>43</v>
      </c>
      <c r="AJ48" s="329"/>
      <c r="AK48" s="26">
        <v>106</v>
      </c>
      <c r="AL48" s="329"/>
      <c r="AM48" s="26">
        <v>149</v>
      </c>
      <c r="AN48" s="26">
        <v>91</v>
      </c>
      <c r="AO48" s="26">
        <v>118</v>
      </c>
      <c r="AP48" s="26">
        <v>103</v>
      </c>
      <c r="AQ48" s="26">
        <v>173</v>
      </c>
      <c r="AR48" s="26">
        <v>138</v>
      </c>
      <c r="AS48" s="329"/>
      <c r="AT48" s="26">
        <v>115</v>
      </c>
      <c r="AU48" s="26">
        <v>116</v>
      </c>
      <c r="AV48" s="26">
        <v>114</v>
      </c>
      <c r="AW48" s="26">
        <v>126</v>
      </c>
      <c r="AX48" s="26">
        <v>88</v>
      </c>
      <c r="AY48" s="26">
        <v>128</v>
      </c>
      <c r="AZ48" s="26">
        <v>152</v>
      </c>
      <c r="BA48" s="26">
        <v>158</v>
      </c>
      <c r="BB48" s="26">
        <f t="shared" si="34"/>
        <v>0</v>
      </c>
      <c r="BC48" s="26">
        <v>158</v>
      </c>
      <c r="BD48" s="26">
        <v>124</v>
      </c>
      <c r="BE48" s="318"/>
      <c r="BF48" s="26">
        <v>40</v>
      </c>
      <c r="BG48" s="26">
        <f t="shared" si="35"/>
        <v>128</v>
      </c>
      <c r="BH48" s="27" t="s">
        <v>38</v>
      </c>
      <c r="BI48" s="318"/>
      <c r="BJ48" s="318"/>
      <c r="BK48" s="26">
        <v>88</v>
      </c>
      <c r="BL48" s="318"/>
      <c r="BM48" s="26">
        <f t="shared" si="36"/>
        <v>128</v>
      </c>
      <c r="BN48" s="40">
        <v>158</v>
      </c>
      <c r="BO48" s="26">
        <v>184</v>
      </c>
      <c r="BP48" s="26">
        <v>178</v>
      </c>
      <c r="BQ48" s="26">
        <v>158</v>
      </c>
      <c r="BR48" s="26"/>
      <c r="BS48" s="26"/>
      <c r="BT48" s="26"/>
      <c r="BU48" s="26"/>
      <c r="BV48" s="26"/>
      <c r="BW48" s="26"/>
      <c r="BX48" s="26"/>
      <c r="BY48" s="26"/>
      <c r="BZ48" s="26"/>
    </row>
    <row r="49" spans="1:78" s="23" customFormat="1" ht="15">
      <c r="A49" s="24" t="s">
        <v>54</v>
      </c>
      <c r="B49" s="33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333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333"/>
      <c r="AC49" s="26" t="s">
        <v>55</v>
      </c>
      <c r="AD49" s="26" t="s">
        <v>55</v>
      </c>
      <c r="AE49" s="26" t="s">
        <v>55</v>
      </c>
      <c r="AF49" s="26" t="s">
        <v>55</v>
      </c>
      <c r="AG49" s="26" t="s">
        <v>55</v>
      </c>
      <c r="AH49" s="26" t="s">
        <v>55</v>
      </c>
      <c r="AI49" s="26" t="s">
        <v>55</v>
      </c>
      <c r="AJ49" s="330"/>
      <c r="AK49" s="26">
        <v>44</v>
      </c>
      <c r="AL49" s="330"/>
      <c r="AM49" s="26">
        <v>44</v>
      </c>
      <c r="AN49" s="26">
        <v>19</v>
      </c>
      <c r="AO49" s="26">
        <v>19</v>
      </c>
      <c r="AP49" s="26">
        <v>59</v>
      </c>
      <c r="AQ49" s="26">
        <v>35</v>
      </c>
      <c r="AR49" s="26">
        <v>32</v>
      </c>
      <c r="AS49" s="329"/>
      <c r="AT49" s="26">
        <v>41</v>
      </c>
      <c r="AU49" s="26">
        <v>36</v>
      </c>
      <c r="AV49" s="26">
        <v>53</v>
      </c>
      <c r="AW49" s="26">
        <v>44</v>
      </c>
      <c r="AX49" s="26">
        <v>33</v>
      </c>
      <c r="AY49" s="26">
        <v>52</v>
      </c>
      <c r="AZ49" s="26">
        <v>34</v>
      </c>
      <c r="BA49" s="26">
        <v>30</v>
      </c>
      <c r="BB49" s="26">
        <f t="shared" si="34"/>
        <v>40</v>
      </c>
      <c r="BC49" s="26">
        <v>70</v>
      </c>
      <c r="BD49" s="26">
        <v>74</v>
      </c>
      <c r="BE49" s="318"/>
      <c r="BF49" s="26">
        <v>49</v>
      </c>
      <c r="BG49" s="26">
        <f t="shared" si="35"/>
        <v>94</v>
      </c>
      <c r="BH49" s="27" t="s">
        <v>56</v>
      </c>
      <c r="BI49" s="318"/>
      <c r="BJ49" s="318"/>
      <c r="BK49" s="26">
        <v>45</v>
      </c>
      <c r="BL49" s="318"/>
      <c r="BM49" s="26">
        <f t="shared" si="36"/>
        <v>94</v>
      </c>
      <c r="BN49" s="40">
        <v>44</v>
      </c>
      <c r="BO49" s="26">
        <v>66</v>
      </c>
      <c r="BP49" s="26">
        <v>71</v>
      </c>
      <c r="BQ49" s="26">
        <v>71</v>
      </c>
      <c r="BR49" s="26"/>
      <c r="BS49" s="26"/>
      <c r="BT49" s="26"/>
      <c r="BU49" s="26"/>
      <c r="BV49" s="26"/>
      <c r="BW49" s="26"/>
      <c r="BX49" s="26"/>
      <c r="BY49" s="26"/>
      <c r="BZ49" s="26"/>
    </row>
    <row r="50" spans="1:78" s="23" customFormat="1" ht="15">
      <c r="A50" s="24"/>
      <c r="B50" s="2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0"/>
      <c r="AC50" s="26"/>
      <c r="AD50" s="26"/>
      <c r="AE50" s="26"/>
      <c r="AF50" s="26"/>
      <c r="AG50" s="26"/>
      <c r="AH50" s="26"/>
      <c r="AI50" s="26"/>
      <c r="AJ50" s="21"/>
      <c r="AK50" s="26"/>
      <c r="AL50" s="21"/>
      <c r="AM50" s="26"/>
      <c r="AN50" s="26"/>
      <c r="AO50" s="26"/>
      <c r="AP50" s="26"/>
      <c r="AQ50" s="26"/>
      <c r="AR50" s="26"/>
      <c r="AS50" s="330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319"/>
      <c r="BF50" s="26"/>
      <c r="BG50" s="26">
        <f t="shared" si="35"/>
        <v>0</v>
      </c>
      <c r="BH50" s="27" t="s">
        <v>57</v>
      </c>
      <c r="BI50" s="319"/>
      <c r="BJ50" s="319"/>
      <c r="BK50" s="26">
        <v>0</v>
      </c>
      <c r="BL50" s="319"/>
      <c r="BM50" s="26">
        <f t="shared" si="36"/>
        <v>0</v>
      </c>
      <c r="BN50" s="40">
        <v>3</v>
      </c>
      <c r="BO50" s="26">
        <v>121</v>
      </c>
      <c r="BP50" s="26">
        <v>186</v>
      </c>
      <c r="BQ50" s="26">
        <v>183</v>
      </c>
      <c r="BR50" s="26"/>
      <c r="BS50" s="26"/>
      <c r="BT50" s="26"/>
      <c r="BU50" s="26"/>
      <c r="BV50" s="26"/>
      <c r="BW50" s="26"/>
      <c r="BX50" s="26"/>
      <c r="BY50" s="26"/>
      <c r="BZ50" s="26"/>
    </row>
    <row r="51" spans="1:78" s="50" customFormat="1" ht="15">
      <c r="A51" s="60" t="s">
        <v>32</v>
      </c>
      <c r="B51" s="69">
        <v>1071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157</v>
      </c>
      <c r="M51" s="69">
        <v>181</v>
      </c>
      <c r="N51" s="69">
        <v>807</v>
      </c>
      <c r="O51" s="69">
        <v>1071</v>
      </c>
      <c r="P51" s="69">
        <v>1315</v>
      </c>
      <c r="Q51" s="69">
        <v>1362</v>
      </c>
      <c r="R51" s="69">
        <v>405</v>
      </c>
      <c r="S51" s="69">
        <v>0</v>
      </c>
      <c r="T51" s="69">
        <v>0</v>
      </c>
      <c r="U51" s="69">
        <v>0</v>
      </c>
      <c r="V51" s="69">
        <v>129</v>
      </c>
      <c r="W51" s="69">
        <v>645</v>
      </c>
      <c r="X51" s="69">
        <v>1161</v>
      </c>
      <c r="Y51" s="69">
        <v>1019</v>
      </c>
      <c r="Z51" s="69">
        <v>927</v>
      </c>
      <c r="AA51" s="69">
        <v>561</v>
      </c>
      <c r="AB51" s="69">
        <v>1071</v>
      </c>
      <c r="AC51" s="69">
        <v>972</v>
      </c>
      <c r="AD51" s="69">
        <v>94</v>
      </c>
      <c r="AE51" s="69">
        <v>775</v>
      </c>
      <c r="AF51" s="69">
        <v>1253</v>
      </c>
      <c r="AG51" s="69">
        <v>1445</v>
      </c>
      <c r="AH51" s="69">
        <v>1065</v>
      </c>
      <c r="AI51" s="69">
        <v>303</v>
      </c>
      <c r="AJ51" s="69">
        <v>1200</v>
      </c>
      <c r="AK51" s="69">
        <v>871</v>
      </c>
      <c r="AL51" s="69">
        <v>1200</v>
      </c>
      <c r="AM51" s="69">
        <v>1174</v>
      </c>
      <c r="AN51" s="69">
        <v>1252</v>
      </c>
      <c r="AO51" s="69">
        <v>1268</v>
      </c>
      <c r="AP51" s="69">
        <v>1140</v>
      </c>
      <c r="AQ51" s="69">
        <v>1457</v>
      </c>
      <c r="AR51" s="69">
        <v>1368</v>
      </c>
      <c r="AS51" s="69">
        <v>1200</v>
      </c>
      <c r="AT51" s="69">
        <f aca="true" t="shared" si="37" ref="AT51:BD51">SUM(AT44:AT49)</f>
        <v>1220</v>
      </c>
      <c r="AU51" s="69">
        <f t="shared" si="37"/>
        <v>1129</v>
      </c>
      <c r="AV51" s="69">
        <f t="shared" si="37"/>
        <v>951</v>
      </c>
      <c r="AW51" s="69">
        <f t="shared" si="37"/>
        <v>1176</v>
      </c>
      <c r="AX51" s="69">
        <f t="shared" si="37"/>
        <v>1085</v>
      </c>
      <c r="AY51" s="69">
        <f t="shared" si="37"/>
        <v>1102</v>
      </c>
      <c r="AZ51" s="69">
        <f t="shared" si="37"/>
        <v>1084</v>
      </c>
      <c r="BA51" s="69">
        <f t="shared" si="37"/>
        <v>941</v>
      </c>
      <c r="BB51" s="69">
        <f t="shared" si="37"/>
        <v>122</v>
      </c>
      <c r="BC51" s="69">
        <f t="shared" si="37"/>
        <v>1063</v>
      </c>
      <c r="BD51" s="69">
        <f t="shared" si="37"/>
        <v>1159</v>
      </c>
      <c r="BE51" s="69">
        <v>581</v>
      </c>
      <c r="BF51" s="69">
        <f>SUM(BF44:BF49)</f>
        <v>515</v>
      </c>
      <c r="BG51" s="69">
        <f>SUM(BG44:BG49)</f>
        <v>1239</v>
      </c>
      <c r="BH51" s="70" t="s">
        <v>32</v>
      </c>
      <c r="BI51" s="69">
        <f>SUM(BI44)</f>
        <v>1100</v>
      </c>
      <c r="BJ51" s="69">
        <f>SUM(BJ44)</f>
        <v>568</v>
      </c>
      <c r="BK51" s="69">
        <f aca="true" t="shared" si="38" ref="BK51:BZ51">SUM(BK44:BK50)</f>
        <v>724</v>
      </c>
      <c r="BL51" s="69">
        <f>BI51</f>
        <v>1100</v>
      </c>
      <c r="BM51" s="69">
        <f t="shared" si="38"/>
        <v>1239</v>
      </c>
      <c r="BN51" s="69">
        <f t="shared" si="38"/>
        <v>1088</v>
      </c>
      <c r="BO51" s="69">
        <f t="shared" si="38"/>
        <v>1238</v>
      </c>
      <c r="BP51" s="69">
        <f t="shared" si="38"/>
        <v>1244</v>
      </c>
      <c r="BQ51" s="69">
        <f t="shared" si="38"/>
        <v>1181</v>
      </c>
      <c r="BR51" s="69">
        <f t="shared" si="38"/>
        <v>0</v>
      </c>
      <c r="BS51" s="69">
        <f t="shared" si="38"/>
        <v>0</v>
      </c>
      <c r="BT51" s="69">
        <f t="shared" si="38"/>
        <v>0</v>
      </c>
      <c r="BU51" s="69">
        <f t="shared" si="38"/>
        <v>0</v>
      </c>
      <c r="BV51" s="69">
        <f t="shared" si="38"/>
        <v>0</v>
      </c>
      <c r="BW51" s="69">
        <f t="shared" si="38"/>
        <v>0</v>
      </c>
      <c r="BX51" s="69">
        <f t="shared" si="38"/>
        <v>0</v>
      </c>
      <c r="BY51" s="69">
        <f t="shared" si="38"/>
        <v>0</v>
      </c>
      <c r="BZ51" s="69">
        <f t="shared" si="38"/>
        <v>0</v>
      </c>
    </row>
    <row r="52" spans="1:78" ht="1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72"/>
      <c r="AL52" s="73"/>
      <c r="AM52" s="72"/>
      <c r="AN52" s="72"/>
      <c r="AO52" s="72"/>
      <c r="AP52" s="72"/>
      <c r="AQ52" s="72"/>
      <c r="AR52" s="72"/>
      <c r="AS52" s="73"/>
      <c r="AT52" s="72"/>
      <c r="AU52" s="72"/>
      <c r="AV52" s="72"/>
      <c r="AW52" s="72"/>
      <c r="AX52" s="72"/>
      <c r="AY52" s="72"/>
      <c r="AZ52" s="72"/>
      <c r="BA52" s="73"/>
      <c r="BB52" s="73"/>
      <c r="BC52" s="72"/>
      <c r="BD52" s="72"/>
      <c r="BE52" s="72"/>
      <c r="BF52" s="72"/>
      <c r="BG52" s="72"/>
      <c r="BH52" s="71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</row>
    <row r="53" spans="1:78" s="53" customFormat="1" ht="25.5">
      <c r="A53" s="34" t="s">
        <v>58</v>
      </c>
      <c r="B53" s="35" t="s">
        <v>6</v>
      </c>
      <c r="C53" s="36">
        <v>43831</v>
      </c>
      <c r="D53" s="36">
        <v>43862</v>
      </c>
      <c r="E53" s="36">
        <v>43891</v>
      </c>
      <c r="F53" s="36">
        <v>43922</v>
      </c>
      <c r="G53" s="36">
        <v>43952</v>
      </c>
      <c r="H53" s="36">
        <v>43983</v>
      </c>
      <c r="I53" s="36">
        <v>44013</v>
      </c>
      <c r="J53" s="36">
        <v>44044</v>
      </c>
      <c r="K53" s="36">
        <v>44075</v>
      </c>
      <c r="L53" s="36">
        <v>44105</v>
      </c>
      <c r="M53" s="36">
        <v>44136</v>
      </c>
      <c r="N53" s="36">
        <v>44166</v>
      </c>
      <c r="O53" s="35" t="s">
        <v>6</v>
      </c>
      <c r="P53" s="36">
        <v>44197</v>
      </c>
      <c r="Q53" s="36">
        <v>44228</v>
      </c>
      <c r="R53" s="36">
        <v>44256</v>
      </c>
      <c r="S53" s="36">
        <v>44287</v>
      </c>
      <c r="T53" s="36">
        <v>44317</v>
      </c>
      <c r="U53" s="36">
        <v>44348</v>
      </c>
      <c r="V53" s="36">
        <v>44378</v>
      </c>
      <c r="W53" s="36">
        <v>44409</v>
      </c>
      <c r="X53" s="36">
        <v>44440</v>
      </c>
      <c r="Y53" s="36">
        <v>44470</v>
      </c>
      <c r="Z53" s="36">
        <v>44501</v>
      </c>
      <c r="AA53" s="36">
        <v>44531</v>
      </c>
      <c r="AB53" s="35" t="s">
        <v>6</v>
      </c>
      <c r="AC53" s="36">
        <v>44562</v>
      </c>
      <c r="AD53" s="36">
        <v>44593</v>
      </c>
      <c r="AE53" s="36">
        <v>44621</v>
      </c>
      <c r="AF53" s="36">
        <v>44652</v>
      </c>
      <c r="AG53" s="36">
        <v>44682</v>
      </c>
      <c r="AH53" s="36">
        <v>44713</v>
      </c>
      <c r="AI53" s="36" t="s">
        <v>7</v>
      </c>
      <c r="AJ53" s="37" t="s">
        <v>6</v>
      </c>
      <c r="AK53" s="36" t="s">
        <v>9</v>
      </c>
      <c r="AL53" s="37" t="s">
        <v>6</v>
      </c>
      <c r="AM53" s="36">
        <v>44743</v>
      </c>
      <c r="AN53" s="36">
        <v>44774</v>
      </c>
      <c r="AO53" s="36">
        <v>44805</v>
      </c>
      <c r="AP53" s="36">
        <v>44835</v>
      </c>
      <c r="AQ53" s="36">
        <v>44866</v>
      </c>
      <c r="AR53" s="36">
        <v>44896</v>
      </c>
      <c r="AS53" s="37" t="s">
        <v>6</v>
      </c>
      <c r="AT53" s="36">
        <f aca="true" t="shared" si="39" ref="AT53:BD53">AT$4</f>
        <v>44927</v>
      </c>
      <c r="AU53" s="36">
        <f t="shared" si="39"/>
        <v>44958</v>
      </c>
      <c r="AV53" s="36">
        <f t="shared" si="39"/>
        <v>44986</v>
      </c>
      <c r="AW53" s="36">
        <f t="shared" si="39"/>
        <v>45017</v>
      </c>
      <c r="AX53" s="36">
        <f t="shared" si="39"/>
        <v>45047</v>
      </c>
      <c r="AY53" s="36">
        <f t="shared" si="39"/>
        <v>45078</v>
      </c>
      <c r="AZ53" s="36">
        <f t="shared" si="39"/>
        <v>45108</v>
      </c>
      <c r="BA53" s="37" t="str">
        <f t="shared" si="39"/>
        <v>1 - 24 de Ago-23</v>
      </c>
      <c r="BB53" s="37" t="str">
        <f t="shared" si="39"/>
        <v>24 - 31 de Ago-23</v>
      </c>
      <c r="BC53" s="36">
        <f t="shared" si="39"/>
        <v>45139</v>
      </c>
      <c r="BD53" s="36">
        <f t="shared" si="39"/>
        <v>45170</v>
      </c>
      <c r="BE53" s="12" t="s">
        <v>13</v>
      </c>
      <c r="BF53" s="36" t="str">
        <f>BF$4</f>
        <v>01 - 15-Out-2023</v>
      </c>
      <c r="BG53" s="36">
        <f>BG$4</f>
        <v>45200</v>
      </c>
      <c r="BH53" s="56" t="s">
        <v>59</v>
      </c>
      <c r="BI53" s="57" t="s">
        <v>6</v>
      </c>
      <c r="BJ53" s="57" t="str">
        <f>BJ4</f>
        <v>Meta 16 - 31-Out-2023</v>
      </c>
      <c r="BK53" s="57" t="str">
        <f aca="true" t="shared" si="40" ref="BK53:BZ53">BK$4</f>
        <v>16 - 31-Out-2023</v>
      </c>
      <c r="BL53" s="57" t="str">
        <f>BL4</f>
        <v>Meta Mensal</v>
      </c>
      <c r="BM53" s="57">
        <f t="shared" si="40"/>
        <v>45200</v>
      </c>
      <c r="BN53" s="39">
        <f t="shared" si="40"/>
        <v>45231</v>
      </c>
      <c r="BO53" s="39">
        <f t="shared" si="40"/>
        <v>45261</v>
      </c>
      <c r="BP53" s="39">
        <f t="shared" si="40"/>
        <v>45292</v>
      </c>
      <c r="BQ53" s="39">
        <f t="shared" si="40"/>
        <v>45323</v>
      </c>
      <c r="BR53" s="39">
        <f t="shared" si="40"/>
        <v>45352</v>
      </c>
      <c r="BS53" s="39">
        <f t="shared" si="40"/>
        <v>45383</v>
      </c>
      <c r="BT53" s="39">
        <f t="shared" si="40"/>
        <v>45413</v>
      </c>
      <c r="BU53" s="39">
        <f t="shared" si="40"/>
        <v>45444</v>
      </c>
      <c r="BV53" s="39">
        <f t="shared" si="40"/>
        <v>45474</v>
      </c>
      <c r="BW53" s="39">
        <f t="shared" si="40"/>
        <v>45505</v>
      </c>
      <c r="BX53" s="39">
        <f t="shared" si="40"/>
        <v>45536</v>
      </c>
      <c r="BY53" s="39">
        <f t="shared" si="40"/>
        <v>45566</v>
      </c>
      <c r="BZ53" s="39">
        <f t="shared" si="40"/>
        <v>45597</v>
      </c>
    </row>
    <row r="54" spans="1:78" s="23" customFormat="1" ht="15">
      <c r="A54" s="22" t="s">
        <v>60</v>
      </c>
      <c r="B54" s="331">
        <v>500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200</v>
      </c>
      <c r="M54" s="25">
        <v>206</v>
      </c>
      <c r="N54" s="25">
        <v>860</v>
      </c>
      <c r="O54" s="331">
        <v>500</v>
      </c>
      <c r="P54" s="25">
        <v>933</v>
      </c>
      <c r="Q54" s="25">
        <v>724</v>
      </c>
      <c r="R54" s="25">
        <v>319</v>
      </c>
      <c r="S54" s="25">
        <v>0</v>
      </c>
      <c r="T54" s="25">
        <v>0</v>
      </c>
      <c r="U54" s="25">
        <v>0</v>
      </c>
      <c r="V54" s="25">
        <v>129</v>
      </c>
      <c r="W54" s="25">
        <v>709</v>
      </c>
      <c r="X54" s="25">
        <v>683</v>
      </c>
      <c r="Y54" s="25">
        <v>798</v>
      </c>
      <c r="Z54" s="25">
        <v>700</v>
      </c>
      <c r="AA54" s="25">
        <v>572</v>
      </c>
      <c r="AB54" s="331">
        <v>500</v>
      </c>
      <c r="AC54" s="25">
        <v>685</v>
      </c>
      <c r="AD54" s="25">
        <v>51</v>
      </c>
      <c r="AE54" s="25">
        <v>618</v>
      </c>
      <c r="AF54" s="25">
        <v>877</v>
      </c>
      <c r="AG54" s="25">
        <v>1021</v>
      </c>
      <c r="AH54" s="25">
        <v>716</v>
      </c>
      <c r="AI54" s="25">
        <v>245</v>
      </c>
      <c r="AJ54" s="328">
        <v>800</v>
      </c>
      <c r="AK54" s="25">
        <v>706</v>
      </c>
      <c r="AL54" s="328">
        <v>800</v>
      </c>
      <c r="AM54" s="25">
        <v>951</v>
      </c>
      <c r="AN54" s="25">
        <v>925</v>
      </c>
      <c r="AO54" s="25">
        <v>941</v>
      </c>
      <c r="AP54" s="25">
        <v>991</v>
      </c>
      <c r="AQ54" s="25">
        <v>1201</v>
      </c>
      <c r="AR54" s="25">
        <v>1145</v>
      </c>
      <c r="AS54" s="328">
        <v>800</v>
      </c>
      <c r="AT54" s="25">
        <v>991</v>
      </c>
      <c r="AU54" s="25">
        <v>947</v>
      </c>
      <c r="AV54" s="25">
        <v>609</v>
      </c>
      <c r="AW54" s="25">
        <v>961</v>
      </c>
      <c r="AX54" s="25">
        <v>897</v>
      </c>
      <c r="AY54" s="25">
        <v>939</v>
      </c>
      <c r="AZ54" s="25">
        <v>970</v>
      </c>
      <c r="BA54" s="25">
        <v>929</v>
      </c>
      <c r="BB54" s="25">
        <f>BC54-BA54</f>
        <v>174</v>
      </c>
      <c r="BC54" s="25">
        <v>1103</v>
      </c>
      <c r="BD54" s="25">
        <v>1127</v>
      </c>
      <c r="BE54" s="325">
        <v>387</v>
      </c>
      <c r="BF54" s="25">
        <v>451</v>
      </c>
      <c r="BG54" s="25">
        <f>BK54+BF54</f>
        <v>1107</v>
      </c>
      <c r="BH54" s="75" t="s">
        <v>60</v>
      </c>
      <c r="BI54" s="325">
        <v>800</v>
      </c>
      <c r="BJ54" s="325">
        <v>413</v>
      </c>
      <c r="BK54" s="25">
        <v>656</v>
      </c>
      <c r="BL54" s="325">
        <f>BI54</f>
        <v>800</v>
      </c>
      <c r="BM54" s="25">
        <f>BG54</f>
        <v>1107</v>
      </c>
      <c r="BN54" s="76">
        <v>853</v>
      </c>
      <c r="BO54" s="25">
        <v>855</v>
      </c>
      <c r="BP54" s="25">
        <v>882</v>
      </c>
      <c r="BQ54" s="25">
        <v>896</v>
      </c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23" customFormat="1" ht="15">
      <c r="A55" s="77" t="s">
        <v>61</v>
      </c>
      <c r="B55" s="332"/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29</v>
      </c>
      <c r="M55" s="25">
        <v>300</v>
      </c>
      <c r="N55" s="25">
        <v>366</v>
      </c>
      <c r="O55" s="332"/>
      <c r="P55" s="25">
        <v>477</v>
      </c>
      <c r="Q55" s="25">
        <v>622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85</v>
      </c>
      <c r="X55" s="25">
        <v>58</v>
      </c>
      <c r="Y55" s="25">
        <v>240</v>
      </c>
      <c r="Z55" s="25">
        <v>162</v>
      </c>
      <c r="AA55" s="25">
        <v>175</v>
      </c>
      <c r="AB55" s="332"/>
      <c r="AC55" s="25">
        <v>0</v>
      </c>
      <c r="AD55" s="25">
        <v>0</v>
      </c>
      <c r="AE55" s="25">
        <v>280</v>
      </c>
      <c r="AF55" s="25">
        <v>163</v>
      </c>
      <c r="AG55" s="25">
        <v>265</v>
      </c>
      <c r="AH55" s="25">
        <v>182</v>
      </c>
      <c r="AI55" s="25">
        <v>36</v>
      </c>
      <c r="AJ55" s="329"/>
      <c r="AK55" s="25"/>
      <c r="AL55" s="329"/>
      <c r="AM55" s="25">
        <v>160</v>
      </c>
      <c r="AN55" s="25"/>
      <c r="AO55" s="25"/>
      <c r="AP55" s="25"/>
      <c r="AQ55" s="25"/>
      <c r="AR55" s="25">
        <v>173</v>
      </c>
      <c r="AS55" s="329"/>
      <c r="AT55" s="25">
        <v>48</v>
      </c>
      <c r="AU55" s="25">
        <v>0</v>
      </c>
      <c r="AV55" s="25">
        <v>96</v>
      </c>
      <c r="AW55" s="25">
        <v>58</v>
      </c>
      <c r="AX55" s="25">
        <v>80</v>
      </c>
      <c r="AY55" s="25">
        <v>10</v>
      </c>
      <c r="AZ55" s="25">
        <v>63</v>
      </c>
      <c r="BA55" s="25">
        <v>63</v>
      </c>
      <c r="BB55" s="25">
        <v>0</v>
      </c>
      <c r="BC55" s="25">
        <v>63</v>
      </c>
      <c r="BD55" s="25">
        <v>46</v>
      </c>
      <c r="BE55" s="326"/>
      <c r="BF55" s="25">
        <v>27</v>
      </c>
      <c r="BG55" s="25">
        <f>BK55+BF55</f>
        <v>27</v>
      </c>
      <c r="BH55" s="77" t="s">
        <v>61</v>
      </c>
      <c r="BI55" s="326"/>
      <c r="BJ55" s="326"/>
      <c r="BK55" s="25">
        <v>0</v>
      </c>
      <c r="BL55" s="326"/>
      <c r="BM55" s="25">
        <v>0</v>
      </c>
      <c r="BN55" s="76">
        <v>58</v>
      </c>
      <c r="BO55" s="25">
        <v>63</v>
      </c>
      <c r="BP55" s="25">
        <v>39</v>
      </c>
      <c r="BQ55" s="25">
        <v>81</v>
      </c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23" customFormat="1" ht="15" customHeight="1">
      <c r="A56" s="77"/>
      <c r="B56" s="33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332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32"/>
      <c r="AC56" s="25"/>
      <c r="AD56" s="25"/>
      <c r="AE56" s="25"/>
      <c r="AF56" s="25"/>
      <c r="AG56" s="25"/>
      <c r="AH56" s="25"/>
      <c r="AI56" s="25"/>
      <c r="AJ56" s="329"/>
      <c r="AK56" s="25"/>
      <c r="AL56" s="329"/>
      <c r="AM56" s="25"/>
      <c r="AN56" s="25"/>
      <c r="AO56" s="25"/>
      <c r="AP56" s="25"/>
      <c r="AQ56" s="25"/>
      <c r="AR56" s="74"/>
      <c r="AS56" s="329"/>
      <c r="AT56" s="74"/>
      <c r="AU56" s="74"/>
      <c r="AV56" s="25"/>
      <c r="AW56" s="74"/>
      <c r="AX56" s="74"/>
      <c r="AY56" s="74"/>
      <c r="AZ56" s="25"/>
      <c r="BA56" s="25"/>
      <c r="BB56" s="25"/>
      <c r="BC56" s="25"/>
      <c r="BD56" s="25"/>
      <c r="BE56" s="326"/>
      <c r="BF56" s="25"/>
      <c r="BG56" s="25"/>
      <c r="BH56" s="75" t="s">
        <v>62</v>
      </c>
      <c r="BI56" s="326"/>
      <c r="BJ56" s="326"/>
      <c r="BK56" s="25"/>
      <c r="BL56" s="326"/>
      <c r="BM56" s="25"/>
      <c r="BN56" s="76">
        <v>0</v>
      </c>
      <c r="BO56" s="25">
        <v>6</v>
      </c>
      <c r="BP56" s="25">
        <v>16</v>
      </c>
      <c r="BQ56" s="25">
        <v>12</v>
      </c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23" customFormat="1" ht="15" customHeight="1">
      <c r="A57" s="77" t="s">
        <v>63</v>
      </c>
      <c r="B57" s="33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32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32"/>
      <c r="AC57" s="25" t="s">
        <v>55</v>
      </c>
      <c r="AD57" s="25" t="s">
        <v>55</v>
      </c>
      <c r="AE57" s="25" t="s">
        <v>55</v>
      </c>
      <c r="AF57" s="25" t="s">
        <v>55</v>
      </c>
      <c r="AG57" s="25" t="s">
        <v>55</v>
      </c>
      <c r="AH57" s="25" t="s">
        <v>55</v>
      </c>
      <c r="AI57" s="25" t="s">
        <v>55</v>
      </c>
      <c r="AJ57" s="329"/>
      <c r="AK57" s="325" t="s">
        <v>64</v>
      </c>
      <c r="AL57" s="329"/>
      <c r="AM57" s="25" t="s">
        <v>55</v>
      </c>
      <c r="AN57" s="325" t="s">
        <v>64</v>
      </c>
      <c r="AO57" s="325" t="s">
        <v>64</v>
      </c>
      <c r="AP57" s="325" t="s">
        <v>64</v>
      </c>
      <c r="AQ57" s="325" t="s">
        <v>64</v>
      </c>
      <c r="AR57" s="320" t="s">
        <v>65</v>
      </c>
      <c r="AS57" s="329"/>
      <c r="AT57" s="320" t="s">
        <v>66</v>
      </c>
      <c r="AU57" s="320" t="s">
        <v>67</v>
      </c>
      <c r="AV57" s="78" t="s">
        <v>68</v>
      </c>
      <c r="AW57" s="320" t="s">
        <v>67</v>
      </c>
      <c r="AX57" s="320" t="s">
        <v>67</v>
      </c>
      <c r="AY57" s="320" t="s">
        <v>69</v>
      </c>
      <c r="AZ57" s="78" t="s">
        <v>70</v>
      </c>
      <c r="BA57" s="79" t="s">
        <v>71</v>
      </c>
      <c r="BB57" s="79" t="s">
        <v>71</v>
      </c>
      <c r="BC57" s="79" t="s">
        <v>71</v>
      </c>
      <c r="BD57" s="79" t="s">
        <v>67</v>
      </c>
      <c r="BE57" s="326"/>
      <c r="BF57" s="79" t="s">
        <v>69</v>
      </c>
      <c r="BG57" s="79" t="s">
        <v>69</v>
      </c>
      <c r="BH57" s="75" t="s">
        <v>63</v>
      </c>
      <c r="BI57" s="326"/>
      <c r="BJ57" s="326"/>
      <c r="BK57" s="79" t="s">
        <v>69</v>
      </c>
      <c r="BL57" s="326"/>
      <c r="BM57" s="78" t="str">
        <f>BG57</f>
        <v>Não teve VVS</v>
      </c>
      <c r="BN57" s="80" t="s">
        <v>71</v>
      </c>
      <c r="BO57" s="25">
        <v>0</v>
      </c>
      <c r="BP57" s="320" t="s">
        <v>69</v>
      </c>
      <c r="BQ57" s="320" t="s">
        <v>67</v>
      </c>
      <c r="BR57" s="78"/>
      <c r="BS57" s="78"/>
      <c r="BT57" s="78"/>
      <c r="BU57" s="78"/>
      <c r="BV57" s="78"/>
      <c r="BW57" s="78"/>
      <c r="BX57" s="78"/>
      <c r="BY57" s="78"/>
      <c r="BZ57" s="78"/>
    </row>
    <row r="58" spans="1:78" s="23" customFormat="1" ht="15" customHeight="1">
      <c r="A58" s="77" t="s">
        <v>72</v>
      </c>
      <c r="B58" s="33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32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32"/>
      <c r="AC58" s="25" t="s">
        <v>55</v>
      </c>
      <c r="AD58" s="25" t="s">
        <v>55</v>
      </c>
      <c r="AE58" s="25" t="s">
        <v>55</v>
      </c>
      <c r="AF58" s="25" t="s">
        <v>55</v>
      </c>
      <c r="AG58" s="25" t="s">
        <v>55</v>
      </c>
      <c r="AH58" s="25" t="s">
        <v>55</v>
      </c>
      <c r="AI58" s="25" t="s">
        <v>55</v>
      </c>
      <c r="AJ58" s="329"/>
      <c r="AK58" s="326"/>
      <c r="AL58" s="329"/>
      <c r="AM58" s="25" t="s">
        <v>55</v>
      </c>
      <c r="AN58" s="326"/>
      <c r="AO58" s="326"/>
      <c r="AP58" s="326"/>
      <c r="AQ58" s="326"/>
      <c r="AR58" s="321"/>
      <c r="AS58" s="329"/>
      <c r="AT58" s="321"/>
      <c r="AU58" s="321"/>
      <c r="AV58" s="78" t="s">
        <v>68</v>
      </c>
      <c r="AW58" s="321"/>
      <c r="AX58" s="321"/>
      <c r="AY58" s="321"/>
      <c r="AZ58" s="78" t="s">
        <v>70</v>
      </c>
      <c r="BA58" s="79" t="s">
        <v>71</v>
      </c>
      <c r="BB58" s="79" t="s">
        <v>71</v>
      </c>
      <c r="BC58" s="79" t="s">
        <v>71</v>
      </c>
      <c r="BD58" s="79" t="s">
        <v>67</v>
      </c>
      <c r="BE58" s="326"/>
      <c r="BF58" s="79" t="s">
        <v>69</v>
      </c>
      <c r="BG58" s="79" t="s">
        <v>69</v>
      </c>
      <c r="BH58" s="75" t="s">
        <v>72</v>
      </c>
      <c r="BI58" s="326"/>
      <c r="BJ58" s="326"/>
      <c r="BK58" s="79" t="s">
        <v>69</v>
      </c>
      <c r="BL58" s="326"/>
      <c r="BM58" s="78" t="str">
        <f>BG58</f>
        <v>Não teve VVS</v>
      </c>
      <c r="BN58" s="80" t="s">
        <v>71</v>
      </c>
      <c r="BO58" s="25">
        <v>0</v>
      </c>
      <c r="BP58" s="321"/>
      <c r="BQ58" s="321"/>
      <c r="BR58" s="78"/>
      <c r="BS58" s="78"/>
      <c r="BT58" s="78"/>
      <c r="BU58" s="78"/>
      <c r="BV58" s="78"/>
      <c r="BW58" s="78"/>
      <c r="BX58" s="78"/>
      <c r="BY58" s="78"/>
      <c r="BZ58" s="78"/>
    </row>
    <row r="59" spans="1:78" s="23" customFormat="1" ht="15" customHeight="1">
      <c r="A59" s="77" t="s">
        <v>73</v>
      </c>
      <c r="B59" s="33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33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33"/>
      <c r="AC59" s="25" t="s">
        <v>55</v>
      </c>
      <c r="AD59" s="25" t="s">
        <v>55</v>
      </c>
      <c r="AE59" s="25" t="s">
        <v>55</v>
      </c>
      <c r="AF59" s="25" t="s">
        <v>55</v>
      </c>
      <c r="AG59" s="25" t="s">
        <v>55</v>
      </c>
      <c r="AH59" s="25" t="s">
        <v>55</v>
      </c>
      <c r="AI59" s="25" t="s">
        <v>55</v>
      </c>
      <c r="AJ59" s="330"/>
      <c r="AK59" s="327"/>
      <c r="AL59" s="330"/>
      <c r="AM59" s="25" t="s">
        <v>55</v>
      </c>
      <c r="AN59" s="327"/>
      <c r="AO59" s="327"/>
      <c r="AP59" s="327"/>
      <c r="AQ59" s="327"/>
      <c r="AR59" s="322"/>
      <c r="AS59" s="330"/>
      <c r="AT59" s="322"/>
      <c r="AU59" s="322"/>
      <c r="AV59" s="78" t="s">
        <v>68</v>
      </c>
      <c r="AW59" s="322"/>
      <c r="AX59" s="322"/>
      <c r="AY59" s="322"/>
      <c r="AZ59" s="78" t="s">
        <v>70</v>
      </c>
      <c r="BA59" s="79" t="s">
        <v>71</v>
      </c>
      <c r="BB59" s="79" t="s">
        <v>71</v>
      </c>
      <c r="BC59" s="79" t="s">
        <v>71</v>
      </c>
      <c r="BD59" s="79" t="s">
        <v>67</v>
      </c>
      <c r="BE59" s="327"/>
      <c r="BF59" s="79" t="s">
        <v>69</v>
      </c>
      <c r="BG59" s="79" t="s">
        <v>69</v>
      </c>
      <c r="BH59" s="75" t="s">
        <v>73</v>
      </c>
      <c r="BI59" s="327"/>
      <c r="BJ59" s="327"/>
      <c r="BK59" s="79" t="s">
        <v>69</v>
      </c>
      <c r="BL59" s="327"/>
      <c r="BM59" s="78" t="str">
        <f>BG59</f>
        <v>Não teve VVS</v>
      </c>
      <c r="BN59" s="80" t="s">
        <v>71</v>
      </c>
      <c r="BO59" s="25">
        <v>0</v>
      </c>
      <c r="BP59" s="322"/>
      <c r="BQ59" s="322"/>
      <c r="BR59" s="78"/>
      <c r="BS59" s="78"/>
      <c r="BT59" s="78"/>
      <c r="BU59" s="78"/>
      <c r="BV59" s="78"/>
      <c r="BW59" s="78"/>
      <c r="BX59" s="78"/>
      <c r="BY59" s="78"/>
      <c r="BZ59" s="78"/>
    </row>
    <row r="60" spans="1:78" s="50" customFormat="1" ht="15">
      <c r="A60" s="49" t="s">
        <v>32</v>
      </c>
      <c r="B60" s="79">
        <v>500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229</v>
      </c>
      <c r="M60" s="79">
        <v>506</v>
      </c>
      <c r="N60" s="79">
        <v>1226</v>
      </c>
      <c r="O60" s="79">
        <v>500</v>
      </c>
      <c r="P60" s="79">
        <v>1410</v>
      </c>
      <c r="Q60" s="79">
        <v>1346</v>
      </c>
      <c r="R60" s="79">
        <v>319</v>
      </c>
      <c r="S60" s="79">
        <v>0</v>
      </c>
      <c r="T60" s="79">
        <v>0</v>
      </c>
      <c r="U60" s="79">
        <v>0</v>
      </c>
      <c r="V60" s="79">
        <v>129</v>
      </c>
      <c r="W60" s="79">
        <v>794</v>
      </c>
      <c r="X60" s="79">
        <v>741</v>
      </c>
      <c r="Y60" s="79">
        <v>1038</v>
      </c>
      <c r="Z60" s="79">
        <v>862</v>
      </c>
      <c r="AA60" s="79">
        <v>747</v>
      </c>
      <c r="AB60" s="79">
        <v>500</v>
      </c>
      <c r="AC60" s="79">
        <v>685</v>
      </c>
      <c r="AD60" s="79">
        <v>51</v>
      </c>
      <c r="AE60" s="79">
        <v>898</v>
      </c>
      <c r="AF60" s="79">
        <v>1040</v>
      </c>
      <c r="AG60" s="79">
        <v>1286</v>
      </c>
      <c r="AH60" s="79">
        <v>898</v>
      </c>
      <c r="AI60" s="79">
        <v>281</v>
      </c>
      <c r="AJ60" s="25">
        <v>800</v>
      </c>
      <c r="AK60" s="79">
        <v>706</v>
      </c>
      <c r="AL60" s="25">
        <v>800</v>
      </c>
      <c r="AM60" s="79">
        <v>1111</v>
      </c>
      <c r="AN60" s="79">
        <v>925</v>
      </c>
      <c r="AO60" s="79">
        <v>941</v>
      </c>
      <c r="AP60" s="79">
        <v>991</v>
      </c>
      <c r="AQ60" s="79">
        <v>1201</v>
      </c>
      <c r="AR60" s="79">
        <v>1318</v>
      </c>
      <c r="AS60" s="79">
        <v>800</v>
      </c>
      <c r="AT60" s="79">
        <f aca="true" t="shared" si="41" ref="AT60:BZ60">SUM(AT54:AT59)</f>
        <v>1039</v>
      </c>
      <c r="AU60" s="79">
        <f t="shared" si="41"/>
        <v>947</v>
      </c>
      <c r="AV60" s="79">
        <f t="shared" si="41"/>
        <v>705</v>
      </c>
      <c r="AW60" s="79">
        <f t="shared" si="41"/>
        <v>1019</v>
      </c>
      <c r="AX60" s="79">
        <f t="shared" si="41"/>
        <v>977</v>
      </c>
      <c r="AY60" s="79">
        <f t="shared" si="41"/>
        <v>949</v>
      </c>
      <c r="AZ60" s="79">
        <f t="shared" si="41"/>
        <v>1033</v>
      </c>
      <c r="BA60" s="79">
        <f t="shared" si="41"/>
        <v>992</v>
      </c>
      <c r="BB60" s="79">
        <f t="shared" si="41"/>
        <v>174</v>
      </c>
      <c r="BC60" s="79">
        <f t="shared" si="41"/>
        <v>1166</v>
      </c>
      <c r="BD60" s="79">
        <f t="shared" si="41"/>
        <v>1173</v>
      </c>
      <c r="BE60" s="79">
        <v>387</v>
      </c>
      <c r="BF60" s="79">
        <f>SUM(BF54:BF59)</f>
        <v>478</v>
      </c>
      <c r="BG60" s="79">
        <f t="shared" si="41"/>
        <v>1134</v>
      </c>
      <c r="BH60" s="81" t="s">
        <v>32</v>
      </c>
      <c r="BI60" s="79">
        <f>SUM(BI54)</f>
        <v>800</v>
      </c>
      <c r="BJ60" s="79">
        <f>SUM(BJ54)</f>
        <v>413</v>
      </c>
      <c r="BK60" s="79">
        <f>SUM(BK54:BK59)</f>
        <v>656</v>
      </c>
      <c r="BL60" s="79">
        <f>BI60</f>
        <v>800</v>
      </c>
      <c r="BM60" s="79">
        <f t="shared" si="41"/>
        <v>1107</v>
      </c>
      <c r="BN60" s="79">
        <f t="shared" si="41"/>
        <v>911</v>
      </c>
      <c r="BO60" s="79">
        <f t="shared" si="41"/>
        <v>924</v>
      </c>
      <c r="BP60" s="79">
        <f t="shared" si="41"/>
        <v>937</v>
      </c>
      <c r="BQ60" s="79">
        <f t="shared" si="41"/>
        <v>989</v>
      </c>
      <c r="BR60" s="79">
        <f t="shared" si="41"/>
        <v>0</v>
      </c>
      <c r="BS60" s="79">
        <f t="shared" si="41"/>
        <v>0</v>
      </c>
      <c r="BT60" s="79">
        <f t="shared" si="41"/>
        <v>0</v>
      </c>
      <c r="BU60" s="79">
        <f t="shared" si="41"/>
        <v>0</v>
      </c>
      <c r="BV60" s="79">
        <f t="shared" si="41"/>
        <v>0</v>
      </c>
      <c r="BW60" s="79">
        <f t="shared" si="41"/>
        <v>0</v>
      </c>
      <c r="BX60" s="79">
        <f t="shared" si="41"/>
        <v>0</v>
      </c>
      <c r="BY60" s="79">
        <f t="shared" si="41"/>
        <v>0</v>
      </c>
      <c r="BZ60" s="79">
        <f t="shared" si="41"/>
        <v>0</v>
      </c>
    </row>
    <row r="61" spans="1:78" ht="1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82"/>
      <c r="AK61" s="52"/>
      <c r="AL61" s="82"/>
      <c r="AM61" s="52"/>
      <c r="AN61" s="52"/>
      <c r="AO61" s="52"/>
      <c r="AP61" s="52"/>
      <c r="AQ61" s="52"/>
      <c r="AR61" s="52"/>
      <c r="AS61" s="82"/>
      <c r="AT61" s="52"/>
      <c r="AU61" s="52"/>
      <c r="AV61" s="52"/>
      <c r="AW61" s="52"/>
      <c r="AX61" s="52"/>
      <c r="AY61" s="52"/>
      <c r="AZ61" s="52"/>
      <c r="BA61" s="82"/>
      <c r="BB61" s="82"/>
      <c r="BC61" s="52"/>
      <c r="BD61" s="52"/>
      <c r="BE61" s="52"/>
      <c r="BF61" s="52"/>
      <c r="BG61" s="52"/>
      <c r="BH61" s="51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53" customFormat="1" ht="25.5">
      <c r="A62" s="34" t="s">
        <v>74</v>
      </c>
      <c r="B62" s="35" t="s">
        <v>6</v>
      </c>
      <c r="C62" s="36">
        <v>43831</v>
      </c>
      <c r="D62" s="36">
        <v>43862</v>
      </c>
      <c r="E62" s="36">
        <v>43891</v>
      </c>
      <c r="F62" s="36">
        <v>43922</v>
      </c>
      <c r="G62" s="36">
        <v>43952</v>
      </c>
      <c r="H62" s="36">
        <v>43983</v>
      </c>
      <c r="I62" s="36">
        <v>44013</v>
      </c>
      <c r="J62" s="36">
        <v>44044</v>
      </c>
      <c r="K62" s="36">
        <v>44075</v>
      </c>
      <c r="L62" s="36">
        <v>44105</v>
      </c>
      <c r="M62" s="36">
        <v>44136</v>
      </c>
      <c r="N62" s="36">
        <v>44166</v>
      </c>
      <c r="O62" s="35" t="s">
        <v>6</v>
      </c>
      <c r="P62" s="36">
        <v>44197</v>
      </c>
      <c r="Q62" s="36">
        <v>44228</v>
      </c>
      <c r="R62" s="36">
        <v>44256</v>
      </c>
      <c r="S62" s="36">
        <v>44287</v>
      </c>
      <c r="T62" s="36">
        <v>44317</v>
      </c>
      <c r="U62" s="36">
        <v>44348</v>
      </c>
      <c r="V62" s="36">
        <v>44378</v>
      </c>
      <c r="W62" s="36">
        <v>44409</v>
      </c>
      <c r="X62" s="36">
        <v>44440</v>
      </c>
      <c r="Y62" s="36">
        <v>44470</v>
      </c>
      <c r="Z62" s="36">
        <v>44501</v>
      </c>
      <c r="AA62" s="36">
        <v>44531</v>
      </c>
      <c r="AB62" s="35" t="s">
        <v>6</v>
      </c>
      <c r="AC62" s="36">
        <v>44562</v>
      </c>
      <c r="AD62" s="36">
        <v>44593</v>
      </c>
      <c r="AE62" s="36">
        <v>44621</v>
      </c>
      <c r="AF62" s="36">
        <v>44652</v>
      </c>
      <c r="AG62" s="36">
        <v>44682</v>
      </c>
      <c r="AH62" s="36">
        <v>44713</v>
      </c>
      <c r="AI62" s="36" t="s">
        <v>7</v>
      </c>
      <c r="AJ62" s="37" t="s">
        <v>6</v>
      </c>
      <c r="AK62" s="36" t="s">
        <v>9</v>
      </c>
      <c r="AL62" s="37" t="s">
        <v>6</v>
      </c>
      <c r="AM62" s="36">
        <v>44743</v>
      </c>
      <c r="AN62" s="36">
        <v>44774</v>
      </c>
      <c r="AO62" s="36">
        <v>44805</v>
      </c>
      <c r="AP62" s="36">
        <v>44835</v>
      </c>
      <c r="AQ62" s="36">
        <v>44866</v>
      </c>
      <c r="AR62" s="36">
        <v>44896</v>
      </c>
      <c r="AS62" s="37" t="s">
        <v>6</v>
      </c>
      <c r="AT62" s="36">
        <f aca="true" t="shared" si="42" ref="AT62:BD62">AT$4</f>
        <v>44927</v>
      </c>
      <c r="AU62" s="36">
        <f t="shared" si="42"/>
        <v>44958</v>
      </c>
      <c r="AV62" s="36">
        <f t="shared" si="42"/>
        <v>44986</v>
      </c>
      <c r="AW62" s="36">
        <f t="shared" si="42"/>
        <v>45017</v>
      </c>
      <c r="AX62" s="36">
        <f t="shared" si="42"/>
        <v>45047</v>
      </c>
      <c r="AY62" s="36">
        <f t="shared" si="42"/>
        <v>45078</v>
      </c>
      <c r="AZ62" s="36">
        <f t="shared" si="42"/>
        <v>45108</v>
      </c>
      <c r="BA62" s="37" t="str">
        <f t="shared" si="42"/>
        <v>1 - 24 de Ago-23</v>
      </c>
      <c r="BB62" s="37" t="str">
        <f t="shared" si="42"/>
        <v>24 - 31 de Ago-23</v>
      </c>
      <c r="BC62" s="36">
        <f t="shared" si="42"/>
        <v>45139</v>
      </c>
      <c r="BD62" s="36">
        <f t="shared" si="42"/>
        <v>45170</v>
      </c>
      <c r="BE62" s="12" t="s">
        <v>13</v>
      </c>
      <c r="BF62" s="36" t="str">
        <f>BF$4</f>
        <v>01 - 15-Out-2023</v>
      </c>
      <c r="BG62" s="36">
        <f>BG$4</f>
        <v>45200</v>
      </c>
      <c r="BH62" s="56" t="s">
        <v>75</v>
      </c>
      <c r="BI62" s="57" t="s">
        <v>6</v>
      </c>
      <c r="BJ62" s="57" t="str">
        <f>BJ4</f>
        <v>Meta 16 - 31-Out-2023</v>
      </c>
      <c r="BK62" s="57" t="str">
        <f aca="true" t="shared" si="43" ref="BK62:BZ62">BK$4</f>
        <v>16 - 31-Out-2023</v>
      </c>
      <c r="BL62" s="57" t="str">
        <f>BL4</f>
        <v>Meta Mensal</v>
      </c>
      <c r="BM62" s="57">
        <f t="shared" si="43"/>
        <v>45200</v>
      </c>
      <c r="BN62" s="39">
        <f t="shared" si="43"/>
        <v>45231</v>
      </c>
      <c r="BO62" s="39">
        <f t="shared" si="43"/>
        <v>45261</v>
      </c>
      <c r="BP62" s="39">
        <f t="shared" si="43"/>
        <v>45292</v>
      </c>
      <c r="BQ62" s="39">
        <f t="shared" si="43"/>
        <v>45323</v>
      </c>
      <c r="BR62" s="39">
        <f t="shared" si="43"/>
        <v>45352</v>
      </c>
      <c r="BS62" s="39">
        <f t="shared" si="43"/>
        <v>45383</v>
      </c>
      <c r="BT62" s="39">
        <f t="shared" si="43"/>
        <v>45413</v>
      </c>
      <c r="BU62" s="39">
        <f t="shared" si="43"/>
        <v>45444</v>
      </c>
      <c r="BV62" s="39">
        <f t="shared" si="43"/>
        <v>45474</v>
      </c>
      <c r="BW62" s="39">
        <f t="shared" si="43"/>
        <v>45505</v>
      </c>
      <c r="BX62" s="39">
        <f t="shared" si="43"/>
        <v>45536</v>
      </c>
      <c r="BY62" s="39">
        <f t="shared" si="43"/>
        <v>45566</v>
      </c>
      <c r="BZ62" s="39">
        <f t="shared" si="43"/>
        <v>45597</v>
      </c>
    </row>
    <row r="63" spans="1:78" s="23" customFormat="1" ht="15">
      <c r="A63" s="83" t="s">
        <v>76</v>
      </c>
      <c r="B63" s="59">
        <v>150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150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150</v>
      </c>
      <c r="AC63" s="59">
        <v>144</v>
      </c>
      <c r="AD63" s="59">
        <v>176</v>
      </c>
      <c r="AE63" s="59">
        <v>220</v>
      </c>
      <c r="AF63" s="59">
        <v>204</v>
      </c>
      <c r="AG63" s="59">
        <v>400</v>
      </c>
      <c r="AH63" s="59">
        <v>344</v>
      </c>
      <c r="AI63" s="59">
        <v>103</v>
      </c>
      <c r="AJ63" s="59">
        <v>0</v>
      </c>
      <c r="AK63" s="59">
        <v>215</v>
      </c>
      <c r="AL63" s="59">
        <v>132</v>
      </c>
      <c r="AM63" s="26">
        <v>318</v>
      </c>
      <c r="AN63" s="26">
        <v>316</v>
      </c>
      <c r="AO63" s="26">
        <v>274</v>
      </c>
      <c r="AP63" s="26">
        <v>354</v>
      </c>
      <c r="AQ63" s="26">
        <v>305</v>
      </c>
      <c r="AR63" s="26">
        <v>224</v>
      </c>
      <c r="AS63" s="59">
        <v>132</v>
      </c>
      <c r="AT63" s="26">
        <v>232</v>
      </c>
      <c r="AU63" s="26">
        <v>260</v>
      </c>
      <c r="AV63" s="26">
        <v>212</v>
      </c>
      <c r="AW63" s="26">
        <v>246</v>
      </c>
      <c r="AX63" s="26">
        <v>199</v>
      </c>
      <c r="AY63" s="26">
        <v>212</v>
      </c>
      <c r="AZ63" s="26">
        <v>196</v>
      </c>
      <c r="BA63" s="26">
        <v>144</v>
      </c>
      <c r="BB63" s="26">
        <v>54</v>
      </c>
      <c r="BC63" s="26">
        <v>198</v>
      </c>
      <c r="BD63" s="26">
        <v>196</v>
      </c>
      <c r="BE63" s="26">
        <v>64</v>
      </c>
      <c r="BF63" s="26">
        <v>111</v>
      </c>
      <c r="BG63" s="26">
        <f>BK63+BF63</f>
        <v>263</v>
      </c>
      <c r="BH63" s="27" t="s">
        <v>76</v>
      </c>
      <c r="BI63" s="26">
        <v>100</v>
      </c>
      <c r="BJ63" s="26">
        <v>52</v>
      </c>
      <c r="BK63" s="26">
        <v>152</v>
      </c>
      <c r="BL63" s="26">
        <f>BI63</f>
        <v>100</v>
      </c>
      <c r="BM63" s="26">
        <f>BG63</f>
        <v>263</v>
      </c>
      <c r="BN63" s="40">
        <f>BN40</f>
        <v>229</v>
      </c>
      <c r="BO63" s="26">
        <v>281</v>
      </c>
      <c r="BP63" s="26">
        <v>279</v>
      </c>
      <c r="BQ63" s="26">
        <v>214</v>
      </c>
      <c r="BR63" s="26"/>
      <c r="BS63" s="26"/>
      <c r="BT63" s="26"/>
      <c r="BU63" s="26"/>
      <c r="BV63" s="26"/>
      <c r="BW63" s="26"/>
      <c r="BX63" s="26"/>
      <c r="BY63" s="26"/>
      <c r="BZ63" s="26"/>
    </row>
    <row r="64" spans="1:78" ht="1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67"/>
      <c r="AK64" s="55"/>
      <c r="AL64" s="67"/>
      <c r="AM64" s="55"/>
      <c r="AN64" s="55"/>
      <c r="AO64" s="55"/>
      <c r="AP64" s="55"/>
      <c r="AQ64" s="55"/>
      <c r="AR64" s="55"/>
      <c r="AS64" s="67"/>
      <c r="AT64" s="55"/>
      <c r="AU64" s="55"/>
      <c r="AV64" s="55"/>
      <c r="AW64" s="55"/>
      <c r="AX64" s="55"/>
      <c r="AY64" s="55"/>
      <c r="AZ64" s="55"/>
      <c r="BA64" s="67"/>
      <c r="BB64" s="67"/>
      <c r="BC64" s="55"/>
      <c r="BD64" s="55"/>
      <c r="BE64" s="55"/>
      <c r="BF64" s="55"/>
      <c r="BG64" s="55"/>
      <c r="BH64" s="54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</row>
    <row r="65" spans="1:78" s="53" customFormat="1" ht="15">
      <c r="A65" s="34" t="s">
        <v>77</v>
      </c>
      <c r="B65" s="35" t="s">
        <v>6</v>
      </c>
      <c r="C65" s="36">
        <v>43831</v>
      </c>
      <c r="D65" s="36">
        <v>43862</v>
      </c>
      <c r="E65" s="36">
        <v>43891</v>
      </c>
      <c r="F65" s="36">
        <v>43922</v>
      </c>
      <c r="G65" s="36">
        <v>43952</v>
      </c>
      <c r="H65" s="36">
        <v>43983</v>
      </c>
      <c r="I65" s="36">
        <v>44013</v>
      </c>
      <c r="J65" s="36">
        <v>44044</v>
      </c>
      <c r="K65" s="36">
        <v>44075</v>
      </c>
      <c r="L65" s="36">
        <v>44105</v>
      </c>
      <c r="M65" s="36">
        <v>44136</v>
      </c>
      <c r="N65" s="36">
        <v>44166</v>
      </c>
      <c r="O65" s="35" t="s">
        <v>6</v>
      </c>
      <c r="P65" s="36">
        <v>44197</v>
      </c>
      <c r="Q65" s="36">
        <v>44228</v>
      </c>
      <c r="R65" s="36">
        <v>44256</v>
      </c>
      <c r="S65" s="36">
        <v>44287</v>
      </c>
      <c r="T65" s="36">
        <v>44317</v>
      </c>
      <c r="U65" s="36">
        <v>44348</v>
      </c>
      <c r="V65" s="36">
        <v>44378</v>
      </c>
      <c r="W65" s="36">
        <v>44409</v>
      </c>
      <c r="X65" s="36">
        <v>44440</v>
      </c>
      <c r="Y65" s="36">
        <v>44470</v>
      </c>
      <c r="Z65" s="36">
        <v>44501</v>
      </c>
      <c r="AA65" s="36">
        <v>44531</v>
      </c>
      <c r="AB65" s="35"/>
      <c r="AC65" s="36"/>
      <c r="AD65" s="36"/>
      <c r="AE65" s="36"/>
      <c r="AF65" s="36"/>
      <c r="AG65" s="36"/>
      <c r="AH65" s="36"/>
      <c r="AI65" s="36" t="s">
        <v>7</v>
      </c>
      <c r="AJ65" s="37" t="s">
        <v>6</v>
      </c>
      <c r="AK65" s="36" t="s">
        <v>9</v>
      </c>
      <c r="AL65" s="37" t="s">
        <v>6</v>
      </c>
      <c r="AM65" s="36">
        <v>44743</v>
      </c>
      <c r="AN65" s="36">
        <v>44774</v>
      </c>
      <c r="AO65" s="36">
        <v>44805</v>
      </c>
      <c r="AP65" s="36">
        <v>44835</v>
      </c>
      <c r="AQ65" s="36">
        <v>44866</v>
      </c>
      <c r="AR65" s="36">
        <v>44896</v>
      </c>
      <c r="AS65" s="37" t="s">
        <v>6</v>
      </c>
      <c r="AT65" s="36">
        <f aca="true" t="shared" si="44" ref="AT65:BD65">AT$4</f>
        <v>44927</v>
      </c>
      <c r="AU65" s="36">
        <f t="shared" si="44"/>
        <v>44958</v>
      </c>
      <c r="AV65" s="36">
        <f t="shared" si="44"/>
        <v>44986</v>
      </c>
      <c r="AW65" s="36">
        <f t="shared" si="44"/>
        <v>45017</v>
      </c>
      <c r="AX65" s="36">
        <f t="shared" si="44"/>
        <v>45047</v>
      </c>
      <c r="AY65" s="36">
        <f t="shared" si="44"/>
        <v>45078</v>
      </c>
      <c r="AZ65" s="36">
        <f t="shared" si="44"/>
        <v>45108</v>
      </c>
      <c r="BA65" s="37" t="str">
        <f t="shared" si="44"/>
        <v>1 - 24 de Ago-23</v>
      </c>
      <c r="BB65" s="37" t="str">
        <f t="shared" si="44"/>
        <v>24 - 31 de Ago-23</v>
      </c>
      <c r="BC65" s="36">
        <f t="shared" si="44"/>
        <v>45139</v>
      </c>
      <c r="BD65" s="36">
        <f t="shared" si="44"/>
        <v>45170</v>
      </c>
      <c r="BE65" s="12" t="s">
        <v>13</v>
      </c>
      <c r="BF65" s="36" t="str">
        <f>BF$4</f>
        <v>01 - 15-Out-2023</v>
      </c>
      <c r="BG65" s="36">
        <f>BG$4</f>
        <v>45200</v>
      </c>
      <c r="BH65" s="56" t="s">
        <v>78</v>
      </c>
      <c r="BI65" s="57" t="s">
        <v>6</v>
      </c>
      <c r="BJ65" s="57" t="str">
        <f>BJ4</f>
        <v>Meta 16 - 31-Out-2023</v>
      </c>
      <c r="BK65" s="57" t="str">
        <f aca="true" t="shared" si="45" ref="BK65:BZ65">BK$4</f>
        <v>16 - 31-Out-2023</v>
      </c>
      <c r="BL65" s="57" t="str">
        <f>BL4</f>
        <v>Meta Mensal</v>
      </c>
      <c r="BM65" s="57">
        <f t="shared" si="45"/>
        <v>45200</v>
      </c>
      <c r="BN65" s="39">
        <f t="shared" si="45"/>
        <v>45231</v>
      </c>
      <c r="BO65" s="39">
        <f t="shared" si="45"/>
        <v>45261</v>
      </c>
      <c r="BP65" s="39">
        <f t="shared" si="45"/>
        <v>45292</v>
      </c>
      <c r="BQ65" s="39">
        <f t="shared" si="45"/>
        <v>45323</v>
      </c>
      <c r="BR65" s="39">
        <f t="shared" si="45"/>
        <v>45352</v>
      </c>
      <c r="BS65" s="39">
        <f t="shared" si="45"/>
        <v>45383</v>
      </c>
      <c r="BT65" s="39">
        <f t="shared" si="45"/>
        <v>45413</v>
      </c>
      <c r="BU65" s="39">
        <f t="shared" si="45"/>
        <v>45444</v>
      </c>
      <c r="BV65" s="39">
        <f t="shared" si="45"/>
        <v>45474</v>
      </c>
      <c r="BW65" s="39">
        <f t="shared" si="45"/>
        <v>45505</v>
      </c>
      <c r="BX65" s="39">
        <f t="shared" si="45"/>
        <v>45536</v>
      </c>
      <c r="BY65" s="39">
        <f t="shared" si="45"/>
        <v>45566</v>
      </c>
      <c r="BZ65" s="39">
        <f t="shared" si="45"/>
        <v>45597</v>
      </c>
    </row>
    <row r="66" spans="1:78" s="23" customFormat="1" ht="15">
      <c r="A66" s="24" t="s">
        <v>79</v>
      </c>
      <c r="B66" s="8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84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85"/>
      <c r="AC66" s="86"/>
      <c r="AD66" s="86"/>
      <c r="AE66" s="86"/>
      <c r="AF66" s="87"/>
      <c r="AG66" s="87"/>
      <c r="AH66" s="87"/>
      <c r="AI66" s="88">
        <v>0</v>
      </c>
      <c r="AJ66" s="26"/>
      <c r="AK66" s="26">
        <v>0</v>
      </c>
      <c r="AL66" s="26">
        <v>80</v>
      </c>
      <c r="AM66" s="26">
        <v>0</v>
      </c>
      <c r="AN66" s="26">
        <v>21</v>
      </c>
      <c r="AO66" s="26">
        <v>58</v>
      </c>
      <c r="AP66" s="26">
        <v>54</v>
      </c>
      <c r="AQ66" s="26">
        <v>47</v>
      </c>
      <c r="AR66" s="26">
        <v>97</v>
      </c>
      <c r="AS66" s="26">
        <v>80</v>
      </c>
      <c r="AT66" s="26">
        <v>58</v>
      </c>
      <c r="AU66" s="26">
        <v>112</v>
      </c>
      <c r="AV66" s="26">
        <v>129</v>
      </c>
      <c r="AW66" s="26">
        <v>31</v>
      </c>
      <c r="AX66" s="26">
        <v>82</v>
      </c>
      <c r="AY66" s="26">
        <v>98</v>
      </c>
      <c r="AZ66" s="26">
        <v>85</v>
      </c>
      <c r="BA66" s="26">
        <v>78</v>
      </c>
      <c r="BB66" s="26">
        <f>BC66-BA66</f>
        <v>0</v>
      </c>
      <c r="BC66" s="26">
        <v>78</v>
      </c>
      <c r="BD66" s="26">
        <v>109</v>
      </c>
      <c r="BE66" s="26">
        <v>39</v>
      </c>
      <c r="BF66" s="26">
        <v>29</v>
      </c>
      <c r="BG66" s="26">
        <f>BK66+BF66</f>
        <v>52</v>
      </c>
      <c r="BH66" s="27" t="s">
        <v>79</v>
      </c>
      <c r="BI66" s="26">
        <v>30</v>
      </c>
      <c r="BJ66" s="26">
        <v>15</v>
      </c>
      <c r="BK66" s="26">
        <v>23</v>
      </c>
      <c r="BL66" s="26">
        <f>BI66</f>
        <v>30</v>
      </c>
      <c r="BM66" s="26">
        <f>BG66</f>
        <v>52</v>
      </c>
      <c r="BN66" s="40">
        <v>78</v>
      </c>
      <c r="BO66" s="26">
        <v>72</v>
      </c>
      <c r="BP66" s="26">
        <v>47</v>
      </c>
      <c r="BQ66" s="26">
        <v>65</v>
      </c>
      <c r="BR66" s="26"/>
      <c r="BS66" s="26"/>
      <c r="BT66" s="26"/>
      <c r="BU66" s="26"/>
      <c r="BV66" s="26"/>
      <c r="BW66" s="26"/>
      <c r="BX66" s="26"/>
      <c r="BY66" s="26"/>
      <c r="BZ66" s="26"/>
    </row>
    <row r="67" spans="1:78" s="23" customFormat="1" ht="15" hidden="1">
      <c r="A67" s="24" t="s">
        <v>80</v>
      </c>
      <c r="B67" s="84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84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85"/>
      <c r="AC67" s="86"/>
      <c r="AD67" s="86"/>
      <c r="AE67" s="86"/>
      <c r="AF67" s="87"/>
      <c r="AG67" s="87"/>
      <c r="AH67" s="87"/>
      <c r="AI67" s="88">
        <v>87</v>
      </c>
      <c r="AJ67" s="26">
        <v>200</v>
      </c>
      <c r="AK67" s="26">
        <v>212</v>
      </c>
      <c r="AL67" s="26">
        <v>200</v>
      </c>
      <c r="AM67" s="26">
        <v>299</v>
      </c>
      <c r="AN67" s="26">
        <v>276</v>
      </c>
      <c r="AO67" s="26">
        <v>220</v>
      </c>
      <c r="AP67" s="26">
        <v>238</v>
      </c>
      <c r="AQ67" s="26">
        <v>357</v>
      </c>
      <c r="AR67" s="26">
        <v>262</v>
      </c>
      <c r="AS67" s="26">
        <v>200</v>
      </c>
      <c r="AT67" s="26">
        <v>200</v>
      </c>
      <c r="AU67" s="26">
        <v>149</v>
      </c>
      <c r="AV67" s="26">
        <v>152</v>
      </c>
      <c r="AW67" s="26">
        <v>301</v>
      </c>
      <c r="AX67" s="26">
        <v>168</v>
      </c>
      <c r="AY67" s="26">
        <v>187</v>
      </c>
      <c r="AZ67" s="26">
        <v>238</v>
      </c>
      <c r="BA67" s="26">
        <v>211</v>
      </c>
      <c r="BB67" s="26">
        <f>BC67-BA67</f>
        <v>112</v>
      </c>
      <c r="BC67" s="26">
        <v>323</v>
      </c>
      <c r="BD67" s="26">
        <v>217</v>
      </c>
      <c r="BE67" s="26">
        <v>97</v>
      </c>
      <c r="BF67" s="26">
        <v>114</v>
      </c>
      <c r="BG67" s="26">
        <v>311</v>
      </c>
      <c r="BH67" s="27"/>
      <c r="BI67" s="26"/>
      <c r="BJ67" s="26"/>
      <c r="BK67" s="26"/>
      <c r="BL67" s="26"/>
      <c r="BM67" s="26"/>
      <c r="BN67" s="40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</row>
    <row r="68" spans="1:78" s="23" customFormat="1" ht="15">
      <c r="A68" s="24" t="s">
        <v>81</v>
      </c>
      <c r="B68" s="84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84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85"/>
      <c r="AC68" s="86"/>
      <c r="AD68" s="86"/>
      <c r="AE68" s="86"/>
      <c r="AF68" s="87"/>
      <c r="AG68" s="87"/>
      <c r="AH68" s="87"/>
      <c r="AI68" s="88">
        <v>88</v>
      </c>
      <c r="AJ68" s="26">
        <v>200</v>
      </c>
      <c r="AK68" s="26">
        <v>223</v>
      </c>
      <c r="AL68" s="26">
        <v>200</v>
      </c>
      <c r="AM68" s="26">
        <v>311</v>
      </c>
      <c r="AN68" s="26">
        <v>306</v>
      </c>
      <c r="AO68" s="26">
        <v>246</v>
      </c>
      <c r="AP68" s="26">
        <v>209</v>
      </c>
      <c r="AQ68" s="26">
        <v>310</v>
      </c>
      <c r="AR68" s="26">
        <v>248</v>
      </c>
      <c r="AS68" s="26">
        <v>200</v>
      </c>
      <c r="AT68" s="26">
        <v>200</v>
      </c>
      <c r="AU68" s="26">
        <v>136</v>
      </c>
      <c r="AV68" s="26">
        <v>99</v>
      </c>
      <c r="AW68" s="26">
        <v>311</v>
      </c>
      <c r="AX68" s="26">
        <v>221</v>
      </c>
      <c r="AY68" s="26">
        <v>184</v>
      </c>
      <c r="AZ68" s="26">
        <v>284</v>
      </c>
      <c r="BA68" s="26">
        <v>239</v>
      </c>
      <c r="BB68" s="26">
        <f>BC68-BA68</f>
        <v>88</v>
      </c>
      <c r="BC68" s="26">
        <v>327</v>
      </c>
      <c r="BD68" s="26">
        <v>236</v>
      </c>
      <c r="BE68" s="26">
        <v>97</v>
      </c>
      <c r="BF68" s="26">
        <v>114</v>
      </c>
      <c r="BG68" s="26">
        <f>BK68+BF68</f>
        <v>302</v>
      </c>
      <c r="BH68" s="27" t="s">
        <v>81</v>
      </c>
      <c r="BI68" s="26">
        <v>10</v>
      </c>
      <c r="BJ68" s="26">
        <v>5</v>
      </c>
      <c r="BK68" s="26">
        <v>188</v>
      </c>
      <c r="BL68" s="26">
        <f>BI68</f>
        <v>10</v>
      </c>
      <c r="BM68" s="26">
        <f>BG68</f>
        <v>302</v>
      </c>
      <c r="BN68" s="40">
        <v>158</v>
      </c>
      <c r="BO68" s="26">
        <v>299</v>
      </c>
      <c r="BP68" s="26">
        <v>385</v>
      </c>
      <c r="BQ68" s="26">
        <v>363</v>
      </c>
      <c r="BR68" s="26"/>
      <c r="BS68" s="26"/>
      <c r="BT68" s="26"/>
      <c r="BU68" s="26"/>
      <c r="BV68" s="26"/>
      <c r="BW68" s="26"/>
      <c r="BX68" s="26"/>
      <c r="BY68" s="26"/>
      <c r="BZ68" s="26"/>
    </row>
    <row r="69" spans="1:78" s="23" customFormat="1" ht="15">
      <c r="A69" s="24" t="s">
        <v>82</v>
      </c>
      <c r="B69" s="84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84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85"/>
      <c r="AC69" s="86"/>
      <c r="AD69" s="86"/>
      <c r="AE69" s="86"/>
      <c r="AF69" s="87"/>
      <c r="AG69" s="87"/>
      <c r="AH69" s="87"/>
      <c r="AI69" s="88">
        <v>13</v>
      </c>
      <c r="AJ69" s="26"/>
      <c r="AK69" s="26">
        <v>54</v>
      </c>
      <c r="AL69" s="26">
        <v>400</v>
      </c>
      <c r="AM69" s="26">
        <v>67</v>
      </c>
      <c r="AN69" s="26">
        <v>170</v>
      </c>
      <c r="AO69" s="26">
        <v>82</v>
      </c>
      <c r="AP69" s="26">
        <v>20</v>
      </c>
      <c r="AQ69" s="26">
        <v>88</v>
      </c>
      <c r="AR69" s="26">
        <v>74</v>
      </c>
      <c r="AS69" s="26">
        <v>400</v>
      </c>
      <c r="AT69" s="26">
        <v>151</v>
      </c>
      <c r="AU69" s="26">
        <v>135</v>
      </c>
      <c r="AV69" s="26">
        <v>109</v>
      </c>
      <c r="AW69" s="26">
        <v>99</v>
      </c>
      <c r="AX69" s="26">
        <v>149</v>
      </c>
      <c r="AY69" s="26">
        <v>110</v>
      </c>
      <c r="AZ69" s="26">
        <v>125</v>
      </c>
      <c r="BA69" s="26">
        <v>62</v>
      </c>
      <c r="BB69" s="26">
        <f>BC69-BA69</f>
        <v>39</v>
      </c>
      <c r="BC69" s="26">
        <v>101</v>
      </c>
      <c r="BD69" s="26">
        <v>167</v>
      </c>
      <c r="BE69" s="26">
        <v>194</v>
      </c>
      <c r="BF69" s="26">
        <v>101</v>
      </c>
      <c r="BG69" s="26">
        <f>BK69+BF69</f>
        <v>224</v>
      </c>
      <c r="BH69" s="27" t="s">
        <v>82</v>
      </c>
      <c r="BI69" s="26">
        <v>100</v>
      </c>
      <c r="BJ69" s="26">
        <v>52</v>
      </c>
      <c r="BK69" s="26">
        <v>123</v>
      </c>
      <c r="BL69" s="26">
        <f>BI69</f>
        <v>100</v>
      </c>
      <c r="BM69" s="26">
        <f>BG69</f>
        <v>224</v>
      </c>
      <c r="BN69" s="40">
        <v>114</v>
      </c>
      <c r="BO69" s="26">
        <v>122</v>
      </c>
      <c r="BP69" s="26">
        <v>117</v>
      </c>
      <c r="BQ69" s="26">
        <v>130</v>
      </c>
      <c r="BR69" s="26"/>
      <c r="BS69" s="26"/>
      <c r="BT69" s="26"/>
      <c r="BU69" s="26"/>
      <c r="BV69" s="26"/>
      <c r="BW69" s="26"/>
      <c r="BX69" s="26"/>
      <c r="BY69" s="26"/>
      <c r="BZ69" s="26"/>
    </row>
    <row r="70" spans="1:78" s="23" customFormat="1" ht="15">
      <c r="A70" s="24" t="s">
        <v>83</v>
      </c>
      <c r="B70" s="8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84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85"/>
      <c r="AC70" s="86"/>
      <c r="AD70" s="86"/>
      <c r="AE70" s="86"/>
      <c r="AF70" s="87"/>
      <c r="AG70" s="87"/>
      <c r="AH70" s="87"/>
      <c r="AI70" s="88">
        <v>21</v>
      </c>
      <c r="AJ70" s="26">
        <v>120</v>
      </c>
      <c r="AK70" s="26">
        <v>57</v>
      </c>
      <c r="AL70" s="26">
        <v>120</v>
      </c>
      <c r="AM70" s="26">
        <v>78</v>
      </c>
      <c r="AN70" s="26">
        <v>56</v>
      </c>
      <c r="AO70" s="26">
        <v>82</v>
      </c>
      <c r="AP70" s="26">
        <v>137</v>
      </c>
      <c r="AQ70" s="26">
        <v>139</v>
      </c>
      <c r="AR70" s="26">
        <v>142</v>
      </c>
      <c r="AS70" s="26">
        <v>120</v>
      </c>
      <c r="AT70" s="26">
        <v>79</v>
      </c>
      <c r="AU70" s="26">
        <v>193</v>
      </c>
      <c r="AV70" s="26">
        <v>92</v>
      </c>
      <c r="AW70" s="26">
        <v>67</v>
      </c>
      <c r="AX70" s="26">
        <v>128</v>
      </c>
      <c r="AY70" s="26">
        <v>109</v>
      </c>
      <c r="AZ70" s="26">
        <v>123</v>
      </c>
      <c r="BA70" s="26">
        <v>115</v>
      </c>
      <c r="BB70" s="26">
        <f>BC70-BA70</f>
        <v>0</v>
      </c>
      <c r="BC70" s="26">
        <v>115</v>
      </c>
      <c r="BD70" s="26">
        <v>122</v>
      </c>
      <c r="BE70" s="26">
        <v>58</v>
      </c>
      <c r="BF70" s="26">
        <v>39</v>
      </c>
      <c r="BG70" s="26">
        <f>BK70+BF70</f>
        <v>72</v>
      </c>
      <c r="BH70" s="27" t="s">
        <v>83</v>
      </c>
      <c r="BI70" s="26">
        <v>40</v>
      </c>
      <c r="BJ70" s="26">
        <v>21</v>
      </c>
      <c r="BK70" s="26">
        <v>33</v>
      </c>
      <c r="BL70" s="26">
        <f>BI70</f>
        <v>40</v>
      </c>
      <c r="BM70" s="26">
        <f>BG70</f>
        <v>72</v>
      </c>
      <c r="BN70" s="40">
        <v>82</v>
      </c>
      <c r="BO70" s="26">
        <v>62</v>
      </c>
      <c r="BP70" s="26">
        <v>56</v>
      </c>
      <c r="BQ70" s="26">
        <v>54</v>
      </c>
      <c r="BR70" s="26"/>
      <c r="BS70" s="26"/>
      <c r="BT70" s="26"/>
      <c r="BU70" s="26"/>
      <c r="BV70" s="26"/>
      <c r="BW70" s="26"/>
      <c r="BX70" s="26"/>
      <c r="BY70" s="26"/>
      <c r="BZ70" s="26"/>
    </row>
    <row r="71" spans="1:78" s="95" customFormat="1" ht="15">
      <c r="A71" s="60" t="s">
        <v>32</v>
      </c>
      <c r="B71" s="89">
        <v>0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90"/>
      <c r="AC71" s="91"/>
      <c r="AD71" s="91"/>
      <c r="AE71" s="91"/>
      <c r="AF71" s="92"/>
      <c r="AG71" s="92"/>
      <c r="AH71" s="92"/>
      <c r="AI71" s="93">
        <v>209</v>
      </c>
      <c r="AJ71" s="94">
        <v>520</v>
      </c>
      <c r="AK71" s="89">
        <v>546</v>
      </c>
      <c r="AL71" s="94">
        <v>1000</v>
      </c>
      <c r="AM71" s="89">
        <v>755</v>
      </c>
      <c r="AN71" s="89">
        <v>829</v>
      </c>
      <c r="AO71" s="89">
        <v>688</v>
      </c>
      <c r="AP71" s="89">
        <v>658</v>
      </c>
      <c r="AQ71" s="89">
        <v>941</v>
      </c>
      <c r="AR71" s="89">
        <v>823</v>
      </c>
      <c r="AS71" s="94">
        <f aca="true" t="shared" si="46" ref="AS71:BM71">SUM(AS66:AS70)</f>
        <v>1000</v>
      </c>
      <c r="AT71" s="89">
        <f t="shared" si="46"/>
        <v>688</v>
      </c>
      <c r="AU71" s="89">
        <f t="shared" si="46"/>
        <v>725</v>
      </c>
      <c r="AV71" s="89">
        <f t="shared" si="46"/>
        <v>581</v>
      </c>
      <c r="AW71" s="89">
        <f t="shared" si="46"/>
        <v>809</v>
      </c>
      <c r="AX71" s="89">
        <f t="shared" si="46"/>
        <v>748</v>
      </c>
      <c r="AY71" s="89">
        <f t="shared" si="46"/>
        <v>688</v>
      </c>
      <c r="AZ71" s="89">
        <f t="shared" si="46"/>
        <v>855</v>
      </c>
      <c r="BA71" s="94">
        <f t="shared" si="46"/>
        <v>705</v>
      </c>
      <c r="BB71" s="94">
        <f t="shared" si="46"/>
        <v>239</v>
      </c>
      <c r="BC71" s="89">
        <f t="shared" si="46"/>
        <v>944</v>
      </c>
      <c r="BD71" s="89">
        <f t="shared" si="46"/>
        <v>851</v>
      </c>
      <c r="BE71" s="89">
        <v>484</v>
      </c>
      <c r="BF71" s="89">
        <f>SUM(BF66:BF70)</f>
        <v>397</v>
      </c>
      <c r="BG71" s="89">
        <f t="shared" si="46"/>
        <v>961</v>
      </c>
      <c r="BH71" s="60" t="s">
        <v>32</v>
      </c>
      <c r="BI71" s="89">
        <f t="shared" si="46"/>
        <v>180</v>
      </c>
      <c r="BJ71" s="89">
        <f>SUM(BJ66+BJ68+BJ69+BJ70)</f>
        <v>93</v>
      </c>
      <c r="BK71" s="89">
        <f>SUM(BK66:BK70)</f>
        <v>367</v>
      </c>
      <c r="BL71" s="89">
        <f>SUM(BL66+BL68+BL69+BL70)</f>
        <v>180</v>
      </c>
      <c r="BM71" s="89">
        <f t="shared" si="46"/>
        <v>650</v>
      </c>
      <c r="BN71" s="89">
        <f aca="true" t="shared" si="47" ref="BN71:BZ71">SUM(BN66:BN70)</f>
        <v>432</v>
      </c>
      <c r="BO71" s="89">
        <f t="shared" si="47"/>
        <v>555</v>
      </c>
      <c r="BP71" s="89">
        <f t="shared" si="47"/>
        <v>605</v>
      </c>
      <c r="BQ71" s="89">
        <f t="shared" si="47"/>
        <v>612</v>
      </c>
      <c r="BR71" s="89">
        <f t="shared" si="47"/>
        <v>0</v>
      </c>
      <c r="BS71" s="89">
        <f t="shared" si="47"/>
        <v>0</v>
      </c>
      <c r="BT71" s="89">
        <f t="shared" si="47"/>
        <v>0</v>
      </c>
      <c r="BU71" s="89">
        <f t="shared" si="47"/>
        <v>0</v>
      </c>
      <c r="BV71" s="89">
        <f t="shared" si="47"/>
        <v>0</v>
      </c>
      <c r="BW71" s="89">
        <f t="shared" si="47"/>
        <v>0</v>
      </c>
      <c r="BX71" s="89">
        <f t="shared" si="47"/>
        <v>0</v>
      </c>
      <c r="BY71" s="89">
        <f t="shared" si="47"/>
        <v>0</v>
      </c>
      <c r="BZ71" s="89">
        <f t="shared" si="47"/>
        <v>0</v>
      </c>
    </row>
    <row r="72" spans="1:78" ht="1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67"/>
      <c r="AK72" s="55"/>
      <c r="AL72" s="67"/>
      <c r="AM72" s="55"/>
      <c r="AN72" s="55"/>
      <c r="AO72" s="55"/>
      <c r="AP72" s="55"/>
      <c r="AQ72" s="55"/>
      <c r="AR72" s="55"/>
      <c r="AS72" s="67"/>
      <c r="AT72" s="55"/>
      <c r="AU72" s="55"/>
      <c r="AV72" s="55"/>
      <c r="AW72" s="55"/>
      <c r="AX72" s="55"/>
      <c r="AY72" s="55"/>
      <c r="AZ72" s="55"/>
      <c r="BA72" s="67"/>
      <c r="BB72" s="67"/>
      <c r="BC72" s="55"/>
      <c r="BD72" s="55"/>
      <c r="BE72" s="55"/>
      <c r="BF72" s="55"/>
      <c r="BG72" s="55"/>
      <c r="BH72" s="54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</row>
    <row r="73" spans="1:78" s="53" customFormat="1" ht="15">
      <c r="A73" s="96" t="s">
        <v>84</v>
      </c>
      <c r="B73" s="97"/>
      <c r="C73" s="98">
        <v>43831</v>
      </c>
      <c r="D73" s="98">
        <v>43862</v>
      </c>
      <c r="E73" s="98">
        <v>43891</v>
      </c>
      <c r="F73" s="98">
        <v>43922</v>
      </c>
      <c r="G73" s="98">
        <v>43952</v>
      </c>
      <c r="H73" s="98">
        <v>43983</v>
      </c>
      <c r="I73" s="98">
        <v>44013</v>
      </c>
      <c r="J73" s="98">
        <v>44044</v>
      </c>
      <c r="K73" s="98">
        <v>44075</v>
      </c>
      <c r="L73" s="98">
        <v>44105</v>
      </c>
      <c r="M73" s="98">
        <v>44136</v>
      </c>
      <c r="N73" s="98">
        <v>44166</v>
      </c>
      <c r="O73" s="97">
        <v>0</v>
      </c>
      <c r="P73" s="98">
        <v>44197</v>
      </c>
      <c r="Q73" s="98">
        <v>44228</v>
      </c>
      <c r="R73" s="98">
        <v>44256</v>
      </c>
      <c r="S73" s="98">
        <v>44287</v>
      </c>
      <c r="T73" s="98">
        <v>44317</v>
      </c>
      <c r="U73" s="98">
        <v>44348</v>
      </c>
      <c r="V73" s="98">
        <v>44378</v>
      </c>
      <c r="W73" s="98">
        <v>44409</v>
      </c>
      <c r="X73" s="98">
        <v>44440</v>
      </c>
      <c r="Y73" s="98">
        <v>44470</v>
      </c>
      <c r="Z73" s="98">
        <v>44501</v>
      </c>
      <c r="AA73" s="98">
        <v>44531</v>
      </c>
      <c r="AB73" s="97"/>
      <c r="AC73" s="98">
        <v>44562</v>
      </c>
      <c r="AD73" s="98">
        <v>44593</v>
      </c>
      <c r="AE73" s="98">
        <v>44621</v>
      </c>
      <c r="AF73" s="98">
        <v>44652</v>
      </c>
      <c r="AG73" s="98">
        <v>44682</v>
      </c>
      <c r="AH73" s="98">
        <v>44713</v>
      </c>
      <c r="AI73" s="98" t="s">
        <v>7</v>
      </c>
      <c r="AJ73" s="99" t="s">
        <v>6</v>
      </c>
      <c r="AK73" s="98" t="s">
        <v>9</v>
      </c>
      <c r="AL73" s="99"/>
      <c r="AM73" s="98">
        <v>44743</v>
      </c>
      <c r="AN73" s="98">
        <v>44774</v>
      </c>
      <c r="AO73" s="98">
        <v>44805</v>
      </c>
      <c r="AP73" s="98">
        <v>44835</v>
      </c>
      <c r="AQ73" s="98">
        <v>44866</v>
      </c>
      <c r="AR73" s="98">
        <v>44896</v>
      </c>
      <c r="AS73" s="100"/>
      <c r="AT73" s="36">
        <f aca="true" t="shared" si="48" ref="AT73:BD73">AT$4</f>
        <v>44927</v>
      </c>
      <c r="AU73" s="36">
        <f t="shared" si="48"/>
        <v>44958</v>
      </c>
      <c r="AV73" s="36">
        <f t="shared" si="48"/>
        <v>44986</v>
      </c>
      <c r="AW73" s="36">
        <f t="shared" si="48"/>
        <v>45017</v>
      </c>
      <c r="AX73" s="36">
        <f t="shared" si="48"/>
        <v>45047</v>
      </c>
      <c r="AY73" s="36">
        <f t="shared" si="48"/>
        <v>45078</v>
      </c>
      <c r="AZ73" s="36">
        <f t="shared" si="48"/>
        <v>45108</v>
      </c>
      <c r="BA73" s="37" t="str">
        <f t="shared" si="48"/>
        <v>1 - 24 de Ago-23</v>
      </c>
      <c r="BB73" s="37" t="str">
        <f t="shared" si="48"/>
        <v>24 - 31 de Ago-23</v>
      </c>
      <c r="BC73" s="36">
        <f t="shared" si="48"/>
        <v>45139</v>
      </c>
      <c r="BD73" s="36">
        <f t="shared" si="48"/>
        <v>45170</v>
      </c>
      <c r="BE73" s="36"/>
      <c r="BF73" s="36" t="str">
        <f>BF$4</f>
        <v>01 - 15-Out-2023</v>
      </c>
      <c r="BG73" s="36">
        <f>BG$4</f>
        <v>45200</v>
      </c>
      <c r="BH73" s="101" t="s">
        <v>85</v>
      </c>
      <c r="BI73" s="102"/>
      <c r="BJ73" s="102"/>
      <c r="BK73" s="57" t="str">
        <f aca="true" t="shared" si="49" ref="BK73:BZ73">BK$4</f>
        <v>16 - 31-Out-2023</v>
      </c>
      <c r="BL73" s="102"/>
      <c r="BM73" s="57">
        <f t="shared" si="49"/>
        <v>45200</v>
      </c>
      <c r="BN73" s="39">
        <f t="shared" si="49"/>
        <v>45231</v>
      </c>
      <c r="BO73" s="39">
        <f t="shared" si="49"/>
        <v>45261</v>
      </c>
      <c r="BP73" s="39">
        <f t="shared" si="49"/>
        <v>45292</v>
      </c>
      <c r="BQ73" s="39">
        <f t="shared" si="49"/>
        <v>45323</v>
      </c>
      <c r="BR73" s="39">
        <f t="shared" si="49"/>
        <v>45352</v>
      </c>
      <c r="BS73" s="39">
        <f t="shared" si="49"/>
        <v>45383</v>
      </c>
      <c r="BT73" s="39">
        <f t="shared" si="49"/>
        <v>45413</v>
      </c>
      <c r="BU73" s="39">
        <f t="shared" si="49"/>
        <v>45444</v>
      </c>
      <c r="BV73" s="39">
        <f t="shared" si="49"/>
        <v>45474</v>
      </c>
      <c r="BW73" s="39">
        <f t="shared" si="49"/>
        <v>45505</v>
      </c>
      <c r="BX73" s="39">
        <f t="shared" si="49"/>
        <v>45536</v>
      </c>
      <c r="BY73" s="39">
        <f t="shared" si="49"/>
        <v>45566</v>
      </c>
      <c r="BZ73" s="39">
        <f t="shared" si="49"/>
        <v>45597</v>
      </c>
    </row>
    <row r="74" spans="1:78" s="23" customFormat="1" ht="15">
      <c r="A74" s="18" t="s">
        <v>86</v>
      </c>
      <c r="B74" s="103" t="s">
        <v>87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42</v>
      </c>
      <c r="M74" s="28">
        <v>34</v>
      </c>
      <c r="N74" s="28">
        <v>41</v>
      </c>
      <c r="O74" s="103" t="s">
        <v>87</v>
      </c>
      <c r="P74" s="28">
        <v>35</v>
      </c>
      <c r="Q74" s="28">
        <v>23</v>
      </c>
      <c r="R74" s="28">
        <v>15</v>
      </c>
      <c r="S74" s="28">
        <v>16</v>
      </c>
      <c r="T74" s="28">
        <v>9</v>
      </c>
      <c r="U74" s="28">
        <v>23</v>
      </c>
      <c r="V74" s="28">
        <v>23</v>
      </c>
      <c r="W74" s="28">
        <v>18</v>
      </c>
      <c r="X74" s="28">
        <v>32</v>
      </c>
      <c r="Y74" s="28">
        <v>21</v>
      </c>
      <c r="Z74" s="28">
        <v>24</v>
      </c>
      <c r="AA74" s="28">
        <v>29</v>
      </c>
      <c r="AB74" s="103"/>
      <c r="AC74" s="28">
        <v>35</v>
      </c>
      <c r="AD74" s="28">
        <v>31</v>
      </c>
      <c r="AE74" s="28">
        <v>34</v>
      </c>
      <c r="AF74" s="28">
        <v>35</v>
      </c>
      <c r="AG74" s="28">
        <v>26</v>
      </c>
      <c r="AH74" s="28">
        <v>36</v>
      </c>
      <c r="AI74" s="28">
        <v>4</v>
      </c>
      <c r="AJ74" s="28"/>
      <c r="AK74" s="28">
        <v>19</v>
      </c>
      <c r="AL74" s="28"/>
      <c r="AM74" s="28">
        <v>23</v>
      </c>
      <c r="AN74" s="28">
        <v>27</v>
      </c>
      <c r="AO74" s="28">
        <v>22</v>
      </c>
      <c r="AP74" s="28">
        <v>11</v>
      </c>
      <c r="AQ74" s="28">
        <v>85</v>
      </c>
      <c r="AR74" s="28">
        <v>76</v>
      </c>
      <c r="AS74" s="104" t="s">
        <v>87</v>
      </c>
      <c r="AT74" s="28">
        <v>34</v>
      </c>
      <c r="AU74" s="28">
        <v>20</v>
      </c>
      <c r="AV74" s="28">
        <v>29</v>
      </c>
      <c r="AW74" s="28">
        <v>27</v>
      </c>
      <c r="AX74" s="28">
        <v>22</v>
      </c>
      <c r="AY74" s="28">
        <v>28</v>
      </c>
      <c r="AZ74" s="28">
        <v>27</v>
      </c>
      <c r="BA74" s="28">
        <v>16</v>
      </c>
      <c r="BB74" s="28">
        <f aca="true" t="shared" si="50" ref="BB74:BB79">BC74-BA74</f>
        <v>4</v>
      </c>
      <c r="BC74" s="28">
        <v>20</v>
      </c>
      <c r="BD74" s="28">
        <v>30</v>
      </c>
      <c r="BE74" s="28"/>
      <c r="BF74" s="28">
        <v>10</v>
      </c>
      <c r="BG74" s="28">
        <v>23</v>
      </c>
      <c r="BH74" s="105" t="s">
        <v>86</v>
      </c>
      <c r="BI74" s="106"/>
      <c r="BJ74" s="106"/>
      <c r="BK74" s="28">
        <f aca="true" t="shared" si="51" ref="BK74:BK79">BG74-BF74</f>
        <v>13</v>
      </c>
      <c r="BL74" s="106"/>
      <c r="BM74" s="28">
        <f aca="true" t="shared" si="52" ref="BM74:BM79">BG74</f>
        <v>23</v>
      </c>
      <c r="BN74" s="107">
        <v>18</v>
      </c>
      <c r="BO74" s="28">
        <v>19</v>
      </c>
      <c r="BP74" s="28">
        <v>26</v>
      </c>
      <c r="BQ74" s="28">
        <v>18</v>
      </c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s="23" customFormat="1" ht="15">
      <c r="A75" s="24" t="s">
        <v>88</v>
      </c>
      <c r="B75" s="103" t="s">
        <v>89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745</v>
      </c>
      <c r="M75" s="28">
        <v>683</v>
      </c>
      <c r="N75" s="28">
        <v>688</v>
      </c>
      <c r="O75" s="103" t="s">
        <v>89</v>
      </c>
      <c r="P75" s="28">
        <v>725</v>
      </c>
      <c r="Q75" s="28">
        <v>557</v>
      </c>
      <c r="R75" s="28">
        <v>411</v>
      </c>
      <c r="S75" s="28">
        <v>420</v>
      </c>
      <c r="T75" s="28">
        <v>424</v>
      </c>
      <c r="U75" s="28">
        <v>472</v>
      </c>
      <c r="V75" s="28">
        <v>454</v>
      </c>
      <c r="W75" s="28">
        <v>562</v>
      </c>
      <c r="X75" s="28">
        <v>661</v>
      </c>
      <c r="Y75" s="28">
        <v>568</v>
      </c>
      <c r="Z75" s="28">
        <v>541</v>
      </c>
      <c r="AA75" s="28">
        <v>628</v>
      </c>
      <c r="AB75" s="103"/>
      <c r="AC75" s="28">
        <v>777</v>
      </c>
      <c r="AD75" s="28">
        <v>541</v>
      </c>
      <c r="AE75" s="28">
        <v>639</v>
      </c>
      <c r="AF75" s="28">
        <v>730</v>
      </c>
      <c r="AG75" s="28">
        <v>521</v>
      </c>
      <c r="AH75" s="28">
        <v>582</v>
      </c>
      <c r="AI75" s="28">
        <v>109</v>
      </c>
      <c r="AJ75" s="28"/>
      <c r="AK75" s="28">
        <v>233</v>
      </c>
      <c r="AL75" s="28"/>
      <c r="AM75" s="28">
        <v>342</v>
      </c>
      <c r="AN75" s="28">
        <v>459</v>
      </c>
      <c r="AO75" s="28">
        <v>463</v>
      </c>
      <c r="AP75" s="28">
        <v>483</v>
      </c>
      <c r="AQ75" s="28">
        <v>484</v>
      </c>
      <c r="AR75" s="28">
        <v>489</v>
      </c>
      <c r="AS75" s="104" t="s">
        <v>89</v>
      </c>
      <c r="AT75" s="28">
        <v>534</v>
      </c>
      <c r="AU75" s="28">
        <v>512</v>
      </c>
      <c r="AV75" s="28">
        <v>868</v>
      </c>
      <c r="AW75" s="28">
        <v>925</v>
      </c>
      <c r="AX75" s="28">
        <v>769</v>
      </c>
      <c r="AY75" s="28">
        <v>463</v>
      </c>
      <c r="AZ75" s="28">
        <v>571</v>
      </c>
      <c r="BA75" s="28">
        <v>452</v>
      </c>
      <c r="BB75" s="28">
        <f t="shared" si="50"/>
        <v>164</v>
      </c>
      <c r="BC75" s="28">
        <v>616</v>
      </c>
      <c r="BD75" s="28">
        <v>681</v>
      </c>
      <c r="BE75" s="28"/>
      <c r="BF75" s="28">
        <v>323</v>
      </c>
      <c r="BG75" s="28">
        <v>760</v>
      </c>
      <c r="BH75" s="105" t="s">
        <v>88</v>
      </c>
      <c r="BI75" s="106"/>
      <c r="BJ75" s="106"/>
      <c r="BK75" s="28">
        <f t="shared" si="51"/>
        <v>437</v>
      </c>
      <c r="BL75" s="106"/>
      <c r="BM75" s="28">
        <f t="shared" si="52"/>
        <v>760</v>
      </c>
      <c r="BN75" s="107">
        <v>927</v>
      </c>
      <c r="BO75" s="28">
        <v>895</v>
      </c>
      <c r="BP75" s="28">
        <v>814</v>
      </c>
      <c r="BQ75" s="28">
        <v>656</v>
      </c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s="23" customFormat="1" ht="15">
      <c r="A76" s="24" t="s">
        <v>90</v>
      </c>
      <c r="B76" s="103" t="s">
        <v>91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1293</v>
      </c>
      <c r="M76" s="28">
        <v>1393</v>
      </c>
      <c r="N76" s="28">
        <v>1265</v>
      </c>
      <c r="O76" s="103" t="s">
        <v>91</v>
      </c>
      <c r="P76" s="28">
        <v>1402</v>
      </c>
      <c r="Q76" s="28">
        <v>1079</v>
      </c>
      <c r="R76" s="28">
        <v>881</v>
      </c>
      <c r="S76" s="28">
        <v>881</v>
      </c>
      <c r="T76" s="28">
        <v>1095</v>
      </c>
      <c r="U76" s="28">
        <v>1076</v>
      </c>
      <c r="V76" s="28">
        <v>874</v>
      </c>
      <c r="W76" s="28">
        <v>1329</v>
      </c>
      <c r="X76" s="28">
        <v>1352</v>
      </c>
      <c r="Y76" s="28">
        <v>1246</v>
      </c>
      <c r="Z76" s="28">
        <v>1369</v>
      </c>
      <c r="AA76" s="28">
        <v>1734</v>
      </c>
      <c r="AB76" s="103"/>
      <c r="AC76" s="28">
        <v>1759</v>
      </c>
      <c r="AD76" s="28">
        <v>1480</v>
      </c>
      <c r="AE76" s="28">
        <v>2161</v>
      </c>
      <c r="AF76" s="28">
        <v>2131</v>
      </c>
      <c r="AG76" s="28">
        <v>1780</v>
      </c>
      <c r="AH76" s="28">
        <v>1459</v>
      </c>
      <c r="AI76" s="28">
        <v>461</v>
      </c>
      <c r="AJ76" s="28"/>
      <c r="AK76" s="28">
        <v>723</v>
      </c>
      <c r="AL76" s="28"/>
      <c r="AM76" s="28">
        <v>1184</v>
      </c>
      <c r="AN76" s="28">
        <v>1258</v>
      </c>
      <c r="AO76" s="28">
        <v>1450</v>
      </c>
      <c r="AP76" s="28">
        <v>1674</v>
      </c>
      <c r="AQ76" s="28">
        <v>1511</v>
      </c>
      <c r="AR76" s="28">
        <v>1587</v>
      </c>
      <c r="AS76" s="104" t="s">
        <v>91</v>
      </c>
      <c r="AT76" s="28">
        <v>1768</v>
      </c>
      <c r="AU76" s="28">
        <v>2083</v>
      </c>
      <c r="AV76" s="28">
        <v>2329</v>
      </c>
      <c r="AW76" s="28">
        <v>2582</v>
      </c>
      <c r="AX76" s="28">
        <v>2180</v>
      </c>
      <c r="AY76" s="28">
        <v>1516</v>
      </c>
      <c r="AZ76" s="28">
        <v>1750</v>
      </c>
      <c r="BA76" s="28">
        <v>1327</v>
      </c>
      <c r="BB76" s="28">
        <f t="shared" si="50"/>
        <v>382</v>
      </c>
      <c r="BC76" s="28">
        <v>1709</v>
      </c>
      <c r="BD76" s="28">
        <v>1717</v>
      </c>
      <c r="BE76" s="28"/>
      <c r="BF76" s="28">
        <v>875</v>
      </c>
      <c r="BG76" s="28">
        <v>2051</v>
      </c>
      <c r="BH76" s="105" t="s">
        <v>90</v>
      </c>
      <c r="BI76" s="106"/>
      <c r="BJ76" s="106"/>
      <c r="BK76" s="28">
        <f t="shared" si="51"/>
        <v>1176</v>
      </c>
      <c r="BL76" s="106"/>
      <c r="BM76" s="28">
        <f t="shared" si="52"/>
        <v>2051</v>
      </c>
      <c r="BN76" s="107">
        <v>1993</v>
      </c>
      <c r="BO76" s="28">
        <v>2101</v>
      </c>
      <c r="BP76" s="28">
        <v>2106</v>
      </c>
      <c r="BQ76" s="28">
        <v>2129</v>
      </c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s="23" customFormat="1" ht="15">
      <c r="A77" s="24" t="s">
        <v>92</v>
      </c>
      <c r="B77" s="103" t="s">
        <v>93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649</v>
      </c>
      <c r="M77" s="28">
        <v>835</v>
      </c>
      <c r="N77" s="28">
        <v>1228</v>
      </c>
      <c r="O77" s="103" t="s">
        <v>93</v>
      </c>
      <c r="P77" s="28">
        <v>1428</v>
      </c>
      <c r="Q77" s="28">
        <v>1336</v>
      </c>
      <c r="R77" s="28">
        <v>1063</v>
      </c>
      <c r="S77" s="28">
        <v>1004</v>
      </c>
      <c r="T77" s="28">
        <v>1378</v>
      </c>
      <c r="U77" s="28">
        <v>1628</v>
      </c>
      <c r="V77" s="28">
        <v>1424</v>
      </c>
      <c r="W77" s="28">
        <v>1474</v>
      </c>
      <c r="X77" s="28">
        <v>1585</v>
      </c>
      <c r="Y77" s="28">
        <v>1679</v>
      </c>
      <c r="Z77" s="28">
        <v>2074</v>
      </c>
      <c r="AA77" s="28">
        <v>2791</v>
      </c>
      <c r="AB77" s="103"/>
      <c r="AC77" s="28">
        <v>2946</v>
      </c>
      <c r="AD77" s="28">
        <v>2127</v>
      </c>
      <c r="AE77" s="28">
        <v>2449</v>
      </c>
      <c r="AF77" s="28">
        <v>2368</v>
      </c>
      <c r="AG77" s="28">
        <v>2863</v>
      </c>
      <c r="AH77" s="28">
        <v>3156</v>
      </c>
      <c r="AI77" s="28">
        <v>992</v>
      </c>
      <c r="AJ77" s="28"/>
      <c r="AK77" s="28">
        <v>1797</v>
      </c>
      <c r="AL77" s="28"/>
      <c r="AM77" s="28">
        <v>2789</v>
      </c>
      <c r="AN77" s="28">
        <v>3094</v>
      </c>
      <c r="AO77" s="28">
        <v>3070</v>
      </c>
      <c r="AP77" s="28">
        <v>3175</v>
      </c>
      <c r="AQ77" s="28">
        <v>3524</v>
      </c>
      <c r="AR77" s="28">
        <v>3746</v>
      </c>
      <c r="AS77" s="104" t="s">
        <v>93</v>
      </c>
      <c r="AT77" s="28">
        <v>3826</v>
      </c>
      <c r="AU77" s="28">
        <v>3920</v>
      </c>
      <c r="AV77" s="28">
        <v>4441</v>
      </c>
      <c r="AW77" s="28">
        <v>3758</v>
      </c>
      <c r="AX77" s="28">
        <v>3257</v>
      </c>
      <c r="AY77" s="28">
        <v>2959</v>
      </c>
      <c r="AZ77" s="28">
        <v>2744</v>
      </c>
      <c r="BA77" s="28">
        <v>2009</v>
      </c>
      <c r="BB77" s="28">
        <f t="shared" si="50"/>
        <v>632</v>
      </c>
      <c r="BC77" s="28">
        <v>2641</v>
      </c>
      <c r="BD77" s="28">
        <v>2881</v>
      </c>
      <c r="BE77" s="28"/>
      <c r="BF77" s="28">
        <v>1459</v>
      </c>
      <c r="BG77" s="28">
        <v>2960</v>
      </c>
      <c r="BH77" s="105" t="s">
        <v>92</v>
      </c>
      <c r="BI77" s="106"/>
      <c r="BJ77" s="106"/>
      <c r="BK77" s="28">
        <f t="shared" si="51"/>
        <v>1501</v>
      </c>
      <c r="BL77" s="106"/>
      <c r="BM77" s="28">
        <f t="shared" si="52"/>
        <v>2960</v>
      </c>
      <c r="BN77" s="107">
        <v>2384</v>
      </c>
      <c r="BO77" s="28">
        <v>2591</v>
      </c>
      <c r="BP77" s="28">
        <v>3162</v>
      </c>
      <c r="BQ77" s="28">
        <v>3208</v>
      </c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s="23" customFormat="1" ht="15">
      <c r="A78" s="24" t="s">
        <v>94</v>
      </c>
      <c r="B78" s="103" t="s">
        <v>95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46</v>
      </c>
      <c r="M78" s="28">
        <v>19</v>
      </c>
      <c r="N78" s="28">
        <v>126</v>
      </c>
      <c r="O78" s="103" t="s">
        <v>95</v>
      </c>
      <c r="P78" s="28">
        <v>29</v>
      </c>
      <c r="Q78" s="28">
        <v>15</v>
      </c>
      <c r="R78" s="28">
        <v>151</v>
      </c>
      <c r="S78" s="28">
        <v>68</v>
      </c>
      <c r="T78" s="28">
        <v>51</v>
      </c>
      <c r="U78" s="28">
        <v>12</v>
      </c>
      <c r="V78" s="28">
        <v>87</v>
      </c>
      <c r="W78" s="28">
        <v>40</v>
      </c>
      <c r="X78" s="28">
        <v>39</v>
      </c>
      <c r="Y78" s="28">
        <v>10</v>
      </c>
      <c r="Z78" s="28">
        <v>6</v>
      </c>
      <c r="AA78" s="28">
        <v>6</v>
      </c>
      <c r="AB78" s="103"/>
      <c r="AC78" s="28">
        <v>25</v>
      </c>
      <c r="AD78" s="28">
        <v>47</v>
      </c>
      <c r="AE78" s="28">
        <v>3</v>
      </c>
      <c r="AF78" s="28">
        <v>8</v>
      </c>
      <c r="AG78" s="28">
        <v>4</v>
      </c>
      <c r="AH78" s="28">
        <v>22</v>
      </c>
      <c r="AI78" s="28">
        <v>39</v>
      </c>
      <c r="AJ78" s="28"/>
      <c r="AK78" s="28">
        <v>96</v>
      </c>
      <c r="AL78" s="28"/>
      <c r="AM78" s="28">
        <v>135</v>
      </c>
      <c r="AN78" s="28">
        <v>45</v>
      </c>
      <c r="AO78" s="28">
        <v>29</v>
      </c>
      <c r="AP78" s="28">
        <v>19</v>
      </c>
      <c r="AQ78" s="28">
        <v>33</v>
      </c>
      <c r="AR78" s="28">
        <v>35</v>
      </c>
      <c r="AS78" s="104" t="s">
        <v>95</v>
      </c>
      <c r="AT78" s="28">
        <v>38</v>
      </c>
      <c r="AU78" s="28">
        <v>6</v>
      </c>
      <c r="AV78" s="28">
        <v>9</v>
      </c>
      <c r="AW78" s="28">
        <v>12</v>
      </c>
      <c r="AX78" s="28">
        <v>11</v>
      </c>
      <c r="AY78" s="28">
        <v>110</v>
      </c>
      <c r="AZ78" s="28">
        <v>33</v>
      </c>
      <c r="BA78" s="28">
        <v>9</v>
      </c>
      <c r="BB78" s="28">
        <f t="shared" si="50"/>
        <v>15</v>
      </c>
      <c r="BC78" s="28">
        <v>24</v>
      </c>
      <c r="BD78" s="28">
        <v>57</v>
      </c>
      <c r="BE78" s="28"/>
      <c r="BF78" s="28">
        <v>16</v>
      </c>
      <c r="BG78" s="28">
        <v>32</v>
      </c>
      <c r="BH78" s="105" t="s">
        <v>94</v>
      </c>
      <c r="BI78" s="106"/>
      <c r="BJ78" s="106"/>
      <c r="BK78" s="28">
        <f t="shared" si="51"/>
        <v>16</v>
      </c>
      <c r="BL78" s="106"/>
      <c r="BM78" s="28">
        <f t="shared" si="52"/>
        <v>32</v>
      </c>
      <c r="BN78" s="107">
        <v>17</v>
      </c>
      <c r="BO78" s="28">
        <v>59</v>
      </c>
      <c r="BP78" s="28">
        <v>95</v>
      </c>
      <c r="BQ78" s="28">
        <v>137</v>
      </c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s="23" customFormat="1" ht="15">
      <c r="A79" s="24" t="s">
        <v>96</v>
      </c>
      <c r="B79" s="108" t="s">
        <v>97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106</v>
      </c>
      <c r="M79" s="28">
        <v>114</v>
      </c>
      <c r="N79" s="28">
        <v>141</v>
      </c>
      <c r="O79" s="108" t="s">
        <v>97</v>
      </c>
      <c r="P79" s="28">
        <v>107</v>
      </c>
      <c r="Q79" s="28">
        <v>90</v>
      </c>
      <c r="R79" s="28">
        <v>152</v>
      </c>
      <c r="S79" s="28">
        <v>185</v>
      </c>
      <c r="T79" s="28">
        <v>146</v>
      </c>
      <c r="U79" s="28">
        <v>176</v>
      </c>
      <c r="V79" s="28">
        <v>557</v>
      </c>
      <c r="W79" s="28">
        <v>172</v>
      </c>
      <c r="X79" s="28">
        <v>150</v>
      </c>
      <c r="Y79" s="28">
        <v>410</v>
      </c>
      <c r="Z79" s="28">
        <v>121</v>
      </c>
      <c r="AA79" s="28">
        <v>186</v>
      </c>
      <c r="AB79" s="103"/>
      <c r="AC79" s="28">
        <v>100</v>
      </c>
      <c r="AD79" s="28">
        <v>93</v>
      </c>
      <c r="AE79" s="28">
        <v>90</v>
      </c>
      <c r="AF79" s="28">
        <v>132</v>
      </c>
      <c r="AG79" s="28">
        <v>8</v>
      </c>
      <c r="AH79" s="28">
        <v>20</v>
      </c>
      <c r="AI79" s="28">
        <v>0</v>
      </c>
      <c r="AJ79" s="28"/>
      <c r="AK79" s="28">
        <v>12</v>
      </c>
      <c r="AL79" s="28"/>
      <c r="AM79" s="28">
        <v>12</v>
      </c>
      <c r="AN79" s="28">
        <v>138</v>
      </c>
      <c r="AO79" s="28">
        <v>157</v>
      </c>
      <c r="AP79" s="28">
        <v>157</v>
      </c>
      <c r="AQ79" s="28">
        <v>121</v>
      </c>
      <c r="AR79" s="28">
        <v>249</v>
      </c>
      <c r="AS79" s="109" t="s">
        <v>97</v>
      </c>
      <c r="AT79" s="28">
        <v>199</v>
      </c>
      <c r="AU79" s="28">
        <v>178</v>
      </c>
      <c r="AV79" s="28">
        <v>178</v>
      </c>
      <c r="AW79" s="28">
        <v>173</v>
      </c>
      <c r="AX79" s="28">
        <v>188</v>
      </c>
      <c r="AY79" s="28">
        <v>264</v>
      </c>
      <c r="AZ79" s="28">
        <v>233</v>
      </c>
      <c r="BA79" s="28">
        <v>168</v>
      </c>
      <c r="BB79" s="28">
        <f t="shared" si="50"/>
        <v>80</v>
      </c>
      <c r="BC79" s="28">
        <v>248</v>
      </c>
      <c r="BD79" s="28">
        <v>239</v>
      </c>
      <c r="BE79" s="28"/>
      <c r="BF79" s="28">
        <v>136</v>
      </c>
      <c r="BG79" s="28">
        <v>262</v>
      </c>
      <c r="BH79" s="105" t="s">
        <v>96</v>
      </c>
      <c r="BI79" s="106"/>
      <c r="BJ79" s="106"/>
      <c r="BK79" s="28">
        <f t="shared" si="51"/>
        <v>126</v>
      </c>
      <c r="BL79" s="106"/>
      <c r="BM79" s="28">
        <f t="shared" si="52"/>
        <v>262</v>
      </c>
      <c r="BN79" s="107">
        <v>383</v>
      </c>
      <c r="BO79" s="28">
        <v>165</v>
      </c>
      <c r="BP79" s="28">
        <v>123</v>
      </c>
      <c r="BQ79" s="28">
        <v>157</v>
      </c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s="95" customFormat="1" ht="15">
      <c r="A80" s="110" t="s">
        <v>32</v>
      </c>
      <c r="B80" s="111"/>
      <c r="C80" s="112">
        <v>0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2881</v>
      </c>
      <c r="M80" s="112">
        <v>3078</v>
      </c>
      <c r="N80" s="112">
        <v>3489</v>
      </c>
      <c r="O80" s="111"/>
      <c r="P80" s="112">
        <v>3726</v>
      </c>
      <c r="Q80" s="112">
        <v>3100</v>
      </c>
      <c r="R80" s="112">
        <v>2673</v>
      </c>
      <c r="S80" s="112">
        <v>2574</v>
      </c>
      <c r="T80" s="112">
        <v>3103</v>
      </c>
      <c r="U80" s="112">
        <v>3387</v>
      </c>
      <c r="V80" s="112">
        <v>3419</v>
      </c>
      <c r="W80" s="112">
        <v>3595</v>
      </c>
      <c r="X80" s="112">
        <v>3819</v>
      </c>
      <c r="Y80" s="112">
        <v>3934</v>
      </c>
      <c r="Z80" s="112">
        <v>4135</v>
      </c>
      <c r="AA80" s="112">
        <v>5374</v>
      </c>
      <c r="AB80" s="111"/>
      <c r="AC80" s="112">
        <v>5642</v>
      </c>
      <c r="AD80" s="112">
        <v>4319</v>
      </c>
      <c r="AE80" s="112">
        <v>5376</v>
      </c>
      <c r="AF80" s="112">
        <v>5404</v>
      </c>
      <c r="AG80" s="112">
        <v>5202</v>
      </c>
      <c r="AH80" s="112">
        <v>5275</v>
      </c>
      <c r="AI80" s="112">
        <v>1605</v>
      </c>
      <c r="AJ80" s="112">
        <v>0</v>
      </c>
      <c r="AK80" s="112">
        <v>2880</v>
      </c>
      <c r="AL80" s="112"/>
      <c r="AM80" s="112">
        <v>4485</v>
      </c>
      <c r="AN80" s="112">
        <v>5021</v>
      </c>
      <c r="AO80" s="112">
        <v>5191</v>
      </c>
      <c r="AP80" s="112">
        <v>5519</v>
      </c>
      <c r="AQ80" s="112">
        <v>5758</v>
      </c>
      <c r="AR80" s="112">
        <v>6182</v>
      </c>
      <c r="AS80" s="113"/>
      <c r="AT80" s="62">
        <f aca="true" t="shared" si="53" ref="AT80:BZ80">SUM(AT74:AT79)</f>
        <v>6399</v>
      </c>
      <c r="AU80" s="62">
        <f t="shared" si="53"/>
        <v>6719</v>
      </c>
      <c r="AV80" s="62">
        <f t="shared" si="53"/>
        <v>7854</v>
      </c>
      <c r="AW80" s="62">
        <f t="shared" si="53"/>
        <v>7477</v>
      </c>
      <c r="AX80" s="62">
        <f t="shared" si="53"/>
        <v>6427</v>
      </c>
      <c r="AY80" s="62">
        <f t="shared" si="53"/>
        <v>5340</v>
      </c>
      <c r="AZ80" s="62">
        <f t="shared" si="53"/>
        <v>5358</v>
      </c>
      <c r="BA80" s="62">
        <f t="shared" si="53"/>
        <v>3981</v>
      </c>
      <c r="BB80" s="62">
        <f t="shared" si="53"/>
        <v>1277</v>
      </c>
      <c r="BC80" s="62">
        <f t="shared" si="53"/>
        <v>5258</v>
      </c>
      <c r="BD80" s="62">
        <f t="shared" si="53"/>
        <v>5605</v>
      </c>
      <c r="BE80" s="62"/>
      <c r="BF80" s="62">
        <f>SUM(BF74:BF79)</f>
        <v>2819</v>
      </c>
      <c r="BG80" s="62">
        <f t="shared" si="53"/>
        <v>6088</v>
      </c>
      <c r="BH80" s="114" t="s">
        <v>32</v>
      </c>
      <c r="BI80" s="113"/>
      <c r="BJ80" s="113"/>
      <c r="BK80" s="62">
        <f>SUM(BK74:BK79)</f>
        <v>3269</v>
      </c>
      <c r="BL80" s="113"/>
      <c r="BM80" s="62">
        <f t="shared" si="53"/>
        <v>6088</v>
      </c>
      <c r="BN80" s="62">
        <f t="shared" si="53"/>
        <v>5722</v>
      </c>
      <c r="BO80" s="62">
        <f t="shared" si="53"/>
        <v>5830</v>
      </c>
      <c r="BP80" s="62">
        <f t="shared" si="53"/>
        <v>6326</v>
      </c>
      <c r="BQ80" s="62">
        <f t="shared" si="53"/>
        <v>6305</v>
      </c>
      <c r="BR80" s="62">
        <f t="shared" si="53"/>
        <v>0</v>
      </c>
      <c r="BS80" s="62">
        <f t="shared" si="53"/>
        <v>0</v>
      </c>
      <c r="BT80" s="62">
        <f t="shared" si="53"/>
        <v>0</v>
      </c>
      <c r="BU80" s="62">
        <f t="shared" si="53"/>
        <v>0</v>
      </c>
      <c r="BV80" s="62">
        <f t="shared" si="53"/>
        <v>0</v>
      </c>
      <c r="BW80" s="62">
        <f t="shared" si="53"/>
        <v>0</v>
      </c>
      <c r="BX80" s="62">
        <f t="shared" si="53"/>
        <v>0</v>
      </c>
      <c r="BY80" s="62">
        <f t="shared" si="53"/>
        <v>0</v>
      </c>
      <c r="BZ80" s="62">
        <f t="shared" si="53"/>
        <v>0</v>
      </c>
    </row>
    <row r="81" spans="1:78" ht="1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67"/>
      <c r="AK81" s="55"/>
      <c r="AL81" s="67"/>
      <c r="AM81" s="55"/>
      <c r="AN81" s="55"/>
      <c r="AO81" s="55"/>
      <c r="AP81" s="55"/>
      <c r="AQ81" s="55"/>
      <c r="AR81" s="55"/>
      <c r="AS81" s="67"/>
      <c r="AT81" s="55"/>
      <c r="AU81" s="55"/>
      <c r="AV81" s="55"/>
      <c r="AW81" s="55"/>
      <c r="AX81" s="55"/>
      <c r="AY81" s="55"/>
      <c r="AZ81" s="55"/>
      <c r="BA81" s="67"/>
      <c r="BB81" s="67"/>
      <c r="BC81" s="55"/>
      <c r="BD81" s="55"/>
      <c r="BE81" s="55"/>
      <c r="BF81" s="55"/>
      <c r="BG81" s="55"/>
      <c r="BH81" s="54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</row>
    <row r="82" spans="1:78" s="53" customFormat="1" ht="15">
      <c r="A82" s="34" t="s">
        <v>98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6" t="s">
        <v>7</v>
      </c>
      <c r="AJ82" s="37" t="s">
        <v>6</v>
      </c>
      <c r="AK82" s="36" t="s">
        <v>9</v>
      </c>
      <c r="AL82" s="37" t="s">
        <v>6</v>
      </c>
      <c r="AM82" s="36">
        <v>44743</v>
      </c>
      <c r="AN82" s="36">
        <v>44774</v>
      </c>
      <c r="AO82" s="36">
        <v>44805</v>
      </c>
      <c r="AP82" s="36">
        <v>44835</v>
      </c>
      <c r="AQ82" s="36">
        <v>44866</v>
      </c>
      <c r="AR82" s="36">
        <v>44896</v>
      </c>
      <c r="AS82" s="37" t="s">
        <v>6</v>
      </c>
      <c r="AT82" s="36">
        <f aca="true" t="shared" si="54" ref="AT82:BD82">AT$4</f>
        <v>44927</v>
      </c>
      <c r="AU82" s="36">
        <f t="shared" si="54"/>
        <v>44958</v>
      </c>
      <c r="AV82" s="36">
        <f t="shared" si="54"/>
        <v>44986</v>
      </c>
      <c r="AW82" s="36">
        <f t="shared" si="54"/>
        <v>45017</v>
      </c>
      <c r="AX82" s="36">
        <f t="shared" si="54"/>
        <v>45047</v>
      </c>
      <c r="AY82" s="36">
        <f t="shared" si="54"/>
        <v>45078</v>
      </c>
      <c r="AZ82" s="36">
        <f t="shared" si="54"/>
        <v>45108</v>
      </c>
      <c r="BA82" s="37" t="str">
        <f t="shared" si="54"/>
        <v>1 - 24 de Ago-23</v>
      </c>
      <c r="BB82" s="37" t="str">
        <f t="shared" si="54"/>
        <v>24 - 31 de Ago-23</v>
      </c>
      <c r="BC82" s="36">
        <f t="shared" si="54"/>
        <v>45139</v>
      </c>
      <c r="BD82" s="36">
        <f t="shared" si="54"/>
        <v>45170</v>
      </c>
      <c r="BE82" s="12" t="s">
        <v>13</v>
      </c>
      <c r="BF82" s="36" t="str">
        <f>BF$4</f>
        <v>01 - 15-Out-2023</v>
      </c>
      <c r="BG82" s="36">
        <f>BG$4</f>
        <v>45200</v>
      </c>
      <c r="BH82" s="101" t="s">
        <v>99</v>
      </c>
      <c r="BI82" s="102"/>
      <c r="BJ82" s="102"/>
      <c r="BK82" s="57" t="str">
        <f aca="true" t="shared" si="55" ref="BK82:BZ82">BK$4</f>
        <v>16 - 31-Out-2023</v>
      </c>
      <c r="BL82" s="102"/>
      <c r="BM82" s="57">
        <f t="shared" si="55"/>
        <v>45200</v>
      </c>
      <c r="BN82" s="39">
        <f t="shared" si="55"/>
        <v>45231</v>
      </c>
      <c r="BO82" s="39">
        <f t="shared" si="55"/>
        <v>45261</v>
      </c>
      <c r="BP82" s="39">
        <f t="shared" si="55"/>
        <v>45292</v>
      </c>
      <c r="BQ82" s="39">
        <f t="shared" si="55"/>
        <v>45323</v>
      </c>
      <c r="BR82" s="39">
        <f t="shared" si="55"/>
        <v>45352</v>
      </c>
      <c r="BS82" s="39">
        <f t="shared" si="55"/>
        <v>45383</v>
      </c>
      <c r="BT82" s="39">
        <f t="shared" si="55"/>
        <v>45413</v>
      </c>
      <c r="BU82" s="39">
        <f t="shared" si="55"/>
        <v>45444</v>
      </c>
      <c r="BV82" s="39">
        <f t="shared" si="55"/>
        <v>45474</v>
      </c>
      <c r="BW82" s="39">
        <f t="shared" si="55"/>
        <v>45505</v>
      </c>
      <c r="BX82" s="39">
        <f t="shared" si="55"/>
        <v>45536</v>
      </c>
      <c r="BY82" s="39">
        <f t="shared" si="55"/>
        <v>45566</v>
      </c>
      <c r="BZ82" s="39">
        <f t="shared" si="55"/>
        <v>45597</v>
      </c>
    </row>
    <row r="83" spans="1:78" s="23" customFormat="1" ht="15">
      <c r="A83" s="24" t="s">
        <v>79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6">
        <v>0</v>
      </c>
      <c r="AJ83" s="26"/>
      <c r="AK83" s="26">
        <v>0</v>
      </c>
      <c r="AL83" s="26">
        <v>80</v>
      </c>
      <c r="AM83" s="26">
        <v>0</v>
      </c>
      <c r="AN83" s="26">
        <v>40</v>
      </c>
      <c r="AO83" s="26">
        <v>100</v>
      </c>
      <c r="AP83" s="26">
        <v>80</v>
      </c>
      <c r="AQ83" s="26">
        <v>40</v>
      </c>
      <c r="AR83" s="26">
        <v>100</v>
      </c>
      <c r="AS83" s="26">
        <v>80</v>
      </c>
      <c r="AT83" s="26">
        <v>80</v>
      </c>
      <c r="AU83" s="26">
        <v>80</v>
      </c>
      <c r="AV83" s="26">
        <v>120</v>
      </c>
      <c r="AW83" s="26">
        <v>80</v>
      </c>
      <c r="AX83" s="26">
        <v>168</v>
      </c>
      <c r="AY83" s="26">
        <v>120</v>
      </c>
      <c r="AZ83" s="26">
        <v>96</v>
      </c>
      <c r="BA83" s="26">
        <v>96</v>
      </c>
      <c r="BB83" s="26">
        <v>0</v>
      </c>
      <c r="BC83" s="26">
        <v>96</v>
      </c>
      <c r="BD83" s="26">
        <v>100</v>
      </c>
      <c r="BE83" s="26">
        <v>39</v>
      </c>
      <c r="BF83" s="26">
        <v>44</v>
      </c>
      <c r="BG83" s="26">
        <f>BF83+BK83</f>
        <v>88</v>
      </c>
      <c r="BH83" s="117" t="s">
        <v>79</v>
      </c>
      <c r="BI83" s="118"/>
      <c r="BJ83" s="118"/>
      <c r="BK83" s="26">
        <v>44</v>
      </c>
      <c r="BL83" s="118"/>
      <c r="BM83" s="26">
        <f>BG83</f>
        <v>88</v>
      </c>
      <c r="BN83" s="40">
        <v>40</v>
      </c>
      <c r="BO83" s="26">
        <v>40</v>
      </c>
      <c r="BP83" s="26">
        <v>45</v>
      </c>
      <c r="BQ83" s="26">
        <v>32</v>
      </c>
      <c r="BR83" s="26"/>
      <c r="BS83" s="26"/>
      <c r="BT83" s="26"/>
      <c r="BU83" s="26"/>
      <c r="BV83" s="26"/>
      <c r="BW83" s="26"/>
      <c r="BX83" s="26"/>
      <c r="BY83" s="26"/>
      <c r="BZ83" s="26"/>
    </row>
    <row r="84" spans="1:78" s="23" customFormat="1" ht="15" hidden="1">
      <c r="A84" s="24" t="s">
        <v>80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6">
        <v>80</v>
      </c>
      <c r="AJ84" s="26">
        <v>200</v>
      </c>
      <c r="AK84" s="26">
        <v>180</v>
      </c>
      <c r="AL84" s="26">
        <v>200</v>
      </c>
      <c r="AM84" s="26">
        <v>260</v>
      </c>
      <c r="AN84" s="26">
        <v>270</v>
      </c>
      <c r="AO84" s="26">
        <v>252</v>
      </c>
      <c r="AP84" s="26">
        <v>240</v>
      </c>
      <c r="AQ84" s="26">
        <v>240</v>
      </c>
      <c r="AR84" s="26">
        <v>264</v>
      </c>
      <c r="AS84" s="26">
        <v>200</v>
      </c>
      <c r="AT84" s="26">
        <v>264</v>
      </c>
      <c r="AU84" s="26">
        <v>240</v>
      </c>
      <c r="AV84" s="26">
        <v>276</v>
      </c>
      <c r="AW84" s="26">
        <v>216</v>
      </c>
      <c r="AX84" s="26">
        <v>276</v>
      </c>
      <c r="AY84" s="26">
        <v>252</v>
      </c>
      <c r="AZ84" s="26">
        <v>252</v>
      </c>
      <c r="BA84" s="26">
        <v>216</v>
      </c>
      <c r="BB84" s="26">
        <v>50</v>
      </c>
      <c r="BC84" s="26">
        <v>266</v>
      </c>
      <c r="BD84" s="26">
        <v>252</v>
      </c>
      <c r="BE84" s="26">
        <v>97</v>
      </c>
      <c r="BF84" s="26">
        <v>120</v>
      </c>
      <c r="BG84" s="26">
        <v>252</v>
      </c>
      <c r="BH84" s="117"/>
      <c r="BI84" s="118"/>
      <c r="BJ84" s="118"/>
      <c r="BK84" s="26"/>
      <c r="BL84" s="118"/>
      <c r="BM84" s="26"/>
      <c r="BN84" s="40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</row>
    <row r="85" spans="1:78" s="23" customFormat="1" ht="15">
      <c r="A85" s="24" t="s">
        <v>100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6">
        <v>80</v>
      </c>
      <c r="AJ85" s="26">
        <v>200</v>
      </c>
      <c r="AK85" s="26">
        <v>180</v>
      </c>
      <c r="AL85" s="26">
        <v>200</v>
      </c>
      <c r="AM85" s="26">
        <v>260</v>
      </c>
      <c r="AN85" s="26">
        <v>270</v>
      </c>
      <c r="AO85" s="26">
        <v>250</v>
      </c>
      <c r="AP85" s="26">
        <v>250</v>
      </c>
      <c r="AQ85" s="26">
        <v>240</v>
      </c>
      <c r="AR85" s="26">
        <v>270</v>
      </c>
      <c r="AS85" s="26">
        <v>200</v>
      </c>
      <c r="AT85" s="26">
        <v>260</v>
      </c>
      <c r="AU85" s="26">
        <v>200</v>
      </c>
      <c r="AV85" s="26">
        <v>230</v>
      </c>
      <c r="AW85" s="26">
        <v>200</v>
      </c>
      <c r="AX85" s="26">
        <v>230</v>
      </c>
      <c r="AY85" s="26">
        <v>210</v>
      </c>
      <c r="AZ85" s="26">
        <v>210</v>
      </c>
      <c r="BA85" s="26">
        <v>180</v>
      </c>
      <c r="BB85" s="26">
        <v>50</v>
      </c>
      <c r="BC85" s="26">
        <v>230</v>
      </c>
      <c r="BD85" s="26">
        <v>210</v>
      </c>
      <c r="BE85" s="26">
        <v>97</v>
      </c>
      <c r="BF85" s="26">
        <v>100</v>
      </c>
      <c r="BG85" s="26">
        <f>BF85+BK85</f>
        <v>220</v>
      </c>
      <c r="BH85" s="117" t="s">
        <v>100</v>
      </c>
      <c r="BI85" s="118"/>
      <c r="BJ85" s="118"/>
      <c r="BK85" s="26">
        <v>120</v>
      </c>
      <c r="BL85" s="118"/>
      <c r="BM85" s="26">
        <f>BG85</f>
        <v>220</v>
      </c>
      <c r="BN85" s="40">
        <v>40</v>
      </c>
      <c r="BO85" s="26">
        <v>16</v>
      </c>
      <c r="BP85" s="26">
        <v>20</v>
      </c>
      <c r="BQ85" s="26">
        <v>16</v>
      </c>
      <c r="BR85" s="26"/>
      <c r="BS85" s="26"/>
      <c r="BT85" s="26"/>
      <c r="BU85" s="26"/>
      <c r="BV85" s="26"/>
      <c r="BW85" s="26"/>
      <c r="BX85" s="26"/>
      <c r="BY85" s="26"/>
      <c r="BZ85" s="26"/>
    </row>
    <row r="86" spans="1:78" s="23" customFormat="1" ht="15">
      <c r="A86" s="24" t="s">
        <v>82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6">
        <v>120</v>
      </c>
      <c r="AJ86" s="26"/>
      <c r="AK86" s="26">
        <v>400</v>
      </c>
      <c r="AL86" s="26">
        <v>400</v>
      </c>
      <c r="AM86" s="26">
        <v>520</v>
      </c>
      <c r="AN86" s="26">
        <v>460</v>
      </c>
      <c r="AO86" s="26">
        <v>420</v>
      </c>
      <c r="AP86" s="26">
        <v>400</v>
      </c>
      <c r="AQ86" s="26">
        <v>400</v>
      </c>
      <c r="AR86" s="26">
        <v>440</v>
      </c>
      <c r="AS86" s="26">
        <v>400</v>
      </c>
      <c r="AT86" s="26">
        <v>440</v>
      </c>
      <c r="AU86" s="26">
        <v>480</v>
      </c>
      <c r="AV86" s="26">
        <v>540</v>
      </c>
      <c r="AW86" s="26">
        <v>440</v>
      </c>
      <c r="AX86" s="26">
        <v>460</v>
      </c>
      <c r="AY86" s="26">
        <v>420</v>
      </c>
      <c r="AZ86" s="26">
        <v>420</v>
      </c>
      <c r="BA86" s="26">
        <v>360</v>
      </c>
      <c r="BB86" s="26">
        <v>100</v>
      </c>
      <c r="BC86" s="26">
        <v>460</v>
      </c>
      <c r="BD86" s="26">
        <v>440</v>
      </c>
      <c r="BE86" s="26">
        <v>194</v>
      </c>
      <c r="BF86" s="26">
        <v>200</v>
      </c>
      <c r="BG86" s="26">
        <f>BF86+BK86</f>
        <v>440</v>
      </c>
      <c r="BH86" s="117" t="s">
        <v>82</v>
      </c>
      <c r="BI86" s="118"/>
      <c r="BJ86" s="118"/>
      <c r="BK86" s="26">
        <v>240</v>
      </c>
      <c r="BL86" s="118"/>
      <c r="BM86" s="26">
        <f>BG86</f>
        <v>440</v>
      </c>
      <c r="BN86" s="40">
        <v>140</v>
      </c>
      <c r="BO86" s="26">
        <v>131</v>
      </c>
      <c r="BP86" s="26">
        <v>185</v>
      </c>
      <c r="BQ86" s="26">
        <v>104</v>
      </c>
      <c r="BR86" s="26"/>
      <c r="BS86" s="26"/>
      <c r="BT86" s="26"/>
      <c r="BU86" s="26"/>
      <c r="BV86" s="26"/>
      <c r="BW86" s="26"/>
      <c r="BX86" s="26"/>
      <c r="BY86" s="26"/>
      <c r="BZ86" s="26"/>
    </row>
    <row r="87" spans="1:78" s="23" customFormat="1" ht="15">
      <c r="A87" s="24" t="s">
        <v>83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6">
        <v>25</v>
      </c>
      <c r="AJ87" s="26">
        <v>120</v>
      </c>
      <c r="AK87" s="26">
        <v>75</v>
      </c>
      <c r="AL87" s="26">
        <v>120</v>
      </c>
      <c r="AM87" s="26">
        <v>100</v>
      </c>
      <c r="AN87" s="26">
        <v>120</v>
      </c>
      <c r="AO87" s="26">
        <v>150</v>
      </c>
      <c r="AP87" s="26">
        <v>120</v>
      </c>
      <c r="AQ87" s="26">
        <v>120</v>
      </c>
      <c r="AR87" s="26">
        <v>150</v>
      </c>
      <c r="AS87" s="26">
        <v>120</v>
      </c>
      <c r="AT87" s="26">
        <v>140</v>
      </c>
      <c r="AU87" s="26">
        <v>120</v>
      </c>
      <c r="AV87" s="26">
        <v>150</v>
      </c>
      <c r="AW87" s="26">
        <v>120</v>
      </c>
      <c r="AX87" s="26">
        <v>245</v>
      </c>
      <c r="AY87" s="26">
        <v>175</v>
      </c>
      <c r="AZ87" s="26">
        <v>120</v>
      </c>
      <c r="BA87" s="26">
        <v>120</v>
      </c>
      <c r="BB87" s="26">
        <v>0</v>
      </c>
      <c r="BC87" s="26">
        <v>120</v>
      </c>
      <c r="BD87" s="26">
        <v>150</v>
      </c>
      <c r="BE87" s="26">
        <v>58</v>
      </c>
      <c r="BF87" s="26">
        <v>60</v>
      </c>
      <c r="BG87" s="26">
        <f>BF87+BK87</f>
        <v>120</v>
      </c>
      <c r="BH87" s="117" t="s">
        <v>83</v>
      </c>
      <c r="BI87" s="118"/>
      <c r="BJ87" s="118"/>
      <c r="BK87" s="26">
        <v>60</v>
      </c>
      <c r="BL87" s="118"/>
      <c r="BM87" s="26">
        <f>BG87</f>
        <v>120</v>
      </c>
      <c r="BN87" s="40">
        <v>60</v>
      </c>
      <c r="BO87" s="26">
        <v>50</v>
      </c>
      <c r="BP87" s="26">
        <v>63</v>
      </c>
      <c r="BQ87" s="26">
        <v>40</v>
      </c>
      <c r="BR87" s="26"/>
      <c r="BS87" s="26"/>
      <c r="BT87" s="26"/>
      <c r="BU87" s="26"/>
      <c r="BV87" s="26"/>
      <c r="BW87" s="26"/>
      <c r="BX87" s="26"/>
      <c r="BY87" s="26"/>
      <c r="BZ87" s="26"/>
    </row>
    <row r="88" spans="1:78" s="95" customFormat="1" ht="15">
      <c r="A88" s="60" t="s">
        <v>32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20">
        <v>305</v>
      </c>
      <c r="AJ88" s="94">
        <v>520</v>
      </c>
      <c r="AK88" s="89">
        <v>835</v>
      </c>
      <c r="AL88" s="94">
        <v>1000</v>
      </c>
      <c r="AM88" s="89">
        <v>1140</v>
      </c>
      <c r="AN88" s="89">
        <v>1160</v>
      </c>
      <c r="AO88" s="89">
        <v>1172</v>
      </c>
      <c r="AP88" s="89">
        <v>1090</v>
      </c>
      <c r="AQ88" s="89">
        <v>1040</v>
      </c>
      <c r="AR88" s="89">
        <v>1224</v>
      </c>
      <c r="AS88" s="94">
        <f aca="true" t="shared" si="56" ref="AS88:BZ88">SUM(AS83:AS87)</f>
        <v>1000</v>
      </c>
      <c r="AT88" s="89">
        <f t="shared" si="56"/>
        <v>1184</v>
      </c>
      <c r="AU88" s="89">
        <f t="shared" si="56"/>
        <v>1120</v>
      </c>
      <c r="AV88" s="89">
        <f t="shared" si="56"/>
        <v>1316</v>
      </c>
      <c r="AW88" s="89">
        <f t="shared" si="56"/>
        <v>1056</v>
      </c>
      <c r="AX88" s="89">
        <f t="shared" si="56"/>
        <v>1379</v>
      </c>
      <c r="AY88" s="89">
        <f t="shared" si="56"/>
        <v>1177</v>
      </c>
      <c r="AZ88" s="89">
        <f t="shared" si="56"/>
        <v>1098</v>
      </c>
      <c r="BA88" s="94">
        <f t="shared" si="56"/>
        <v>972</v>
      </c>
      <c r="BB88" s="94">
        <f t="shared" si="56"/>
        <v>200</v>
      </c>
      <c r="BC88" s="89">
        <f t="shared" si="56"/>
        <v>1172</v>
      </c>
      <c r="BD88" s="89">
        <f>SUM(BD83:BD87)</f>
        <v>1152</v>
      </c>
      <c r="BE88" s="89">
        <v>484</v>
      </c>
      <c r="BF88" s="89">
        <f>SUM(BF83:BF87)</f>
        <v>524</v>
      </c>
      <c r="BG88" s="89">
        <f t="shared" si="56"/>
        <v>1120</v>
      </c>
      <c r="BH88" s="110" t="s">
        <v>32</v>
      </c>
      <c r="BI88" s="121"/>
      <c r="BJ88" s="121"/>
      <c r="BK88" s="89">
        <f>SUM(BK83:BK87)</f>
        <v>464</v>
      </c>
      <c r="BL88" s="121"/>
      <c r="BM88" s="89">
        <f t="shared" si="56"/>
        <v>868</v>
      </c>
      <c r="BN88" s="89">
        <f t="shared" si="56"/>
        <v>280</v>
      </c>
      <c r="BO88" s="89">
        <f t="shared" si="56"/>
        <v>237</v>
      </c>
      <c r="BP88" s="89">
        <f t="shared" si="56"/>
        <v>313</v>
      </c>
      <c r="BQ88" s="89">
        <f t="shared" si="56"/>
        <v>192</v>
      </c>
      <c r="BR88" s="89">
        <f t="shared" si="56"/>
        <v>0</v>
      </c>
      <c r="BS88" s="89">
        <f t="shared" si="56"/>
        <v>0</v>
      </c>
      <c r="BT88" s="89">
        <f t="shared" si="56"/>
        <v>0</v>
      </c>
      <c r="BU88" s="89">
        <f t="shared" si="56"/>
        <v>0</v>
      </c>
      <c r="BV88" s="89">
        <f t="shared" si="56"/>
        <v>0</v>
      </c>
      <c r="BW88" s="89">
        <f t="shared" si="56"/>
        <v>0</v>
      </c>
      <c r="BX88" s="89">
        <f t="shared" si="56"/>
        <v>0</v>
      </c>
      <c r="BY88" s="89">
        <f t="shared" si="56"/>
        <v>0</v>
      </c>
      <c r="BZ88" s="89">
        <f t="shared" si="56"/>
        <v>0</v>
      </c>
    </row>
    <row r="89" spans="1:78" ht="1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67"/>
      <c r="AK89" s="55"/>
      <c r="AL89" s="67"/>
      <c r="AM89" s="55"/>
      <c r="AN89" s="55"/>
      <c r="AO89" s="55"/>
      <c r="AP89" s="55"/>
      <c r="AQ89" s="55"/>
      <c r="AR89" s="55"/>
      <c r="AS89" s="67"/>
      <c r="AT89" s="55"/>
      <c r="AU89" s="55"/>
      <c r="AV89" s="55"/>
      <c r="AW89" s="55"/>
      <c r="AX89" s="55"/>
      <c r="AY89" s="55"/>
      <c r="AZ89" s="55"/>
      <c r="BA89" s="67"/>
      <c r="BB89" s="67"/>
      <c r="BC89" s="55"/>
      <c r="BD89" s="55"/>
      <c r="BE89" s="55"/>
      <c r="BF89" s="55"/>
      <c r="BG89" s="55"/>
      <c r="BH89" s="54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</row>
    <row r="90" spans="1:78" s="53" customFormat="1" ht="15">
      <c r="A90" s="96" t="s">
        <v>101</v>
      </c>
      <c r="B90" s="97"/>
      <c r="C90" s="98">
        <v>43831</v>
      </c>
      <c r="D90" s="98">
        <v>43862</v>
      </c>
      <c r="E90" s="98">
        <v>43891</v>
      </c>
      <c r="F90" s="98">
        <v>43922</v>
      </c>
      <c r="G90" s="98">
        <v>43952</v>
      </c>
      <c r="H90" s="98">
        <v>43983</v>
      </c>
      <c r="I90" s="98">
        <v>44013</v>
      </c>
      <c r="J90" s="98">
        <v>44044</v>
      </c>
      <c r="K90" s="98">
        <v>44075</v>
      </c>
      <c r="L90" s="98">
        <v>44105</v>
      </c>
      <c r="M90" s="98">
        <v>44136</v>
      </c>
      <c r="N90" s="98">
        <v>44166</v>
      </c>
      <c r="O90" s="97"/>
      <c r="P90" s="98">
        <v>44197</v>
      </c>
      <c r="Q90" s="98">
        <v>44228</v>
      </c>
      <c r="R90" s="98">
        <v>44256</v>
      </c>
      <c r="S90" s="98">
        <v>44287</v>
      </c>
      <c r="T90" s="98">
        <v>44317</v>
      </c>
      <c r="U90" s="98">
        <v>44348</v>
      </c>
      <c r="V90" s="98">
        <v>44378</v>
      </c>
      <c r="W90" s="98">
        <v>44409</v>
      </c>
      <c r="X90" s="98">
        <v>44440</v>
      </c>
      <c r="Y90" s="98">
        <v>44470</v>
      </c>
      <c r="Z90" s="98">
        <v>44501</v>
      </c>
      <c r="AA90" s="98">
        <v>44531</v>
      </c>
      <c r="AB90" s="97"/>
      <c r="AC90" s="98">
        <v>44562</v>
      </c>
      <c r="AD90" s="98">
        <v>44593</v>
      </c>
      <c r="AE90" s="98">
        <v>44621</v>
      </c>
      <c r="AF90" s="98">
        <v>44652</v>
      </c>
      <c r="AG90" s="98">
        <v>44682</v>
      </c>
      <c r="AH90" s="98">
        <v>44713</v>
      </c>
      <c r="AI90" s="98" t="s">
        <v>7</v>
      </c>
      <c r="AJ90" s="99" t="s">
        <v>6</v>
      </c>
      <c r="AK90" s="98" t="s">
        <v>9</v>
      </c>
      <c r="AL90" s="99"/>
      <c r="AM90" s="98">
        <v>44743</v>
      </c>
      <c r="AN90" s="98">
        <v>44774</v>
      </c>
      <c r="AO90" s="98">
        <v>44805</v>
      </c>
      <c r="AP90" s="98">
        <v>44835</v>
      </c>
      <c r="AQ90" s="98">
        <v>44866</v>
      </c>
      <c r="AR90" s="98">
        <v>44896</v>
      </c>
      <c r="AS90" s="100"/>
      <c r="AT90" s="36">
        <f aca="true" t="shared" si="57" ref="AT90:BD90">AT$4</f>
        <v>44927</v>
      </c>
      <c r="AU90" s="36">
        <f t="shared" si="57"/>
        <v>44958</v>
      </c>
      <c r="AV90" s="36">
        <f t="shared" si="57"/>
        <v>44986</v>
      </c>
      <c r="AW90" s="36">
        <f t="shared" si="57"/>
        <v>45017</v>
      </c>
      <c r="AX90" s="36">
        <f t="shared" si="57"/>
        <v>45047</v>
      </c>
      <c r="AY90" s="36">
        <f t="shared" si="57"/>
        <v>45078</v>
      </c>
      <c r="AZ90" s="36">
        <f t="shared" si="57"/>
        <v>45108</v>
      </c>
      <c r="BA90" s="37" t="str">
        <f t="shared" si="57"/>
        <v>1 - 24 de Ago-23</v>
      </c>
      <c r="BB90" s="37" t="str">
        <f t="shared" si="57"/>
        <v>24 - 31 de Ago-23</v>
      </c>
      <c r="BC90" s="36">
        <f t="shared" si="57"/>
        <v>45139</v>
      </c>
      <c r="BD90" s="36">
        <f t="shared" si="57"/>
        <v>45170</v>
      </c>
      <c r="BE90" s="100"/>
      <c r="BF90" s="36" t="str">
        <f>BF$4</f>
        <v>01 - 15-Out-2023</v>
      </c>
      <c r="BG90" s="36">
        <f>BG$4</f>
        <v>45200</v>
      </c>
      <c r="BH90" s="101" t="s">
        <v>102</v>
      </c>
      <c r="BI90" s="102"/>
      <c r="BJ90" s="102"/>
      <c r="BK90" s="57" t="str">
        <f aca="true" t="shared" si="58" ref="BK90:BZ90">BK$4</f>
        <v>16 - 31-Out-2023</v>
      </c>
      <c r="BL90" s="102"/>
      <c r="BM90" s="57">
        <f t="shared" si="58"/>
        <v>45200</v>
      </c>
      <c r="BN90" s="39">
        <f t="shared" si="58"/>
        <v>45231</v>
      </c>
      <c r="BO90" s="39">
        <f t="shared" si="58"/>
        <v>45261</v>
      </c>
      <c r="BP90" s="39">
        <f t="shared" si="58"/>
        <v>45292</v>
      </c>
      <c r="BQ90" s="39">
        <f t="shared" si="58"/>
        <v>45323</v>
      </c>
      <c r="BR90" s="39">
        <f t="shared" si="58"/>
        <v>45352</v>
      </c>
      <c r="BS90" s="39">
        <f t="shared" si="58"/>
        <v>45383</v>
      </c>
      <c r="BT90" s="39">
        <f t="shared" si="58"/>
        <v>45413</v>
      </c>
      <c r="BU90" s="39">
        <f t="shared" si="58"/>
        <v>45444</v>
      </c>
      <c r="BV90" s="39">
        <f t="shared" si="58"/>
        <v>45474</v>
      </c>
      <c r="BW90" s="39">
        <f t="shared" si="58"/>
        <v>45505</v>
      </c>
      <c r="BX90" s="39">
        <f t="shared" si="58"/>
        <v>45536</v>
      </c>
      <c r="BY90" s="39">
        <f t="shared" si="58"/>
        <v>45566</v>
      </c>
      <c r="BZ90" s="39">
        <f t="shared" si="58"/>
        <v>45597</v>
      </c>
    </row>
    <row r="91" spans="1:78" s="23" customFormat="1" ht="15">
      <c r="A91" s="122" t="s">
        <v>103</v>
      </c>
      <c r="B91" s="123"/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7624</v>
      </c>
      <c r="I91" s="124">
        <v>10106</v>
      </c>
      <c r="J91" s="124">
        <v>10797</v>
      </c>
      <c r="K91" s="124">
        <v>8549</v>
      </c>
      <c r="L91" s="124">
        <v>8082</v>
      </c>
      <c r="M91" s="124">
        <v>6125</v>
      </c>
      <c r="N91" s="124">
        <v>6757</v>
      </c>
      <c r="O91" s="123"/>
      <c r="P91" s="124">
        <v>8361</v>
      </c>
      <c r="Q91" s="124">
        <v>8428</v>
      </c>
      <c r="R91" s="124">
        <v>9228</v>
      </c>
      <c r="S91" s="124">
        <v>8309</v>
      </c>
      <c r="T91" s="124">
        <v>8306</v>
      </c>
      <c r="U91" s="124">
        <v>8907</v>
      </c>
      <c r="V91" s="124">
        <v>9390</v>
      </c>
      <c r="W91" s="124">
        <v>11187</v>
      </c>
      <c r="X91" s="124">
        <v>10548</v>
      </c>
      <c r="Y91" s="124">
        <v>9055</v>
      </c>
      <c r="Z91" s="124">
        <v>9691</v>
      </c>
      <c r="AA91" s="124">
        <v>11865</v>
      </c>
      <c r="AB91" s="123"/>
      <c r="AC91" s="124">
        <v>13437</v>
      </c>
      <c r="AD91" s="124">
        <v>10814</v>
      </c>
      <c r="AE91" s="124">
        <v>15040</v>
      </c>
      <c r="AF91" s="124">
        <v>13933</v>
      </c>
      <c r="AG91" s="124">
        <v>14920</v>
      </c>
      <c r="AH91" s="124">
        <v>13553</v>
      </c>
      <c r="AI91" s="124">
        <v>4560</v>
      </c>
      <c r="AJ91" s="124"/>
      <c r="AK91" s="123">
        <v>10006</v>
      </c>
      <c r="AL91" s="124"/>
      <c r="AM91" s="124">
        <v>14566</v>
      </c>
      <c r="AN91" s="124">
        <v>14403</v>
      </c>
      <c r="AO91" s="124">
        <v>14090</v>
      </c>
      <c r="AP91" s="124">
        <v>15231</v>
      </c>
      <c r="AQ91" s="124">
        <v>15784</v>
      </c>
      <c r="AR91" s="124">
        <v>16156</v>
      </c>
      <c r="AS91" s="118"/>
      <c r="AT91" s="26">
        <v>14859</v>
      </c>
      <c r="AU91" s="26">
        <v>13353</v>
      </c>
      <c r="AV91" s="26">
        <v>13717</v>
      </c>
      <c r="AW91" s="26">
        <v>14920</v>
      </c>
      <c r="AX91" s="26">
        <v>13539</v>
      </c>
      <c r="AY91" s="26">
        <v>9483</v>
      </c>
      <c r="AZ91" s="26">
        <v>10654</v>
      </c>
      <c r="BA91" s="26">
        <v>10840</v>
      </c>
      <c r="BB91" s="26">
        <f aca="true" t="shared" si="59" ref="BB91:BB96">BC91-BA91</f>
        <v>913</v>
      </c>
      <c r="BC91" s="26">
        <v>11753</v>
      </c>
      <c r="BD91" s="26">
        <v>10424</v>
      </c>
      <c r="BE91" s="118"/>
      <c r="BF91" s="26">
        <v>6609</v>
      </c>
      <c r="BG91" s="26">
        <v>14773</v>
      </c>
      <c r="BH91" s="117" t="s">
        <v>104</v>
      </c>
      <c r="BI91" s="118"/>
      <c r="BJ91" s="118"/>
      <c r="BK91" s="26">
        <f>BG91-BF91</f>
        <v>8164</v>
      </c>
      <c r="BL91" s="118"/>
      <c r="BM91" s="26">
        <f aca="true" t="shared" si="60" ref="BM91:BM96">BG91</f>
        <v>14773</v>
      </c>
      <c r="BN91" s="40">
        <v>14465</v>
      </c>
      <c r="BO91" s="26">
        <v>14962</v>
      </c>
      <c r="BP91" s="26">
        <v>15902</v>
      </c>
      <c r="BQ91" s="26">
        <v>12929</v>
      </c>
      <c r="BR91" s="26"/>
      <c r="BS91" s="26"/>
      <c r="BT91" s="26"/>
      <c r="BU91" s="26"/>
      <c r="BV91" s="26"/>
      <c r="BW91" s="26"/>
      <c r="BX91" s="26"/>
      <c r="BY91" s="26"/>
      <c r="BZ91" s="26"/>
    </row>
    <row r="92" spans="1:78" s="23" customFormat="1" ht="15">
      <c r="A92" s="122" t="s">
        <v>79</v>
      </c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3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3"/>
      <c r="AC92" s="124"/>
      <c r="AD92" s="124"/>
      <c r="AE92" s="124"/>
      <c r="AF92" s="124"/>
      <c r="AG92" s="124"/>
      <c r="AH92" s="124">
        <v>3</v>
      </c>
      <c r="AI92" s="124">
        <v>0</v>
      </c>
      <c r="AJ92" s="124"/>
      <c r="AK92" s="124">
        <v>3</v>
      </c>
      <c r="AL92" s="124"/>
      <c r="AM92" s="124">
        <v>3</v>
      </c>
      <c r="AN92" s="124">
        <v>5</v>
      </c>
      <c r="AO92" s="124">
        <v>2</v>
      </c>
      <c r="AP92" s="124">
        <v>6</v>
      </c>
      <c r="AQ92" s="124">
        <v>4</v>
      </c>
      <c r="AR92" s="124">
        <v>1</v>
      </c>
      <c r="AS92" s="118"/>
      <c r="AT92" s="26">
        <v>5</v>
      </c>
      <c r="AU92" s="26">
        <v>8</v>
      </c>
      <c r="AV92" s="26">
        <v>9</v>
      </c>
      <c r="AW92" s="26">
        <v>4</v>
      </c>
      <c r="AX92" s="26">
        <v>16</v>
      </c>
      <c r="AY92" s="26">
        <v>7</v>
      </c>
      <c r="AZ92" s="26">
        <v>10</v>
      </c>
      <c r="BA92" s="26">
        <v>6</v>
      </c>
      <c r="BB92" s="26">
        <f t="shared" si="59"/>
        <v>0</v>
      </c>
      <c r="BC92" s="26">
        <v>6</v>
      </c>
      <c r="BD92" s="26">
        <v>6</v>
      </c>
      <c r="BE92" s="118"/>
      <c r="BF92" s="26">
        <v>8</v>
      </c>
      <c r="BG92" s="26">
        <v>8</v>
      </c>
      <c r="BH92" s="117" t="s">
        <v>79</v>
      </c>
      <c r="BI92" s="118"/>
      <c r="BJ92" s="118"/>
      <c r="BK92" s="26">
        <f>BG92-BF92</f>
        <v>0</v>
      </c>
      <c r="BL92" s="118"/>
      <c r="BM92" s="26">
        <f t="shared" si="60"/>
        <v>8</v>
      </c>
      <c r="BN92" s="40">
        <v>19</v>
      </c>
      <c r="BO92" s="26">
        <v>5</v>
      </c>
      <c r="BP92" s="26">
        <v>4</v>
      </c>
      <c r="BQ92" s="26">
        <v>15</v>
      </c>
      <c r="BR92" s="26"/>
      <c r="BS92" s="26"/>
      <c r="BT92" s="26"/>
      <c r="BU92" s="26"/>
      <c r="BV92" s="26"/>
      <c r="BW92" s="26"/>
      <c r="BX92" s="26"/>
      <c r="BY92" s="26"/>
      <c r="BZ92" s="26"/>
    </row>
    <row r="93" spans="1:78" s="23" customFormat="1" ht="15">
      <c r="A93" s="122" t="s">
        <v>80</v>
      </c>
      <c r="B93" s="123"/>
      <c r="C93" s="124">
        <v>476</v>
      </c>
      <c r="D93" s="124">
        <v>629</v>
      </c>
      <c r="E93" s="124">
        <v>438</v>
      </c>
      <c r="F93" s="124">
        <v>234</v>
      </c>
      <c r="G93" s="124">
        <v>259</v>
      </c>
      <c r="H93" s="124">
        <v>296</v>
      </c>
      <c r="I93" s="124">
        <v>469</v>
      </c>
      <c r="J93" s="124">
        <v>395</v>
      </c>
      <c r="K93" s="124">
        <v>421</v>
      </c>
      <c r="L93" s="124">
        <v>343</v>
      </c>
      <c r="M93" s="124">
        <v>362</v>
      </c>
      <c r="N93" s="124">
        <v>633</v>
      </c>
      <c r="O93" s="123"/>
      <c r="P93" s="124">
        <v>706</v>
      </c>
      <c r="Q93" s="124">
        <v>556</v>
      </c>
      <c r="R93" s="124">
        <v>318</v>
      </c>
      <c r="S93" s="124">
        <v>229</v>
      </c>
      <c r="T93" s="124">
        <v>271</v>
      </c>
      <c r="U93" s="124">
        <v>283</v>
      </c>
      <c r="V93" s="124">
        <v>294</v>
      </c>
      <c r="W93" s="124">
        <v>551</v>
      </c>
      <c r="X93" s="124">
        <v>560</v>
      </c>
      <c r="Y93" s="124">
        <v>685</v>
      </c>
      <c r="Z93" s="124">
        <v>486</v>
      </c>
      <c r="AA93" s="124">
        <v>522</v>
      </c>
      <c r="AB93" s="123"/>
      <c r="AC93" s="124">
        <v>554</v>
      </c>
      <c r="AD93" s="124">
        <v>298</v>
      </c>
      <c r="AE93" s="124">
        <v>1070</v>
      </c>
      <c r="AF93" s="124">
        <v>664</v>
      </c>
      <c r="AG93" s="124">
        <v>734</v>
      </c>
      <c r="AH93" s="124">
        <v>481</v>
      </c>
      <c r="AI93" s="124">
        <v>118</v>
      </c>
      <c r="AJ93" s="124"/>
      <c r="AK93" s="124">
        <v>351</v>
      </c>
      <c r="AL93" s="124"/>
      <c r="AM93" s="124">
        <v>469</v>
      </c>
      <c r="AN93" s="124">
        <v>741</v>
      </c>
      <c r="AO93" s="124">
        <v>186</v>
      </c>
      <c r="AP93" s="124">
        <v>228</v>
      </c>
      <c r="AQ93" s="124">
        <v>327</v>
      </c>
      <c r="AR93" s="124">
        <v>183</v>
      </c>
      <c r="AS93" s="118"/>
      <c r="AT93" s="26">
        <v>463</v>
      </c>
      <c r="AU93" s="26">
        <v>357</v>
      </c>
      <c r="AV93" s="26">
        <v>302</v>
      </c>
      <c r="AW93" s="26">
        <v>409</v>
      </c>
      <c r="AX93" s="26">
        <v>415</v>
      </c>
      <c r="AY93" s="26">
        <v>398</v>
      </c>
      <c r="AZ93" s="26">
        <v>406</v>
      </c>
      <c r="BA93" s="26">
        <v>353</v>
      </c>
      <c r="BB93" s="26">
        <f t="shared" si="59"/>
        <v>101</v>
      </c>
      <c r="BC93" s="26">
        <v>454</v>
      </c>
      <c r="BD93" s="26">
        <v>438</v>
      </c>
      <c r="BE93" s="118"/>
      <c r="BF93" s="26">
        <v>180</v>
      </c>
      <c r="BG93" s="26">
        <v>234</v>
      </c>
      <c r="BH93" s="117" t="s">
        <v>105</v>
      </c>
      <c r="BI93" s="118"/>
      <c r="BJ93" s="118"/>
      <c r="BK93" s="26">
        <f>(BG93-BF93)+(BG67-BF67)</f>
        <v>251</v>
      </c>
      <c r="BL93" s="118"/>
      <c r="BM93" s="26">
        <f t="shared" si="60"/>
        <v>234</v>
      </c>
      <c r="BN93" s="40">
        <v>624</v>
      </c>
      <c r="BO93" s="26">
        <v>658</v>
      </c>
      <c r="BP93" s="26">
        <v>713</v>
      </c>
      <c r="BQ93" s="26">
        <v>596</v>
      </c>
      <c r="BR93" s="26"/>
      <c r="BS93" s="26"/>
      <c r="BT93" s="26"/>
      <c r="BU93" s="26"/>
      <c r="BV93" s="26"/>
      <c r="BW93" s="26"/>
      <c r="BX93" s="26"/>
      <c r="BY93" s="26"/>
      <c r="BZ93" s="26"/>
    </row>
    <row r="94" spans="1:78" s="23" customFormat="1" ht="15">
      <c r="A94" s="122" t="s">
        <v>100</v>
      </c>
      <c r="B94" s="123"/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1475</v>
      </c>
      <c r="J94" s="124">
        <v>1561</v>
      </c>
      <c r="K94" s="124">
        <v>1294</v>
      </c>
      <c r="L94" s="124">
        <v>1138</v>
      </c>
      <c r="M94" s="124">
        <v>972</v>
      </c>
      <c r="N94" s="124">
        <v>796</v>
      </c>
      <c r="O94" s="123"/>
      <c r="P94" s="124">
        <v>1342</v>
      </c>
      <c r="Q94" s="124">
        <v>1269</v>
      </c>
      <c r="R94" s="124">
        <v>1448</v>
      </c>
      <c r="S94" s="124">
        <v>991</v>
      </c>
      <c r="T94" s="124">
        <v>1271</v>
      </c>
      <c r="U94" s="124">
        <v>1380</v>
      </c>
      <c r="V94" s="124">
        <v>1606</v>
      </c>
      <c r="W94" s="124">
        <v>1633</v>
      </c>
      <c r="X94" s="124">
        <v>1612</v>
      </c>
      <c r="Y94" s="124">
        <v>1562</v>
      </c>
      <c r="Z94" s="124">
        <v>1482</v>
      </c>
      <c r="AA94" s="124">
        <v>1968</v>
      </c>
      <c r="AB94" s="123"/>
      <c r="AC94" s="124">
        <v>1860</v>
      </c>
      <c r="AD94" s="124">
        <v>1038</v>
      </c>
      <c r="AE94" s="124">
        <v>1410</v>
      </c>
      <c r="AF94" s="124">
        <v>1823</v>
      </c>
      <c r="AG94" s="124">
        <v>2316</v>
      </c>
      <c r="AH94" s="124">
        <v>1570</v>
      </c>
      <c r="AI94" s="124">
        <v>496</v>
      </c>
      <c r="AJ94" s="124"/>
      <c r="AK94" s="124">
        <v>1361</v>
      </c>
      <c r="AL94" s="124"/>
      <c r="AM94" s="124">
        <v>1857</v>
      </c>
      <c r="AN94" s="124">
        <v>1278</v>
      </c>
      <c r="AO94" s="124">
        <v>1267</v>
      </c>
      <c r="AP94" s="124">
        <v>1419</v>
      </c>
      <c r="AQ94" s="124">
        <v>1377</v>
      </c>
      <c r="AR94" s="124">
        <v>1615</v>
      </c>
      <c r="AS94" s="118"/>
      <c r="AT94" s="26">
        <v>1630</v>
      </c>
      <c r="AU94" s="26">
        <v>1901</v>
      </c>
      <c r="AV94" s="26">
        <v>1638</v>
      </c>
      <c r="AW94" s="26">
        <v>1888</v>
      </c>
      <c r="AX94" s="26">
        <v>1849</v>
      </c>
      <c r="AY94" s="26">
        <v>1785</v>
      </c>
      <c r="AZ94" s="26">
        <v>1648</v>
      </c>
      <c r="BA94" s="26">
        <v>1237</v>
      </c>
      <c r="BB94" s="26">
        <f t="shared" si="59"/>
        <v>320</v>
      </c>
      <c r="BC94" s="26">
        <v>1557</v>
      </c>
      <c r="BD94" s="26">
        <v>1579</v>
      </c>
      <c r="BE94" s="118"/>
      <c r="BF94" s="26">
        <v>812</v>
      </c>
      <c r="BG94" s="26">
        <v>1640</v>
      </c>
      <c r="BH94" s="117" t="s">
        <v>100</v>
      </c>
      <c r="BI94" s="118"/>
      <c r="BJ94" s="118"/>
      <c r="BK94" s="26">
        <f>BG94-BF94</f>
        <v>828</v>
      </c>
      <c r="BL94" s="118"/>
      <c r="BM94" s="26">
        <f t="shared" si="60"/>
        <v>1640</v>
      </c>
      <c r="BN94" s="40">
        <v>1720</v>
      </c>
      <c r="BO94" s="26">
        <v>1938</v>
      </c>
      <c r="BP94" s="26">
        <v>2090</v>
      </c>
      <c r="BQ94" s="26">
        <v>1905</v>
      </c>
      <c r="BR94" s="26"/>
      <c r="BS94" s="26"/>
      <c r="BT94" s="26"/>
      <c r="BU94" s="26"/>
      <c r="BV94" s="26"/>
      <c r="BW94" s="26"/>
      <c r="BX94" s="26"/>
      <c r="BY94" s="26"/>
      <c r="BZ94" s="26"/>
    </row>
    <row r="95" spans="1:78" s="23" customFormat="1" ht="15">
      <c r="A95" s="122" t="s">
        <v>82</v>
      </c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3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3"/>
      <c r="AC95" s="124"/>
      <c r="AD95" s="124"/>
      <c r="AE95" s="124"/>
      <c r="AF95" s="124"/>
      <c r="AG95" s="124"/>
      <c r="AH95" s="124">
        <v>344</v>
      </c>
      <c r="AI95" s="124">
        <v>108</v>
      </c>
      <c r="AJ95" s="124"/>
      <c r="AK95" s="124">
        <v>192</v>
      </c>
      <c r="AL95" s="124"/>
      <c r="AM95" s="124">
        <v>300</v>
      </c>
      <c r="AN95" s="124">
        <v>299</v>
      </c>
      <c r="AO95" s="124">
        <v>450</v>
      </c>
      <c r="AP95" s="124">
        <v>416</v>
      </c>
      <c r="AQ95" s="124">
        <v>426</v>
      </c>
      <c r="AR95" s="124">
        <v>354</v>
      </c>
      <c r="AS95" s="118"/>
      <c r="AT95" s="26">
        <v>376</v>
      </c>
      <c r="AU95" s="26">
        <v>404</v>
      </c>
      <c r="AV95" s="26">
        <v>568</v>
      </c>
      <c r="AW95" s="26">
        <v>613</v>
      </c>
      <c r="AX95" s="26">
        <v>597</v>
      </c>
      <c r="AY95" s="26">
        <v>474</v>
      </c>
      <c r="AZ95" s="26">
        <v>741</v>
      </c>
      <c r="BA95" s="26">
        <v>523</v>
      </c>
      <c r="BB95" s="26">
        <f t="shared" si="59"/>
        <v>156</v>
      </c>
      <c r="BC95" s="26">
        <v>679</v>
      </c>
      <c r="BD95" s="26">
        <v>699</v>
      </c>
      <c r="BE95" s="118"/>
      <c r="BF95" s="26">
        <v>358</v>
      </c>
      <c r="BG95" s="26">
        <v>752</v>
      </c>
      <c r="BH95" s="117" t="s">
        <v>82</v>
      </c>
      <c r="BI95" s="118"/>
      <c r="BJ95" s="118"/>
      <c r="BK95" s="26">
        <f>BG95-BF95</f>
        <v>394</v>
      </c>
      <c r="BL95" s="118"/>
      <c r="BM95" s="26">
        <f t="shared" si="60"/>
        <v>752</v>
      </c>
      <c r="BN95" s="40">
        <v>1257</v>
      </c>
      <c r="BO95" s="26">
        <v>1531</v>
      </c>
      <c r="BP95" s="26">
        <v>1712</v>
      </c>
      <c r="BQ95" s="26">
        <v>1283</v>
      </c>
      <c r="BR95" s="26"/>
      <c r="BS95" s="26"/>
      <c r="BT95" s="26"/>
      <c r="BU95" s="26"/>
      <c r="BV95" s="26"/>
      <c r="BW95" s="26"/>
      <c r="BX95" s="26"/>
      <c r="BY95" s="26"/>
      <c r="BZ95" s="26"/>
    </row>
    <row r="96" spans="1:78" s="23" customFormat="1" ht="15">
      <c r="A96" s="122" t="s">
        <v>83</v>
      </c>
      <c r="B96" s="123"/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16</v>
      </c>
      <c r="K96" s="124">
        <v>39</v>
      </c>
      <c r="L96" s="124">
        <v>29</v>
      </c>
      <c r="M96" s="124">
        <v>36</v>
      </c>
      <c r="N96" s="124">
        <v>37</v>
      </c>
      <c r="O96" s="123"/>
      <c r="P96" s="124">
        <v>74</v>
      </c>
      <c r="Q96" s="124">
        <v>65</v>
      </c>
      <c r="R96" s="124">
        <v>25</v>
      </c>
      <c r="S96" s="124">
        <v>0</v>
      </c>
      <c r="T96" s="124">
        <v>0</v>
      </c>
      <c r="U96" s="124">
        <v>0</v>
      </c>
      <c r="V96" s="124">
        <v>0</v>
      </c>
      <c r="W96" s="124">
        <v>19</v>
      </c>
      <c r="X96" s="124">
        <v>2</v>
      </c>
      <c r="Y96" s="124">
        <v>37</v>
      </c>
      <c r="Z96" s="124">
        <v>76</v>
      </c>
      <c r="AA96" s="124">
        <v>87</v>
      </c>
      <c r="AB96" s="123"/>
      <c r="AC96" s="124">
        <v>93</v>
      </c>
      <c r="AD96" s="124">
        <v>4</v>
      </c>
      <c r="AE96" s="124">
        <v>47</v>
      </c>
      <c r="AF96" s="124">
        <v>128</v>
      </c>
      <c r="AG96" s="124">
        <v>78</v>
      </c>
      <c r="AH96" s="124">
        <v>36</v>
      </c>
      <c r="AI96" s="124">
        <v>2</v>
      </c>
      <c r="AJ96" s="124"/>
      <c r="AK96" s="124">
        <v>11</v>
      </c>
      <c r="AL96" s="124"/>
      <c r="AM96" s="124">
        <v>13</v>
      </c>
      <c r="AN96" s="124">
        <v>25</v>
      </c>
      <c r="AO96" s="124">
        <v>17</v>
      </c>
      <c r="AP96" s="124">
        <v>17</v>
      </c>
      <c r="AQ96" s="124">
        <v>12</v>
      </c>
      <c r="AR96" s="124">
        <v>3</v>
      </c>
      <c r="AS96" s="118"/>
      <c r="AT96" s="26">
        <v>10</v>
      </c>
      <c r="AU96" s="26">
        <v>6</v>
      </c>
      <c r="AV96" s="26">
        <v>8</v>
      </c>
      <c r="AW96" s="26">
        <v>6</v>
      </c>
      <c r="AX96" s="26">
        <v>10</v>
      </c>
      <c r="AY96" s="26">
        <v>17</v>
      </c>
      <c r="AZ96" s="26">
        <v>18</v>
      </c>
      <c r="BA96" s="26">
        <v>6</v>
      </c>
      <c r="BB96" s="26">
        <f t="shared" si="59"/>
        <v>0</v>
      </c>
      <c r="BC96" s="26">
        <v>6</v>
      </c>
      <c r="BD96" s="26">
        <v>11</v>
      </c>
      <c r="BE96" s="118"/>
      <c r="BF96" s="26">
        <v>5</v>
      </c>
      <c r="BG96" s="26">
        <v>9</v>
      </c>
      <c r="BH96" s="117" t="s">
        <v>83</v>
      </c>
      <c r="BI96" s="118"/>
      <c r="BJ96" s="118"/>
      <c r="BK96" s="26">
        <f>BG96-BF96</f>
        <v>4</v>
      </c>
      <c r="BL96" s="118"/>
      <c r="BM96" s="26">
        <f t="shared" si="60"/>
        <v>9</v>
      </c>
      <c r="BN96" s="40">
        <v>21</v>
      </c>
      <c r="BO96" s="26">
        <v>17</v>
      </c>
      <c r="BP96" s="26">
        <v>38</v>
      </c>
      <c r="BQ96" s="26">
        <v>20</v>
      </c>
      <c r="BR96" s="26"/>
      <c r="BS96" s="26"/>
      <c r="BT96" s="26"/>
      <c r="BU96" s="26"/>
      <c r="BV96" s="26"/>
      <c r="BW96" s="26"/>
      <c r="BX96" s="26"/>
      <c r="BY96" s="26"/>
      <c r="BZ96" s="26"/>
    </row>
    <row r="97" spans="1:78" s="95" customFormat="1" ht="15">
      <c r="A97" s="110" t="s">
        <v>32</v>
      </c>
      <c r="B97" s="125"/>
      <c r="C97" s="126">
        <v>476</v>
      </c>
      <c r="D97" s="126">
        <v>629</v>
      </c>
      <c r="E97" s="126">
        <v>438</v>
      </c>
      <c r="F97" s="126">
        <v>234</v>
      </c>
      <c r="G97" s="126">
        <v>259</v>
      </c>
      <c r="H97" s="126">
        <v>7920</v>
      </c>
      <c r="I97" s="126">
        <v>12050</v>
      </c>
      <c r="J97" s="126">
        <v>12769</v>
      </c>
      <c r="K97" s="126">
        <v>10303</v>
      </c>
      <c r="L97" s="126">
        <v>9592</v>
      </c>
      <c r="M97" s="126">
        <v>7495</v>
      </c>
      <c r="N97" s="126">
        <v>8223</v>
      </c>
      <c r="O97" s="125"/>
      <c r="P97" s="126">
        <v>10483</v>
      </c>
      <c r="Q97" s="126">
        <v>10318</v>
      </c>
      <c r="R97" s="126">
        <v>11019</v>
      </c>
      <c r="S97" s="126">
        <v>9529</v>
      </c>
      <c r="T97" s="126">
        <v>9848</v>
      </c>
      <c r="U97" s="126">
        <v>10570</v>
      </c>
      <c r="V97" s="126">
        <v>11290</v>
      </c>
      <c r="W97" s="126">
        <v>13390</v>
      </c>
      <c r="X97" s="126">
        <v>12722</v>
      </c>
      <c r="Y97" s="126">
        <v>11339</v>
      </c>
      <c r="Z97" s="126">
        <v>11735</v>
      </c>
      <c r="AA97" s="126">
        <v>14442</v>
      </c>
      <c r="AB97" s="125"/>
      <c r="AC97" s="126">
        <v>15944</v>
      </c>
      <c r="AD97" s="126">
        <v>12154</v>
      </c>
      <c r="AE97" s="126">
        <v>17567</v>
      </c>
      <c r="AF97" s="126">
        <v>16548</v>
      </c>
      <c r="AG97" s="126">
        <v>18048</v>
      </c>
      <c r="AH97" s="126">
        <v>15987</v>
      </c>
      <c r="AI97" s="126">
        <v>5284</v>
      </c>
      <c r="AJ97" s="126">
        <v>0</v>
      </c>
      <c r="AK97" s="126">
        <v>11924</v>
      </c>
      <c r="AL97" s="126"/>
      <c r="AM97" s="126">
        <v>17208</v>
      </c>
      <c r="AN97" s="126">
        <v>16751</v>
      </c>
      <c r="AO97" s="126">
        <v>16012</v>
      </c>
      <c r="AP97" s="126">
        <v>17317</v>
      </c>
      <c r="AQ97" s="126">
        <v>17930</v>
      </c>
      <c r="AR97" s="126">
        <v>18312</v>
      </c>
      <c r="AS97" s="127"/>
      <c r="AT97" s="69">
        <f aca="true" t="shared" si="61" ref="AT97:BM97">SUM(AT91:AT96)</f>
        <v>17343</v>
      </c>
      <c r="AU97" s="69">
        <f t="shared" si="61"/>
        <v>16029</v>
      </c>
      <c r="AV97" s="69">
        <f t="shared" si="61"/>
        <v>16242</v>
      </c>
      <c r="AW97" s="69">
        <f t="shared" si="61"/>
        <v>17840</v>
      </c>
      <c r="AX97" s="69">
        <f t="shared" si="61"/>
        <v>16426</v>
      </c>
      <c r="AY97" s="69">
        <f t="shared" si="61"/>
        <v>12164</v>
      </c>
      <c r="AZ97" s="69">
        <f t="shared" si="61"/>
        <v>13477</v>
      </c>
      <c r="BA97" s="69">
        <f t="shared" si="61"/>
        <v>12965</v>
      </c>
      <c r="BB97" s="69">
        <f t="shared" si="61"/>
        <v>1490</v>
      </c>
      <c r="BC97" s="69">
        <f t="shared" si="61"/>
        <v>14455</v>
      </c>
      <c r="BD97" s="69">
        <f t="shared" si="61"/>
        <v>13157</v>
      </c>
      <c r="BE97" s="127"/>
      <c r="BF97" s="69">
        <f>SUM(BF91:BF96)</f>
        <v>7972</v>
      </c>
      <c r="BG97" s="69">
        <f t="shared" si="61"/>
        <v>17416</v>
      </c>
      <c r="BH97" s="128" t="s">
        <v>32</v>
      </c>
      <c r="BI97" s="127"/>
      <c r="BJ97" s="127"/>
      <c r="BK97" s="69">
        <f>SUM(BK91:BK96)</f>
        <v>9641</v>
      </c>
      <c r="BL97" s="127"/>
      <c r="BM97" s="69">
        <f t="shared" si="61"/>
        <v>17416</v>
      </c>
      <c r="BN97" s="69">
        <f aca="true" t="shared" si="62" ref="BN97:BZ97">SUM(BN91:BN96)</f>
        <v>18106</v>
      </c>
      <c r="BO97" s="69">
        <f t="shared" si="62"/>
        <v>19111</v>
      </c>
      <c r="BP97" s="69">
        <f t="shared" si="62"/>
        <v>20459</v>
      </c>
      <c r="BQ97" s="69">
        <f t="shared" si="62"/>
        <v>16748</v>
      </c>
      <c r="BR97" s="69">
        <f t="shared" si="62"/>
        <v>0</v>
      </c>
      <c r="BS97" s="69">
        <f t="shared" si="62"/>
        <v>0</v>
      </c>
      <c r="BT97" s="69">
        <f t="shared" si="62"/>
        <v>0</v>
      </c>
      <c r="BU97" s="69">
        <f t="shared" si="62"/>
        <v>0</v>
      </c>
      <c r="BV97" s="69">
        <f t="shared" si="62"/>
        <v>0</v>
      </c>
      <c r="BW97" s="69">
        <f t="shared" si="62"/>
        <v>0</v>
      </c>
      <c r="BX97" s="69">
        <f t="shared" si="62"/>
        <v>0</v>
      </c>
      <c r="BY97" s="69">
        <f t="shared" si="62"/>
        <v>0</v>
      </c>
      <c r="BZ97" s="69">
        <f t="shared" si="62"/>
        <v>0</v>
      </c>
    </row>
    <row r="98" spans="1:78" ht="1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67"/>
      <c r="AK98" s="55"/>
      <c r="AL98" s="67"/>
      <c r="AM98" s="55"/>
      <c r="AN98" s="55"/>
      <c r="AO98" s="55"/>
      <c r="AP98" s="55"/>
      <c r="AQ98" s="55"/>
      <c r="AR98" s="55"/>
      <c r="AS98" s="67"/>
      <c r="AT98" s="55"/>
      <c r="AU98" s="55"/>
      <c r="AV98" s="55"/>
      <c r="AW98" s="55"/>
      <c r="AX98" s="55"/>
      <c r="AY98" s="55"/>
      <c r="AZ98" s="55"/>
      <c r="BA98" s="67"/>
      <c r="BB98" s="67"/>
      <c r="BC98" s="55"/>
      <c r="BD98" s="55"/>
      <c r="BE98" s="67"/>
      <c r="BF98" s="55"/>
      <c r="BG98" s="55"/>
      <c r="BH98" s="54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</row>
    <row r="99" spans="1:78" s="53" customFormat="1" ht="15">
      <c r="A99" s="96" t="s">
        <v>106</v>
      </c>
      <c r="B99" s="97"/>
      <c r="C99" s="98">
        <v>43831</v>
      </c>
      <c r="D99" s="98">
        <v>43862</v>
      </c>
      <c r="E99" s="98">
        <v>43891</v>
      </c>
      <c r="F99" s="98">
        <v>43922</v>
      </c>
      <c r="G99" s="98">
        <v>43952</v>
      </c>
      <c r="H99" s="98">
        <v>43983</v>
      </c>
      <c r="I99" s="98">
        <v>44013</v>
      </c>
      <c r="J99" s="98">
        <v>44044</v>
      </c>
      <c r="K99" s="98">
        <v>44075</v>
      </c>
      <c r="L99" s="98">
        <v>44105</v>
      </c>
      <c r="M99" s="98">
        <v>44136</v>
      </c>
      <c r="N99" s="98">
        <v>44166</v>
      </c>
      <c r="O99" s="97"/>
      <c r="P99" s="98">
        <v>44197</v>
      </c>
      <c r="Q99" s="98">
        <v>44228</v>
      </c>
      <c r="R99" s="98">
        <v>44256</v>
      </c>
      <c r="S99" s="98">
        <v>44287</v>
      </c>
      <c r="T99" s="98">
        <v>44317</v>
      </c>
      <c r="U99" s="98">
        <v>44348</v>
      </c>
      <c r="V99" s="98">
        <v>44378</v>
      </c>
      <c r="W99" s="98">
        <v>44409</v>
      </c>
      <c r="X99" s="98">
        <v>44440</v>
      </c>
      <c r="Y99" s="98">
        <v>44470</v>
      </c>
      <c r="Z99" s="98">
        <v>44501</v>
      </c>
      <c r="AA99" s="98">
        <v>44531</v>
      </c>
      <c r="AB99" s="97"/>
      <c r="AC99" s="98">
        <v>44562</v>
      </c>
      <c r="AD99" s="98">
        <v>44593</v>
      </c>
      <c r="AE99" s="98">
        <v>44621</v>
      </c>
      <c r="AF99" s="98">
        <v>44652</v>
      </c>
      <c r="AG99" s="98">
        <v>44682</v>
      </c>
      <c r="AH99" s="98">
        <v>44713</v>
      </c>
      <c r="AI99" s="98" t="s">
        <v>7</v>
      </c>
      <c r="AJ99" s="99" t="s">
        <v>107</v>
      </c>
      <c r="AK99" s="98" t="s">
        <v>9</v>
      </c>
      <c r="AL99" s="99" t="s">
        <v>107</v>
      </c>
      <c r="AM99" s="98">
        <v>44743</v>
      </c>
      <c r="AN99" s="98">
        <v>44774</v>
      </c>
      <c r="AO99" s="98">
        <v>44805</v>
      </c>
      <c r="AP99" s="98">
        <v>44835</v>
      </c>
      <c r="AQ99" s="98">
        <v>44866</v>
      </c>
      <c r="AR99" s="98">
        <v>44896</v>
      </c>
      <c r="AS99" s="100"/>
      <c r="AT99" s="36">
        <f aca="true" t="shared" si="63" ref="AT99:BD99">AT$4</f>
        <v>44927</v>
      </c>
      <c r="AU99" s="36">
        <f t="shared" si="63"/>
        <v>44958</v>
      </c>
      <c r="AV99" s="36">
        <f t="shared" si="63"/>
        <v>44986</v>
      </c>
      <c r="AW99" s="36">
        <f t="shared" si="63"/>
        <v>45017</v>
      </c>
      <c r="AX99" s="36">
        <f t="shared" si="63"/>
        <v>45047</v>
      </c>
      <c r="AY99" s="36">
        <f t="shared" si="63"/>
        <v>45078</v>
      </c>
      <c r="AZ99" s="36">
        <f t="shared" si="63"/>
        <v>45108</v>
      </c>
      <c r="BA99" s="37" t="str">
        <f t="shared" si="63"/>
        <v>1 - 24 de Ago-23</v>
      </c>
      <c r="BB99" s="37" t="str">
        <f t="shared" si="63"/>
        <v>24 - 31 de Ago-23</v>
      </c>
      <c r="BC99" s="36">
        <f t="shared" si="63"/>
        <v>45139</v>
      </c>
      <c r="BD99" s="36">
        <f t="shared" si="63"/>
        <v>45170</v>
      </c>
      <c r="BE99" s="100"/>
      <c r="BF99" s="36" t="str">
        <f>BF$4</f>
        <v>01 - 15-Out-2023</v>
      </c>
      <c r="BG99" s="36">
        <f>BG$4</f>
        <v>45200</v>
      </c>
      <c r="BH99" s="101" t="s">
        <v>108</v>
      </c>
      <c r="BI99" s="102"/>
      <c r="BJ99" s="102"/>
      <c r="BK99" s="57" t="str">
        <f aca="true" t="shared" si="64" ref="BK99:BZ99">BK$4</f>
        <v>16 - 31-Out-2023</v>
      </c>
      <c r="BL99" s="102"/>
      <c r="BM99" s="57">
        <f t="shared" si="64"/>
        <v>45200</v>
      </c>
      <c r="BN99" s="39">
        <f t="shared" si="64"/>
        <v>45231</v>
      </c>
      <c r="BO99" s="39">
        <f t="shared" si="64"/>
        <v>45261</v>
      </c>
      <c r="BP99" s="39">
        <f t="shared" si="64"/>
        <v>45292</v>
      </c>
      <c r="BQ99" s="39">
        <f t="shared" si="64"/>
        <v>45323</v>
      </c>
      <c r="BR99" s="39">
        <f t="shared" si="64"/>
        <v>45352</v>
      </c>
      <c r="BS99" s="39">
        <f t="shared" si="64"/>
        <v>45383</v>
      </c>
      <c r="BT99" s="39">
        <f t="shared" si="64"/>
        <v>45413</v>
      </c>
      <c r="BU99" s="39">
        <f t="shared" si="64"/>
        <v>45444</v>
      </c>
      <c r="BV99" s="39">
        <f t="shared" si="64"/>
        <v>45474</v>
      </c>
      <c r="BW99" s="39">
        <f t="shared" si="64"/>
        <v>45505</v>
      </c>
      <c r="BX99" s="39">
        <f t="shared" si="64"/>
        <v>45536</v>
      </c>
      <c r="BY99" s="39">
        <f t="shared" si="64"/>
        <v>45566</v>
      </c>
      <c r="BZ99" s="39">
        <f t="shared" si="64"/>
        <v>45597</v>
      </c>
    </row>
    <row r="100" spans="1:78" s="23" customFormat="1" ht="15">
      <c r="A100" s="122" t="s">
        <v>109</v>
      </c>
      <c r="B100" s="123"/>
      <c r="C100" s="124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>
        <v>3419</v>
      </c>
      <c r="AD100" s="123">
        <v>4031</v>
      </c>
      <c r="AE100" s="123">
        <v>5376</v>
      </c>
      <c r="AF100" s="123">
        <v>5380</v>
      </c>
      <c r="AG100" s="123">
        <v>5477</v>
      </c>
      <c r="AH100" s="123">
        <v>5591</v>
      </c>
      <c r="AI100" s="123">
        <v>1736</v>
      </c>
      <c r="AJ100" s="323">
        <v>3500</v>
      </c>
      <c r="AK100" s="123">
        <v>3068</v>
      </c>
      <c r="AL100" s="323">
        <v>3500</v>
      </c>
      <c r="AM100" s="123">
        <v>4804</v>
      </c>
      <c r="AN100" s="123">
        <v>5021</v>
      </c>
      <c r="AO100" s="123">
        <v>5191</v>
      </c>
      <c r="AP100" s="123">
        <v>5519</v>
      </c>
      <c r="AQ100" s="123">
        <v>5758</v>
      </c>
      <c r="AR100" s="123">
        <v>6182</v>
      </c>
      <c r="AS100" s="129"/>
      <c r="AT100" s="84">
        <v>6399</v>
      </c>
      <c r="AU100" s="84">
        <v>6719</v>
      </c>
      <c r="AV100" s="84">
        <v>7854</v>
      </c>
      <c r="AW100" s="84">
        <v>7477</v>
      </c>
      <c r="AX100" s="84">
        <v>6427</v>
      </c>
      <c r="AY100" s="84">
        <v>5340</v>
      </c>
      <c r="AZ100" s="84">
        <v>5358</v>
      </c>
      <c r="BA100" s="130">
        <v>3981</v>
      </c>
      <c r="BB100" s="130">
        <f>BC100-BA100</f>
        <v>1277</v>
      </c>
      <c r="BC100" s="84">
        <v>5258</v>
      </c>
      <c r="BD100" s="84">
        <v>5605</v>
      </c>
      <c r="BE100" s="84"/>
      <c r="BF100" s="84">
        <v>2819</v>
      </c>
      <c r="BG100" s="84">
        <v>6080</v>
      </c>
      <c r="BH100" s="122" t="s">
        <v>109</v>
      </c>
      <c r="BI100" s="131"/>
      <c r="BJ100" s="131"/>
      <c r="BK100" s="84">
        <f>BG100-BF100</f>
        <v>3261</v>
      </c>
      <c r="BL100" s="131"/>
      <c r="BM100" s="84">
        <f>BG100</f>
        <v>6080</v>
      </c>
      <c r="BN100" s="132">
        <f>BN109-BN101</f>
        <v>5656</v>
      </c>
      <c r="BO100" s="84">
        <v>5423</v>
      </c>
      <c r="BP100" s="84">
        <v>5883</v>
      </c>
      <c r="BQ100" s="84">
        <v>5857</v>
      </c>
      <c r="BR100" s="84"/>
      <c r="BS100" s="84"/>
      <c r="BT100" s="84"/>
      <c r="BU100" s="84"/>
      <c r="BV100" s="84"/>
      <c r="BW100" s="84"/>
      <c r="BX100" s="84"/>
      <c r="BY100" s="84"/>
      <c r="BZ100" s="84"/>
    </row>
    <row r="101" spans="1:78" s="23" customFormat="1" ht="15">
      <c r="A101" s="122" t="s">
        <v>110</v>
      </c>
      <c r="B101" s="123"/>
      <c r="C101" s="124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>
        <v>0</v>
      </c>
      <c r="AD101" s="123">
        <v>288</v>
      </c>
      <c r="AE101" s="123">
        <v>0</v>
      </c>
      <c r="AF101" s="123">
        <v>0</v>
      </c>
      <c r="AG101" s="123">
        <v>0</v>
      </c>
      <c r="AH101" s="123">
        <v>0</v>
      </c>
      <c r="AI101" s="123">
        <v>0</v>
      </c>
      <c r="AJ101" s="324"/>
      <c r="AK101" s="123">
        <v>0</v>
      </c>
      <c r="AL101" s="324"/>
      <c r="AM101" s="123">
        <v>0</v>
      </c>
      <c r="AN101" s="123">
        <v>0</v>
      </c>
      <c r="AO101" s="123">
        <v>0</v>
      </c>
      <c r="AP101" s="123">
        <v>0</v>
      </c>
      <c r="AQ101" s="123">
        <v>0</v>
      </c>
      <c r="AR101" s="123">
        <v>0</v>
      </c>
      <c r="AS101" s="129"/>
      <c r="AT101" s="84">
        <v>0</v>
      </c>
      <c r="AU101" s="84">
        <v>0</v>
      </c>
      <c r="AV101" s="84">
        <v>0</v>
      </c>
      <c r="AW101" s="84">
        <v>0</v>
      </c>
      <c r="AX101" s="84">
        <v>0</v>
      </c>
      <c r="AY101" s="84">
        <v>0</v>
      </c>
      <c r="AZ101" s="84">
        <v>0</v>
      </c>
      <c r="BA101" s="130">
        <v>0</v>
      </c>
      <c r="BB101" s="130">
        <v>0</v>
      </c>
      <c r="BC101" s="84">
        <v>0</v>
      </c>
      <c r="BD101" s="84">
        <v>0</v>
      </c>
      <c r="BE101" s="84"/>
      <c r="BF101" s="84">
        <v>0</v>
      </c>
      <c r="BG101" s="84">
        <v>0</v>
      </c>
      <c r="BH101" s="122" t="s">
        <v>110</v>
      </c>
      <c r="BI101" s="131"/>
      <c r="BJ101" s="131"/>
      <c r="BK101" s="84">
        <v>0</v>
      </c>
      <c r="BL101" s="131"/>
      <c r="BM101" s="84">
        <f>BG101</f>
        <v>0</v>
      </c>
      <c r="BN101" s="132">
        <v>66</v>
      </c>
      <c r="BO101" s="84">
        <v>450</v>
      </c>
      <c r="BP101" s="84">
        <v>443</v>
      </c>
      <c r="BQ101" s="84">
        <v>544</v>
      </c>
      <c r="BR101" s="84"/>
      <c r="BS101" s="84"/>
      <c r="BT101" s="84"/>
      <c r="BU101" s="84"/>
      <c r="BV101" s="84"/>
      <c r="BW101" s="84"/>
      <c r="BX101" s="84"/>
      <c r="BY101" s="84"/>
      <c r="BZ101" s="84"/>
    </row>
    <row r="102" spans="1:78" s="95" customFormat="1" ht="15">
      <c r="A102" s="110" t="s">
        <v>32</v>
      </c>
      <c r="B102" s="126">
        <v>0</v>
      </c>
      <c r="C102" s="126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3419</v>
      </c>
      <c r="AD102" s="126">
        <v>4319</v>
      </c>
      <c r="AE102" s="126">
        <v>5376</v>
      </c>
      <c r="AF102" s="126">
        <v>5380</v>
      </c>
      <c r="AG102" s="126">
        <v>5477</v>
      </c>
      <c r="AH102" s="126">
        <v>5591</v>
      </c>
      <c r="AI102" s="126">
        <v>1736</v>
      </c>
      <c r="AJ102" s="126">
        <v>3500</v>
      </c>
      <c r="AK102" s="126">
        <v>3068</v>
      </c>
      <c r="AL102" s="126">
        <v>3500</v>
      </c>
      <c r="AM102" s="126">
        <v>4804</v>
      </c>
      <c r="AN102" s="126">
        <v>5021</v>
      </c>
      <c r="AO102" s="126">
        <v>5191</v>
      </c>
      <c r="AP102" s="126">
        <v>5519</v>
      </c>
      <c r="AQ102" s="126">
        <v>5758</v>
      </c>
      <c r="AR102" s="126">
        <v>6182</v>
      </c>
      <c r="AS102" s="127"/>
      <c r="AT102" s="69">
        <f aca="true" t="shared" si="65" ref="AT102:BM102">SUM(AT100:AT101)</f>
        <v>6399</v>
      </c>
      <c r="AU102" s="69">
        <f t="shared" si="65"/>
        <v>6719</v>
      </c>
      <c r="AV102" s="69">
        <f t="shared" si="65"/>
        <v>7854</v>
      </c>
      <c r="AW102" s="69">
        <f t="shared" si="65"/>
        <v>7477</v>
      </c>
      <c r="AX102" s="69">
        <f t="shared" si="65"/>
        <v>6427</v>
      </c>
      <c r="AY102" s="69">
        <f t="shared" si="65"/>
        <v>5340</v>
      </c>
      <c r="AZ102" s="69">
        <f t="shared" si="65"/>
        <v>5358</v>
      </c>
      <c r="BA102" s="69">
        <f t="shared" si="65"/>
        <v>3981</v>
      </c>
      <c r="BB102" s="69">
        <f t="shared" si="65"/>
        <v>1277</v>
      </c>
      <c r="BC102" s="69">
        <f t="shared" si="65"/>
        <v>5258</v>
      </c>
      <c r="BD102" s="69">
        <f t="shared" si="65"/>
        <v>5605</v>
      </c>
      <c r="BE102" s="69"/>
      <c r="BF102" s="69">
        <f>SUM(BF100:BF101)</f>
        <v>2819</v>
      </c>
      <c r="BG102" s="69">
        <f t="shared" si="65"/>
        <v>6080</v>
      </c>
      <c r="BH102" s="128" t="s">
        <v>32</v>
      </c>
      <c r="BI102" s="127"/>
      <c r="BJ102" s="127"/>
      <c r="BK102" s="69">
        <f>SUM(BK100:BK101)</f>
        <v>3261</v>
      </c>
      <c r="BL102" s="127"/>
      <c r="BM102" s="69">
        <f t="shared" si="65"/>
        <v>6080</v>
      </c>
      <c r="BN102" s="69">
        <f aca="true" t="shared" si="66" ref="BN102:BZ102">SUM(BN100:BN101)</f>
        <v>5722</v>
      </c>
      <c r="BO102" s="69">
        <f t="shared" si="66"/>
        <v>5873</v>
      </c>
      <c r="BP102" s="69">
        <f t="shared" si="66"/>
        <v>6326</v>
      </c>
      <c r="BQ102" s="69">
        <f t="shared" si="66"/>
        <v>6401</v>
      </c>
      <c r="BR102" s="69">
        <f t="shared" si="66"/>
        <v>0</v>
      </c>
      <c r="BS102" s="69">
        <f t="shared" si="66"/>
        <v>0</v>
      </c>
      <c r="BT102" s="69">
        <f t="shared" si="66"/>
        <v>0</v>
      </c>
      <c r="BU102" s="69">
        <f t="shared" si="66"/>
        <v>0</v>
      </c>
      <c r="BV102" s="69">
        <f t="shared" si="66"/>
        <v>0</v>
      </c>
      <c r="BW102" s="69">
        <f t="shared" si="66"/>
        <v>0</v>
      </c>
      <c r="BX102" s="69">
        <f t="shared" si="66"/>
        <v>0</v>
      </c>
      <c r="BY102" s="69">
        <f t="shared" si="66"/>
        <v>0</v>
      </c>
      <c r="BZ102" s="69">
        <f t="shared" si="66"/>
        <v>0</v>
      </c>
    </row>
    <row r="103" spans="1:78" ht="1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67"/>
      <c r="AK103" s="55"/>
      <c r="AL103" s="67"/>
      <c r="AM103" s="55"/>
      <c r="AN103" s="55"/>
      <c r="AO103" s="55"/>
      <c r="AP103" s="55"/>
      <c r="AQ103" s="55"/>
      <c r="AR103" s="55"/>
      <c r="AS103" s="67"/>
      <c r="AT103" s="55"/>
      <c r="AU103" s="55"/>
      <c r="AV103" s="55"/>
      <c r="AW103" s="55"/>
      <c r="AX103" s="55"/>
      <c r="AY103" s="55"/>
      <c r="AZ103" s="55"/>
      <c r="BA103" s="67"/>
      <c r="BB103" s="67"/>
      <c r="BC103" s="55"/>
      <c r="BD103" s="55"/>
      <c r="BE103" s="55"/>
      <c r="BF103" s="55"/>
      <c r="BG103" s="55"/>
      <c r="BH103" s="54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</row>
    <row r="104" spans="1:78" s="53" customFormat="1" ht="15">
      <c r="A104" s="96" t="s">
        <v>111</v>
      </c>
      <c r="B104" s="97"/>
      <c r="C104" s="98">
        <v>43831</v>
      </c>
      <c r="D104" s="98">
        <v>43862</v>
      </c>
      <c r="E104" s="98">
        <v>43891</v>
      </c>
      <c r="F104" s="98">
        <v>43922</v>
      </c>
      <c r="G104" s="98">
        <v>43952</v>
      </c>
      <c r="H104" s="98">
        <v>43983</v>
      </c>
      <c r="I104" s="98">
        <v>44013</v>
      </c>
      <c r="J104" s="98">
        <v>44044</v>
      </c>
      <c r="K104" s="98">
        <v>44075</v>
      </c>
      <c r="L104" s="98">
        <v>44105</v>
      </c>
      <c r="M104" s="98">
        <v>44136</v>
      </c>
      <c r="N104" s="98">
        <v>44166</v>
      </c>
      <c r="O104" s="97"/>
      <c r="P104" s="98">
        <v>44197</v>
      </c>
      <c r="Q104" s="98">
        <v>44228</v>
      </c>
      <c r="R104" s="98">
        <v>44256</v>
      </c>
      <c r="S104" s="98">
        <v>44287</v>
      </c>
      <c r="T104" s="98">
        <v>44317</v>
      </c>
      <c r="U104" s="98">
        <v>44348</v>
      </c>
      <c r="V104" s="98">
        <v>44378</v>
      </c>
      <c r="W104" s="98">
        <v>44409</v>
      </c>
      <c r="X104" s="98">
        <v>44440</v>
      </c>
      <c r="Y104" s="98">
        <v>44470</v>
      </c>
      <c r="Z104" s="98">
        <v>44501</v>
      </c>
      <c r="AA104" s="98">
        <v>44531</v>
      </c>
      <c r="AB104" s="97"/>
      <c r="AC104" s="98">
        <v>44562</v>
      </c>
      <c r="AD104" s="98">
        <v>44593</v>
      </c>
      <c r="AE104" s="98">
        <v>44621</v>
      </c>
      <c r="AF104" s="98">
        <v>44652</v>
      </c>
      <c r="AG104" s="98">
        <v>44682</v>
      </c>
      <c r="AH104" s="98">
        <v>44713</v>
      </c>
      <c r="AI104" s="98" t="s">
        <v>7</v>
      </c>
      <c r="AJ104" s="99" t="s">
        <v>6</v>
      </c>
      <c r="AK104" s="98" t="s">
        <v>9</v>
      </c>
      <c r="AL104" s="99"/>
      <c r="AM104" s="98">
        <v>44743</v>
      </c>
      <c r="AN104" s="98">
        <v>44774</v>
      </c>
      <c r="AO104" s="98">
        <v>44805</v>
      </c>
      <c r="AP104" s="98">
        <v>44835</v>
      </c>
      <c r="AQ104" s="98">
        <v>44866</v>
      </c>
      <c r="AR104" s="98">
        <v>44896</v>
      </c>
      <c r="AS104" s="100"/>
      <c r="AT104" s="36">
        <f aca="true" t="shared" si="67" ref="AT104:BD104">AT$4</f>
        <v>44927</v>
      </c>
      <c r="AU104" s="36">
        <f t="shared" si="67"/>
        <v>44958</v>
      </c>
      <c r="AV104" s="36">
        <f t="shared" si="67"/>
        <v>44986</v>
      </c>
      <c r="AW104" s="36">
        <f t="shared" si="67"/>
        <v>45017</v>
      </c>
      <c r="AX104" s="36">
        <f t="shared" si="67"/>
        <v>45047</v>
      </c>
      <c r="AY104" s="36">
        <f t="shared" si="67"/>
        <v>45078</v>
      </c>
      <c r="AZ104" s="36">
        <f t="shared" si="67"/>
        <v>45108</v>
      </c>
      <c r="BA104" s="37" t="str">
        <f t="shared" si="67"/>
        <v>1 - 24 de Ago-23</v>
      </c>
      <c r="BB104" s="37" t="str">
        <f t="shared" si="67"/>
        <v>24 - 31 de Ago-23</v>
      </c>
      <c r="BC104" s="36">
        <f t="shared" si="67"/>
        <v>45139</v>
      </c>
      <c r="BD104" s="36">
        <f t="shared" si="67"/>
        <v>45170</v>
      </c>
      <c r="BE104" s="36"/>
      <c r="BF104" s="36" t="str">
        <f>BF$4</f>
        <v>01 - 15-Out-2023</v>
      </c>
      <c r="BG104" s="36">
        <f>BG$4</f>
        <v>45200</v>
      </c>
      <c r="BH104" s="101" t="s">
        <v>112</v>
      </c>
      <c r="BI104" s="102"/>
      <c r="BJ104" s="102"/>
      <c r="BK104" s="57" t="str">
        <f aca="true" t="shared" si="68" ref="BK104:BZ104">BK$4</f>
        <v>16 - 31-Out-2023</v>
      </c>
      <c r="BL104" s="102"/>
      <c r="BM104" s="57">
        <f t="shared" si="68"/>
        <v>45200</v>
      </c>
      <c r="BN104" s="39">
        <f t="shared" si="68"/>
        <v>45231</v>
      </c>
      <c r="BO104" s="39">
        <f t="shared" si="68"/>
        <v>45261</v>
      </c>
      <c r="BP104" s="39">
        <f t="shared" si="68"/>
        <v>45292</v>
      </c>
      <c r="BQ104" s="39">
        <f t="shared" si="68"/>
        <v>45323</v>
      </c>
      <c r="BR104" s="39">
        <f t="shared" si="68"/>
        <v>45352</v>
      </c>
      <c r="BS104" s="39">
        <f t="shared" si="68"/>
        <v>45383</v>
      </c>
      <c r="BT104" s="39">
        <f t="shared" si="68"/>
        <v>45413</v>
      </c>
      <c r="BU104" s="39">
        <f t="shared" si="68"/>
        <v>45444</v>
      </c>
      <c r="BV104" s="39">
        <f t="shared" si="68"/>
        <v>45474</v>
      </c>
      <c r="BW104" s="39">
        <f t="shared" si="68"/>
        <v>45505</v>
      </c>
      <c r="BX104" s="39">
        <f t="shared" si="68"/>
        <v>45536</v>
      </c>
      <c r="BY104" s="39">
        <f t="shared" si="68"/>
        <v>45566</v>
      </c>
      <c r="BZ104" s="39">
        <f t="shared" si="68"/>
        <v>45597</v>
      </c>
    </row>
    <row r="105" spans="1:78" s="23" customFormat="1" ht="15">
      <c r="A105" s="122" t="s">
        <v>113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>
        <v>0</v>
      </c>
      <c r="AJ105" s="133"/>
      <c r="AK105" s="123">
        <v>0</v>
      </c>
      <c r="AL105" s="133"/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123">
        <v>0</v>
      </c>
      <c r="AS105" s="134"/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130">
        <v>0</v>
      </c>
      <c r="BB105" s="130">
        <v>0</v>
      </c>
      <c r="BC105" s="84">
        <v>0</v>
      </c>
      <c r="BD105" s="84">
        <v>0</v>
      </c>
      <c r="BE105" s="84"/>
      <c r="BF105" s="84">
        <v>0</v>
      </c>
      <c r="BG105" s="84">
        <v>0</v>
      </c>
      <c r="BH105" s="122" t="s">
        <v>113</v>
      </c>
      <c r="BI105" s="131"/>
      <c r="BJ105" s="131"/>
      <c r="BK105" s="84">
        <v>0</v>
      </c>
      <c r="BL105" s="131"/>
      <c r="BM105" s="84">
        <f>BG105</f>
        <v>0</v>
      </c>
      <c r="BN105" s="132">
        <v>306</v>
      </c>
      <c r="BO105" s="84">
        <v>429</v>
      </c>
      <c r="BP105" s="84">
        <v>419</v>
      </c>
      <c r="BQ105" s="84">
        <v>280</v>
      </c>
      <c r="BR105" s="84"/>
      <c r="BS105" s="84"/>
      <c r="BT105" s="84"/>
      <c r="BU105" s="84"/>
      <c r="BV105" s="84"/>
      <c r="BW105" s="84"/>
      <c r="BX105" s="84"/>
      <c r="BY105" s="84"/>
      <c r="BZ105" s="84"/>
    </row>
    <row r="106" spans="1:78" s="23" customFormat="1" ht="15">
      <c r="A106" s="122" t="s">
        <v>27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>
        <v>1736</v>
      </c>
      <c r="AJ106" s="133"/>
      <c r="AK106" s="123">
        <v>3068</v>
      </c>
      <c r="AL106" s="133"/>
      <c r="AM106" s="123">
        <v>4804</v>
      </c>
      <c r="AN106" s="123">
        <v>5021</v>
      </c>
      <c r="AO106" s="123">
        <v>5191</v>
      </c>
      <c r="AP106" s="123">
        <v>5519</v>
      </c>
      <c r="AQ106" s="123">
        <v>5758</v>
      </c>
      <c r="AR106" s="123">
        <v>6182</v>
      </c>
      <c r="AS106" s="134"/>
      <c r="AT106" s="84">
        <v>6399</v>
      </c>
      <c r="AU106" s="84">
        <v>6719</v>
      </c>
      <c r="AV106" s="84">
        <v>7854</v>
      </c>
      <c r="AW106" s="84">
        <v>7477</v>
      </c>
      <c r="AX106" s="84">
        <v>6427</v>
      </c>
      <c r="AY106" s="84">
        <v>5340</v>
      </c>
      <c r="AZ106" s="84">
        <v>5358</v>
      </c>
      <c r="BA106" s="130">
        <v>3981</v>
      </c>
      <c r="BB106" s="130">
        <f>BC106-BA106</f>
        <v>1277</v>
      </c>
      <c r="BC106" s="84">
        <v>5258</v>
      </c>
      <c r="BD106" s="84">
        <v>5605</v>
      </c>
      <c r="BE106" s="84"/>
      <c r="BF106" s="84">
        <v>2819</v>
      </c>
      <c r="BG106" s="84">
        <v>6080</v>
      </c>
      <c r="BH106" s="122" t="s">
        <v>114</v>
      </c>
      <c r="BI106" s="131"/>
      <c r="BJ106" s="131"/>
      <c r="BK106" s="84">
        <v>3261</v>
      </c>
      <c r="BL106" s="131"/>
      <c r="BM106" s="84">
        <f>BG106</f>
        <v>6080</v>
      </c>
      <c r="BN106" s="132">
        <f>BN80-BN105-BN107-BN108</f>
        <v>5297</v>
      </c>
      <c r="BO106" s="84">
        <v>5059</v>
      </c>
      <c r="BP106" s="84">
        <f>BP102-(BP105+BP107+BP108)</f>
        <v>5533</v>
      </c>
      <c r="BQ106" s="84">
        <v>5818</v>
      </c>
      <c r="BR106" s="84"/>
      <c r="BS106" s="84"/>
      <c r="BT106" s="84"/>
      <c r="BU106" s="84"/>
      <c r="BV106" s="84"/>
      <c r="BW106" s="84"/>
      <c r="BX106" s="84"/>
      <c r="BY106" s="84"/>
      <c r="BZ106" s="84"/>
    </row>
    <row r="107" spans="1:78" s="23" customFormat="1" ht="15" customHeigh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33"/>
      <c r="AK107" s="123"/>
      <c r="AL107" s="133"/>
      <c r="AM107" s="123"/>
      <c r="AN107" s="123"/>
      <c r="AO107" s="123"/>
      <c r="AP107" s="123"/>
      <c r="AQ107" s="123"/>
      <c r="AR107" s="123"/>
      <c r="AS107" s="134"/>
      <c r="AT107" s="84"/>
      <c r="AU107" s="84"/>
      <c r="AV107" s="84"/>
      <c r="AW107" s="84"/>
      <c r="AX107" s="84"/>
      <c r="AY107" s="84"/>
      <c r="AZ107" s="84"/>
      <c r="BA107" s="130"/>
      <c r="BB107" s="130"/>
      <c r="BC107" s="84"/>
      <c r="BD107" s="84"/>
      <c r="BE107" s="84"/>
      <c r="BF107" s="84"/>
      <c r="BG107" s="84"/>
      <c r="BH107" s="122" t="s">
        <v>115</v>
      </c>
      <c r="BI107" s="131"/>
      <c r="BJ107" s="131"/>
      <c r="BK107" s="84"/>
      <c r="BL107" s="131"/>
      <c r="BM107" s="84"/>
      <c r="BN107" s="84">
        <v>113</v>
      </c>
      <c r="BO107" s="84">
        <v>353</v>
      </c>
      <c r="BP107" s="84">
        <v>349</v>
      </c>
      <c r="BQ107" s="84">
        <v>268</v>
      </c>
      <c r="BR107" s="84"/>
      <c r="BS107" s="84"/>
      <c r="BT107" s="84"/>
      <c r="BU107" s="84"/>
      <c r="BV107" s="84"/>
      <c r="BW107" s="84"/>
      <c r="BX107" s="84"/>
      <c r="BY107" s="84"/>
      <c r="BZ107" s="84"/>
    </row>
    <row r="108" spans="1:78" s="23" customFormat="1" ht="15" customHeight="1">
      <c r="A108" s="122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33"/>
      <c r="AK108" s="123"/>
      <c r="AL108" s="133"/>
      <c r="AM108" s="123"/>
      <c r="AN108" s="123"/>
      <c r="AO108" s="123"/>
      <c r="AP108" s="123"/>
      <c r="AQ108" s="123"/>
      <c r="AR108" s="123"/>
      <c r="AS108" s="134"/>
      <c r="AT108" s="84"/>
      <c r="AU108" s="84"/>
      <c r="AV108" s="84"/>
      <c r="AW108" s="84"/>
      <c r="AX108" s="84"/>
      <c r="AY108" s="84"/>
      <c r="AZ108" s="84"/>
      <c r="BA108" s="130"/>
      <c r="BB108" s="130"/>
      <c r="BC108" s="84"/>
      <c r="BD108" s="84"/>
      <c r="BE108" s="84"/>
      <c r="BF108" s="84"/>
      <c r="BG108" s="84"/>
      <c r="BH108" s="122" t="s">
        <v>116</v>
      </c>
      <c r="BI108" s="131"/>
      <c r="BJ108" s="131"/>
      <c r="BK108" s="84"/>
      <c r="BL108" s="131"/>
      <c r="BM108" s="84"/>
      <c r="BN108" s="84">
        <v>6</v>
      </c>
      <c r="BO108" s="84">
        <v>32</v>
      </c>
      <c r="BP108" s="84">
        <v>25</v>
      </c>
      <c r="BQ108" s="84">
        <v>35</v>
      </c>
      <c r="BR108" s="84"/>
      <c r="BS108" s="84"/>
      <c r="BT108" s="84"/>
      <c r="BU108" s="84"/>
      <c r="BV108" s="84"/>
      <c r="BW108" s="84"/>
      <c r="BX108" s="84"/>
      <c r="BY108" s="84"/>
      <c r="BZ108" s="84"/>
    </row>
    <row r="109" spans="1:78" s="95" customFormat="1" ht="15">
      <c r="A109" s="110" t="s">
        <v>32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1736</v>
      </c>
      <c r="AJ109" s="126">
        <v>0</v>
      </c>
      <c r="AK109" s="126">
        <v>3068</v>
      </c>
      <c r="AL109" s="126"/>
      <c r="AM109" s="126">
        <v>4804</v>
      </c>
      <c r="AN109" s="126">
        <v>5021</v>
      </c>
      <c r="AO109" s="126">
        <v>5191</v>
      </c>
      <c r="AP109" s="126">
        <v>5519</v>
      </c>
      <c r="AQ109" s="126">
        <v>5758</v>
      </c>
      <c r="AR109" s="126">
        <v>6182</v>
      </c>
      <c r="AS109" s="127"/>
      <c r="AT109" s="69">
        <f aca="true" t="shared" si="69" ref="AT109:BG109">SUM(AT105:AT106)</f>
        <v>6399</v>
      </c>
      <c r="AU109" s="69">
        <f t="shared" si="69"/>
        <v>6719</v>
      </c>
      <c r="AV109" s="69">
        <f t="shared" si="69"/>
        <v>7854</v>
      </c>
      <c r="AW109" s="69">
        <f t="shared" si="69"/>
        <v>7477</v>
      </c>
      <c r="AX109" s="69">
        <f t="shared" si="69"/>
        <v>6427</v>
      </c>
      <c r="AY109" s="69">
        <f t="shared" si="69"/>
        <v>5340</v>
      </c>
      <c r="AZ109" s="69">
        <f t="shared" si="69"/>
        <v>5358</v>
      </c>
      <c r="BA109" s="69">
        <f t="shared" si="69"/>
        <v>3981</v>
      </c>
      <c r="BB109" s="69">
        <f t="shared" si="69"/>
        <v>1277</v>
      </c>
      <c r="BC109" s="69">
        <f t="shared" si="69"/>
        <v>5258</v>
      </c>
      <c r="BD109" s="69">
        <f t="shared" si="69"/>
        <v>5605</v>
      </c>
      <c r="BE109" s="69"/>
      <c r="BF109" s="69">
        <f>SUM(BF105:BF106)</f>
        <v>2819</v>
      </c>
      <c r="BG109" s="69">
        <f t="shared" si="69"/>
        <v>6080</v>
      </c>
      <c r="BH109" s="128" t="s">
        <v>32</v>
      </c>
      <c r="BI109" s="127"/>
      <c r="BJ109" s="127"/>
      <c r="BK109" s="69">
        <f>SUM(BK105:BK108)</f>
        <v>3261</v>
      </c>
      <c r="BL109" s="127"/>
      <c r="BM109" s="69">
        <f>SUM(BM105:BM108)</f>
        <v>6080</v>
      </c>
      <c r="BN109" s="69">
        <f aca="true" t="shared" si="70" ref="BN109:BZ109">SUM(BN105:BN108)</f>
        <v>5722</v>
      </c>
      <c r="BO109" s="69">
        <f t="shared" si="70"/>
        <v>5873</v>
      </c>
      <c r="BP109" s="69">
        <f t="shared" si="70"/>
        <v>6326</v>
      </c>
      <c r="BQ109" s="69">
        <f t="shared" si="70"/>
        <v>6401</v>
      </c>
      <c r="BR109" s="69">
        <f t="shared" si="70"/>
        <v>0</v>
      </c>
      <c r="BS109" s="69">
        <f t="shared" si="70"/>
        <v>0</v>
      </c>
      <c r="BT109" s="69">
        <f t="shared" si="70"/>
        <v>0</v>
      </c>
      <c r="BU109" s="69">
        <f t="shared" si="70"/>
        <v>0</v>
      </c>
      <c r="BV109" s="69">
        <f t="shared" si="70"/>
        <v>0</v>
      </c>
      <c r="BW109" s="69">
        <f t="shared" si="70"/>
        <v>0</v>
      </c>
      <c r="BX109" s="69">
        <f t="shared" si="70"/>
        <v>0</v>
      </c>
      <c r="BY109" s="69">
        <f t="shared" si="70"/>
        <v>0</v>
      </c>
      <c r="BZ109" s="69">
        <f t="shared" si="70"/>
        <v>0</v>
      </c>
    </row>
    <row r="110" spans="1:78" ht="1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67"/>
      <c r="AK110" s="55"/>
      <c r="AL110" s="67"/>
      <c r="AM110" s="55"/>
      <c r="AN110" s="55"/>
      <c r="AO110" s="55"/>
      <c r="AP110" s="55"/>
      <c r="AQ110" s="55"/>
      <c r="AR110" s="55"/>
      <c r="AS110" s="67"/>
      <c r="AT110" s="55"/>
      <c r="AU110" s="55"/>
      <c r="AV110" s="55"/>
      <c r="AW110" s="55"/>
      <c r="AX110" s="55"/>
      <c r="AY110" s="55"/>
      <c r="AZ110" s="55"/>
      <c r="BA110" s="67"/>
      <c r="BB110" s="67"/>
      <c r="BC110" s="55"/>
      <c r="BD110" s="55"/>
      <c r="BE110" s="55"/>
      <c r="BF110" s="55"/>
      <c r="BG110" s="55"/>
      <c r="BH110" s="54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</row>
    <row r="111" spans="1:78" s="53" customFormat="1" ht="15">
      <c r="A111" s="96" t="s">
        <v>117</v>
      </c>
      <c r="B111" s="97"/>
      <c r="C111" s="98">
        <v>43831</v>
      </c>
      <c r="D111" s="98">
        <v>43862</v>
      </c>
      <c r="E111" s="98">
        <v>43891</v>
      </c>
      <c r="F111" s="98">
        <v>43922</v>
      </c>
      <c r="G111" s="98">
        <v>43952</v>
      </c>
      <c r="H111" s="98">
        <v>43983</v>
      </c>
      <c r="I111" s="98">
        <v>44013</v>
      </c>
      <c r="J111" s="98">
        <v>44044</v>
      </c>
      <c r="K111" s="98">
        <v>44075</v>
      </c>
      <c r="L111" s="98">
        <v>44105</v>
      </c>
      <c r="M111" s="98">
        <v>44136</v>
      </c>
      <c r="N111" s="98">
        <v>44166</v>
      </c>
      <c r="O111" s="97"/>
      <c r="P111" s="98">
        <v>44197</v>
      </c>
      <c r="Q111" s="98">
        <v>44228</v>
      </c>
      <c r="R111" s="98">
        <v>44256</v>
      </c>
      <c r="S111" s="98">
        <v>44287</v>
      </c>
      <c r="T111" s="98">
        <v>44317</v>
      </c>
      <c r="U111" s="98">
        <v>44348</v>
      </c>
      <c r="V111" s="98">
        <v>44378</v>
      </c>
      <c r="W111" s="98">
        <v>44409</v>
      </c>
      <c r="X111" s="98">
        <v>44440</v>
      </c>
      <c r="Y111" s="98">
        <v>44470</v>
      </c>
      <c r="Z111" s="98">
        <v>44501</v>
      </c>
      <c r="AA111" s="98">
        <v>44531</v>
      </c>
      <c r="AB111" s="97"/>
      <c r="AC111" s="98">
        <v>44562</v>
      </c>
      <c r="AD111" s="98">
        <v>44593</v>
      </c>
      <c r="AE111" s="98">
        <v>44621</v>
      </c>
      <c r="AF111" s="98">
        <v>44652</v>
      </c>
      <c r="AG111" s="98">
        <v>44682</v>
      </c>
      <c r="AH111" s="98">
        <v>44713</v>
      </c>
      <c r="AI111" s="98" t="s">
        <v>7</v>
      </c>
      <c r="AJ111" s="99" t="s">
        <v>6</v>
      </c>
      <c r="AK111" s="98" t="s">
        <v>9</v>
      </c>
      <c r="AL111" s="99"/>
      <c r="AM111" s="98">
        <v>44743</v>
      </c>
      <c r="AN111" s="98">
        <v>44774</v>
      </c>
      <c r="AO111" s="98">
        <v>44805</v>
      </c>
      <c r="AP111" s="98">
        <v>44835</v>
      </c>
      <c r="AQ111" s="98">
        <v>44866</v>
      </c>
      <c r="AR111" s="98">
        <v>44896</v>
      </c>
      <c r="AS111" s="100"/>
      <c r="AT111" s="36">
        <f aca="true" t="shared" si="71" ref="AT111:BD111">AT$4</f>
        <v>44927</v>
      </c>
      <c r="AU111" s="36">
        <f t="shared" si="71"/>
        <v>44958</v>
      </c>
      <c r="AV111" s="36">
        <f t="shared" si="71"/>
        <v>44986</v>
      </c>
      <c r="AW111" s="36">
        <f t="shared" si="71"/>
        <v>45017</v>
      </c>
      <c r="AX111" s="36">
        <f t="shared" si="71"/>
        <v>45047</v>
      </c>
      <c r="AY111" s="36">
        <f t="shared" si="71"/>
        <v>45078</v>
      </c>
      <c r="AZ111" s="36">
        <f t="shared" si="71"/>
        <v>45108</v>
      </c>
      <c r="BA111" s="37" t="str">
        <f t="shared" si="71"/>
        <v>1 - 24 de Ago-23</v>
      </c>
      <c r="BB111" s="37" t="str">
        <f t="shared" si="71"/>
        <v>24 - 31 de Ago-23</v>
      </c>
      <c r="BC111" s="36">
        <f t="shared" si="71"/>
        <v>45139</v>
      </c>
      <c r="BD111" s="36">
        <f t="shared" si="71"/>
        <v>45170</v>
      </c>
      <c r="BE111" s="36"/>
      <c r="BF111" s="36" t="str">
        <f>BF$4</f>
        <v>01 - 15-Out-2023</v>
      </c>
      <c r="BG111" s="36">
        <f>BG$4</f>
        <v>45200</v>
      </c>
      <c r="BH111" s="101" t="s">
        <v>118</v>
      </c>
      <c r="BI111" s="102"/>
      <c r="BJ111" s="102"/>
      <c r="BK111" s="57" t="str">
        <f aca="true" t="shared" si="72" ref="BK111:BZ111">BK$4</f>
        <v>16 - 31-Out-2023</v>
      </c>
      <c r="BL111" s="102"/>
      <c r="BM111" s="57">
        <f t="shared" si="72"/>
        <v>45200</v>
      </c>
      <c r="BN111" s="39">
        <f t="shared" si="72"/>
        <v>45231</v>
      </c>
      <c r="BO111" s="39">
        <f t="shared" si="72"/>
        <v>45261</v>
      </c>
      <c r="BP111" s="39">
        <f t="shared" si="72"/>
        <v>45292</v>
      </c>
      <c r="BQ111" s="39">
        <f t="shared" si="72"/>
        <v>45323</v>
      </c>
      <c r="BR111" s="39">
        <f t="shared" si="72"/>
        <v>45352</v>
      </c>
      <c r="BS111" s="39">
        <f t="shared" si="72"/>
        <v>45383</v>
      </c>
      <c r="BT111" s="39">
        <f t="shared" si="72"/>
        <v>45413</v>
      </c>
      <c r="BU111" s="39">
        <f t="shared" si="72"/>
        <v>45444</v>
      </c>
      <c r="BV111" s="39">
        <f t="shared" si="72"/>
        <v>45474</v>
      </c>
      <c r="BW111" s="39">
        <f t="shared" si="72"/>
        <v>45505</v>
      </c>
      <c r="BX111" s="39">
        <f t="shared" si="72"/>
        <v>45536</v>
      </c>
      <c r="BY111" s="39">
        <f t="shared" si="72"/>
        <v>45566</v>
      </c>
      <c r="BZ111" s="39">
        <f t="shared" si="72"/>
        <v>45597</v>
      </c>
    </row>
    <row r="112" spans="1:78" s="23" customFormat="1" ht="15">
      <c r="A112" s="122" t="s">
        <v>119</v>
      </c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>
        <v>3</v>
      </c>
      <c r="AJ112" s="124"/>
      <c r="AK112" s="124">
        <v>10</v>
      </c>
      <c r="AL112" s="124"/>
      <c r="AM112" s="124">
        <v>13</v>
      </c>
      <c r="AN112" s="124">
        <v>19</v>
      </c>
      <c r="AO112" s="124">
        <v>12</v>
      </c>
      <c r="AP112" s="124">
        <v>13</v>
      </c>
      <c r="AQ112" s="124">
        <v>9</v>
      </c>
      <c r="AR112" s="124">
        <v>14</v>
      </c>
      <c r="AS112" s="118"/>
      <c r="AT112" s="26">
        <v>16</v>
      </c>
      <c r="AU112" s="26">
        <v>8</v>
      </c>
      <c r="AV112" s="26">
        <v>11</v>
      </c>
      <c r="AW112" s="26">
        <v>14</v>
      </c>
      <c r="AX112" s="26">
        <v>13</v>
      </c>
      <c r="AY112" s="26">
        <v>12</v>
      </c>
      <c r="AZ112" s="26">
        <v>12</v>
      </c>
      <c r="BA112" s="26">
        <v>10</v>
      </c>
      <c r="BB112" s="26">
        <v>2</v>
      </c>
      <c r="BC112" s="26">
        <v>12</v>
      </c>
      <c r="BD112" s="26">
        <v>19</v>
      </c>
      <c r="BE112" s="26"/>
      <c r="BF112" s="26">
        <v>3</v>
      </c>
      <c r="BG112" s="26">
        <f>BF112+BK112</f>
        <v>14</v>
      </c>
      <c r="BH112" s="117" t="s">
        <v>119</v>
      </c>
      <c r="BI112" s="118"/>
      <c r="BJ112" s="118"/>
      <c r="BK112" s="26">
        <v>11</v>
      </c>
      <c r="BL112" s="118"/>
      <c r="BM112" s="26">
        <f>BG112</f>
        <v>14</v>
      </c>
      <c r="BN112" s="40">
        <v>19</v>
      </c>
      <c r="BO112" s="26">
        <v>20</v>
      </c>
      <c r="BP112" s="26">
        <v>14</v>
      </c>
      <c r="BQ112" s="26">
        <v>19</v>
      </c>
      <c r="BR112" s="26"/>
      <c r="BS112" s="26"/>
      <c r="BT112" s="26"/>
      <c r="BU112" s="26"/>
      <c r="BV112" s="26"/>
      <c r="BW112" s="26"/>
      <c r="BX112" s="26"/>
      <c r="BY112" s="26"/>
      <c r="BZ112" s="26"/>
    </row>
    <row r="113" spans="1:78" s="23" customFormat="1" ht="15">
      <c r="A113" s="122" t="s">
        <v>120</v>
      </c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18"/>
      <c r="AT113" s="26"/>
      <c r="AU113" s="26"/>
      <c r="AV113" s="26"/>
      <c r="AW113" s="26"/>
      <c r="AX113" s="26">
        <v>0</v>
      </c>
      <c r="AY113" s="26">
        <v>0</v>
      </c>
      <c r="AZ113" s="26">
        <v>1</v>
      </c>
      <c r="BA113" s="26">
        <v>0</v>
      </c>
      <c r="BB113" s="26">
        <v>0</v>
      </c>
      <c r="BC113" s="26">
        <v>0</v>
      </c>
      <c r="BD113" s="26">
        <v>0</v>
      </c>
      <c r="BE113" s="26"/>
      <c r="BF113" s="26">
        <v>0</v>
      </c>
      <c r="BG113" s="26">
        <f>BF113+BK113</f>
        <v>0</v>
      </c>
      <c r="BH113" s="117" t="s">
        <v>120</v>
      </c>
      <c r="BI113" s="118"/>
      <c r="BJ113" s="118"/>
      <c r="BK113" s="26">
        <v>0</v>
      </c>
      <c r="BL113" s="118"/>
      <c r="BM113" s="26">
        <f>BG113</f>
        <v>0</v>
      </c>
      <c r="BN113" s="40">
        <v>0</v>
      </c>
      <c r="BO113" s="26">
        <v>0</v>
      </c>
      <c r="BP113" s="26">
        <v>1</v>
      </c>
      <c r="BQ113" s="26">
        <v>0</v>
      </c>
      <c r="BR113" s="26"/>
      <c r="BS113" s="26"/>
      <c r="BT113" s="26"/>
      <c r="BU113" s="26"/>
      <c r="BV113" s="26"/>
      <c r="BW113" s="26"/>
      <c r="BX113" s="26"/>
      <c r="BY113" s="26"/>
      <c r="BZ113" s="26"/>
    </row>
    <row r="114" spans="1:78" s="23" customFormat="1" ht="15">
      <c r="A114" s="122" t="s">
        <v>121</v>
      </c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>
        <v>0</v>
      </c>
      <c r="AJ114" s="124"/>
      <c r="AK114" s="124">
        <v>0</v>
      </c>
      <c r="AL114" s="124"/>
      <c r="AM114" s="124">
        <v>0</v>
      </c>
      <c r="AN114" s="124">
        <v>1</v>
      </c>
      <c r="AO114" s="124">
        <v>3</v>
      </c>
      <c r="AP114" s="124">
        <v>2</v>
      </c>
      <c r="AQ114" s="124">
        <v>2</v>
      </c>
      <c r="AR114" s="124">
        <v>3</v>
      </c>
      <c r="AS114" s="118"/>
      <c r="AT114" s="26">
        <v>0</v>
      </c>
      <c r="AU114" s="26">
        <v>44</v>
      </c>
      <c r="AV114" s="26">
        <v>1</v>
      </c>
      <c r="AW114" s="26">
        <v>2</v>
      </c>
      <c r="AX114" s="26">
        <v>0</v>
      </c>
      <c r="AY114" s="26">
        <v>3</v>
      </c>
      <c r="AZ114" s="26">
        <v>1</v>
      </c>
      <c r="BA114" s="26">
        <v>3</v>
      </c>
      <c r="BB114" s="26">
        <v>1</v>
      </c>
      <c r="BC114" s="26">
        <v>4</v>
      </c>
      <c r="BD114" s="26">
        <v>0</v>
      </c>
      <c r="BE114" s="26"/>
      <c r="BF114" s="26">
        <v>0</v>
      </c>
      <c r="BG114" s="26">
        <f>BF114+BK114</f>
        <v>2</v>
      </c>
      <c r="BH114" s="117" t="s">
        <v>121</v>
      </c>
      <c r="BI114" s="118"/>
      <c r="BJ114" s="118"/>
      <c r="BK114" s="26">
        <v>2</v>
      </c>
      <c r="BL114" s="118"/>
      <c r="BM114" s="26">
        <f>BG114</f>
        <v>2</v>
      </c>
      <c r="BN114" s="40">
        <v>1</v>
      </c>
      <c r="BO114" s="26">
        <v>1</v>
      </c>
      <c r="BP114" s="26">
        <v>3</v>
      </c>
      <c r="BQ114" s="26">
        <v>1</v>
      </c>
      <c r="BR114" s="26"/>
      <c r="BS114" s="26"/>
      <c r="BT114" s="26"/>
      <c r="BU114" s="26"/>
      <c r="BV114" s="26"/>
      <c r="BW114" s="26"/>
      <c r="BX114" s="26"/>
      <c r="BY114" s="26"/>
      <c r="BZ114" s="26"/>
    </row>
    <row r="115" spans="1:78" s="23" customFormat="1" ht="15">
      <c r="A115" s="122" t="s">
        <v>122</v>
      </c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>
        <v>4</v>
      </c>
      <c r="AJ115" s="124"/>
      <c r="AK115" s="124">
        <v>15</v>
      </c>
      <c r="AL115" s="124"/>
      <c r="AM115" s="124">
        <v>19</v>
      </c>
      <c r="AN115" s="124">
        <v>29</v>
      </c>
      <c r="AO115" s="124">
        <v>21</v>
      </c>
      <c r="AP115" s="124">
        <v>31</v>
      </c>
      <c r="AQ115" s="124">
        <v>31</v>
      </c>
      <c r="AR115" s="124">
        <v>22</v>
      </c>
      <c r="AS115" s="118"/>
      <c r="AT115" s="26">
        <v>39</v>
      </c>
      <c r="AU115" s="26">
        <v>2</v>
      </c>
      <c r="AV115" s="26">
        <v>44</v>
      </c>
      <c r="AW115" s="26">
        <v>30</v>
      </c>
      <c r="AX115" s="26">
        <v>30</v>
      </c>
      <c r="AY115" s="26">
        <v>26</v>
      </c>
      <c r="AZ115" s="26">
        <v>26</v>
      </c>
      <c r="BA115" s="26">
        <v>14</v>
      </c>
      <c r="BB115" s="26">
        <v>4</v>
      </c>
      <c r="BC115" s="26">
        <v>18</v>
      </c>
      <c r="BD115" s="26">
        <v>32</v>
      </c>
      <c r="BE115" s="26"/>
      <c r="BF115" s="26">
        <v>14</v>
      </c>
      <c r="BG115" s="26">
        <f>BF115+BK115</f>
        <v>27</v>
      </c>
      <c r="BH115" s="117" t="s">
        <v>122</v>
      </c>
      <c r="BI115" s="118"/>
      <c r="BJ115" s="118"/>
      <c r="BK115" s="26">
        <v>13</v>
      </c>
      <c r="BL115" s="118"/>
      <c r="BM115" s="26">
        <f>BG115</f>
        <v>27</v>
      </c>
      <c r="BN115" s="40">
        <v>30</v>
      </c>
      <c r="BO115" s="26">
        <v>33</v>
      </c>
      <c r="BP115" s="26">
        <v>35</v>
      </c>
      <c r="BQ115" s="26">
        <v>28</v>
      </c>
      <c r="BR115" s="26"/>
      <c r="BS115" s="26"/>
      <c r="BT115" s="26"/>
      <c r="BU115" s="26"/>
      <c r="BV115" s="26"/>
      <c r="BW115" s="26"/>
      <c r="BX115" s="26"/>
      <c r="BY115" s="26"/>
      <c r="BZ115" s="26"/>
    </row>
    <row r="116" spans="1:78" s="95" customFormat="1" ht="15">
      <c r="A116" s="110" t="s">
        <v>32</v>
      </c>
      <c r="B116" s="126">
        <v>0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6">
        <v>0</v>
      </c>
      <c r="W116" s="126">
        <v>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0</v>
      </c>
      <c r="AD116" s="126">
        <v>0</v>
      </c>
      <c r="AE116" s="126">
        <v>0</v>
      </c>
      <c r="AF116" s="126">
        <v>0</v>
      </c>
      <c r="AG116" s="126">
        <v>0</v>
      </c>
      <c r="AH116" s="126">
        <v>0</v>
      </c>
      <c r="AI116" s="126">
        <v>7</v>
      </c>
      <c r="AJ116" s="126">
        <v>0</v>
      </c>
      <c r="AK116" s="126">
        <v>25</v>
      </c>
      <c r="AL116" s="126"/>
      <c r="AM116" s="126">
        <v>32</v>
      </c>
      <c r="AN116" s="126">
        <v>49</v>
      </c>
      <c r="AO116" s="126">
        <v>36</v>
      </c>
      <c r="AP116" s="126">
        <v>46</v>
      </c>
      <c r="AQ116" s="126">
        <v>42</v>
      </c>
      <c r="AR116" s="126">
        <v>39</v>
      </c>
      <c r="AS116" s="127"/>
      <c r="AT116" s="69">
        <f aca="true" t="shared" si="73" ref="AT116:BZ116">SUM(AT112:AT115)</f>
        <v>55</v>
      </c>
      <c r="AU116" s="69">
        <f t="shared" si="73"/>
        <v>54</v>
      </c>
      <c r="AV116" s="69">
        <f t="shared" si="73"/>
        <v>56</v>
      </c>
      <c r="AW116" s="69">
        <f t="shared" si="73"/>
        <v>46</v>
      </c>
      <c r="AX116" s="69">
        <f t="shared" si="73"/>
        <v>43</v>
      </c>
      <c r="AY116" s="69">
        <f t="shared" si="73"/>
        <v>41</v>
      </c>
      <c r="AZ116" s="69">
        <f t="shared" si="73"/>
        <v>40</v>
      </c>
      <c r="BA116" s="69">
        <f t="shared" si="73"/>
        <v>27</v>
      </c>
      <c r="BB116" s="69">
        <f t="shared" si="73"/>
        <v>7</v>
      </c>
      <c r="BC116" s="69">
        <f t="shared" si="73"/>
        <v>34</v>
      </c>
      <c r="BD116" s="69">
        <f t="shared" si="73"/>
        <v>51</v>
      </c>
      <c r="BE116" s="69"/>
      <c r="BF116" s="69">
        <f>SUM(BF112:BF115)</f>
        <v>17</v>
      </c>
      <c r="BG116" s="69">
        <f t="shared" si="73"/>
        <v>43</v>
      </c>
      <c r="BH116" s="128" t="s">
        <v>32</v>
      </c>
      <c r="BI116" s="127"/>
      <c r="BJ116" s="127"/>
      <c r="BK116" s="69">
        <f>SUM(BK112:BK115)</f>
        <v>26</v>
      </c>
      <c r="BL116" s="127"/>
      <c r="BM116" s="69">
        <f t="shared" si="73"/>
        <v>43</v>
      </c>
      <c r="BN116" s="69">
        <f t="shared" si="73"/>
        <v>50</v>
      </c>
      <c r="BO116" s="69">
        <f t="shared" si="73"/>
        <v>54</v>
      </c>
      <c r="BP116" s="69">
        <f t="shared" si="73"/>
        <v>53</v>
      </c>
      <c r="BQ116" s="69">
        <f t="shared" si="73"/>
        <v>48</v>
      </c>
      <c r="BR116" s="69">
        <f t="shared" si="73"/>
        <v>0</v>
      </c>
      <c r="BS116" s="69">
        <f t="shared" si="73"/>
        <v>0</v>
      </c>
      <c r="BT116" s="69">
        <f t="shared" si="73"/>
        <v>0</v>
      </c>
      <c r="BU116" s="69">
        <f t="shared" si="73"/>
        <v>0</v>
      </c>
      <c r="BV116" s="69">
        <f t="shared" si="73"/>
        <v>0</v>
      </c>
      <c r="BW116" s="69">
        <f t="shared" si="73"/>
        <v>0</v>
      </c>
      <c r="BX116" s="69">
        <f t="shared" si="73"/>
        <v>0</v>
      </c>
      <c r="BY116" s="69">
        <f t="shared" si="73"/>
        <v>0</v>
      </c>
      <c r="BZ116" s="69">
        <f t="shared" si="73"/>
        <v>0</v>
      </c>
    </row>
  </sheetData>
  <sheetProtection/>
  <mergeCells count="52">
    <mergeCell ref="BI22:BI26"/>
    <mergeCell ref="BJ22:BJ26"/>
    <mergeCell ref="BL22:BL26"/>
    <mergeCell ref="O22:O24"/>
    <mergeCell ref="AB22:AB24"/>
    <mergeCell ref="AJ22:AJ24"/>
    <mergeCell ref="AL22:AL25"/>
    <mergeCell ref="AS22:AS26"/>
    <mergeCell ref="BE22:BE26"/>
    <mergeCell ref="BI30:BI34"/>
    <mergeCell ref="BJ30:BJ34"/>
    <mergeCell ref="BL30:BL34"/>
    <mergeCell ref="BJ44:BJ50"/>
    <mergeCell ref="BL44:BL50"/>
    <mergeCell ref="A2:BZ2"/>
    <mergeCell ref="B3:AI3"/>
    <mergeCell ref="AJ3:BG3"/>
    <mergeCell ref="BI3:BZ3"/>
    <mergeCell ref="B22:B24"/>
    <mergeCell ref="AN57:AN59"/>
    <mergeCell ref="AO57:AO59"/>
    <mergeCell ref="B54:B59"/>
    <mergeCell ref="O54:O59"/>
    <mergeCell ref="AB54:AB59"/>
    <mergeCell ref="AJ54:AJ59"/>
    <mergeCell ref="AL54:AL59"/>
    <mergeCell ref="B44:B49"/>
    <mergeCell ref="O44:O49"/>
    <mergeCell ref="AB44:AB49"/>
    <mergeCell ref="AJ44:AJ49"/>
    <mergeCell ref="AL44:AL49"/>
    <mergeCell ref="AS44:AS50"/>
    <mergeCell ref="BP57:BP59"/>
    <mergeCell ref="BE54:BE59"/>
    <mergeCell ref="BI54:BI59"/>
    <mergeCell ref="BJ54:BJ59"/>
    <mergeCell ref="BL54:BL59"/>
    <mergeCell ref="AK57:AK59"/>
    <mergeCell ref="AS54:AS59"/>
    <mergeCell ref="AP57:AP59"/>
    <mergeCell ref="AQ57:AQ59"/>
    <mergeCell ref="AR57:AR59"/>
    <mergeCell ref="BE44:BE50"/>
    <mergeCell ref="BI44:BI50"/>
    <mergeCell ref="BQ57:BQ59"/>
    <mergeCell ref="AJ100:AJ101"/>
    <mergeCell ref="AL100:AL101"/>
    <mergeCell ref="AT57:AT59"/>
    <mergeCell ref="AU57:AU59"/>
    <mergeCell ref="AW57:AW59"/>
    <mergeCell ref="AX57:AX59"/>
    <mergeCell ref="AY57:AY59"/>
  </mergeCells>
  <printOptions horizontalCentered="1"/>
  <pageMargins left="0" right="0" top="0.3937007874015748" bottom="0.3937007874015748" header="0" footer="0"/>
  <pageSetup fitToHeight="3" horizontalDpi="300" verticalDpi="300" orientation="portrait" paperSize="9" scale="93" r:id="rId2"/>
  <headerFooter>
    <oddHeader>&amp;C&amp;A</oddHeader>
    <oddFooter>&amp;C
Diretoria Geral - HETRIN&amp;RPágina &amp;P de &amp;N</oddFooter>
  </headerFooter>
  <rowBreaks count="2" manualBreakCount="2">
    <brk id="51" max="75" man="1"/>
    <brk id="97" max="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Raquel Vaccari</cp:lastModifiedBy>
  <dcterms:created xsi:type="dcterms:W3CDTF">2024-03-08T16:49:18Z</dcterms:created>
  <dcterms:modified xsi:type="dcterms:W3CDTF">2024-04-18T15:23:24Z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0x0101004AECA81CAE9DC34B9814631C031A7C65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display_urn:schemas-microsoft-com:office:office#SharedWithUsers">
    <vt:lpwstr>Eber Pires;Sérgio Vasquez;Anna Paula Duarte Moreira;Raquel Vaccari</vt:lpwstr>
  </property>
  <property fmtid="{D5CDD505-2E9C-101B-9397-08002B2CF9AE}" pid="7" name="SharedWithUsers">
    <vt:lpwstr>12;#Eber Pires;#9;#Sérgio Vasquez;#14;#Anna Paula Duarte Moreira;#314;#Raquel Vaccari</vt:lpwstr>
  </property>
</Properties>
</file>